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<sst xmlns="http://schemas.openxmlformats.org/spreadsheetml/2006/main" count="7523" uniqueCount="1213">
  <si>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</si>
  <si>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</si>
  <si>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</si>
  <si>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</si>
  <si>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</si>
  <si>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</si>
  <si>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</si>
  <si>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</si>
  <si>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</si>
  <si>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</si>
  <si>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</si>
  <si>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</si>
  <si>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</si>
  <si>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</si>
  <si>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</si>
  <si>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</si>
  <si>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</si>
  <si>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</si>
  <si>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</si>
  <si>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</si>
  <si>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</si>
  <si>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</si>
  <si>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</si>
  <si>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</si>
  <si>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</si>
  <si>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</si>
  <si>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</si>
  <si>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</si>
  <si>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</si>
  <si>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</si>
  <si>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</si>
  <si>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</si>
  <si>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</si>
  <si>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</si>
  <si>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</si>
  <si>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</si>
  <si>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</si>
  <si>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</si>
  <si>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</si>
  <si>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</si>
  <si>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</si>
  <si>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</si>
  <si>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</si>
  <si>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</si>
  <si>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</si>
  <si>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</si>
  <si>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</si>
  <si>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</si>
  <si>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</si>
  <si>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</si>
  <si>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</si>
  <si>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</si>
  <si>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</si>
  <si>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</si>
  <si>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</si>
  <si>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</si>
  <si>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</si>
  <si>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</si>
  <si>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</si>
  <si>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</si>
  <si>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</si>
  <si>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</si>
  <si>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</si>
  <si>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</si>
  <si>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</si>
  <si>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</si>
  <si>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</si>
  <si>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</si>
  <si>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</si>
  <si>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</si>
  <si>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</si>
  <si>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</si>
  <si>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</si>
  <si>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</si>
  <si>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</si>
  <si>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</si>
  <si>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</si>
  <si>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</si>
  <si>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</si>
  <si>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</si>
  <si>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</si>
  <si>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</si>
  <si>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</si>
  <si>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</si>
  <si>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</si>
  <si>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</si>
  <si>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</si>
  <si>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</si>
  <si>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</si>
  <si>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</si>
  <si>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</si>
  <si>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</si>
  <si>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</si>
  <si>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</si>
  <si>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</si>
  <si>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</si>
  <si>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</si>
  <si>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</si>
  <si>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</si>
  <si>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</si>
  <si>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</si>
  <si>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</si>
  <si>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</si>
  <si>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</si>
  <si>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</si>
  <si>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</si>
  <si>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</si>
  <si>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</si>
  <si>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</si>
  <si>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</si>
  <si>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</si>
  <si>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</si>
  <si>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</si>
  <si>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</si>
  <si>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</si>
  <si>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</si>
  <si>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</si>
  <si>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</si>
  <si>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</si>
  <si>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</si>
  <si>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</si>
  <si>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</si>
  <si>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</si>
  <si>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</si>
  <si>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</si>
  <si>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</si>
  <si>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</si>
  <si>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</si>
  <si>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</si>
  <si>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</si>
  <si>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</si>
  <si>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</si>
  <si>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</si>
  <si>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</si>
  <si>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</si>
  <si>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</si>
  <si>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</si>
  <si>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</si>
  <si>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</si>
  <si>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</si>
  <si>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</si>
  <si>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</si>
  <si>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</si>
  <si>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</si>
  <si>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</si>
  <si>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</si>
  <si>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</si>
  <si>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</si>
  <si>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</si>
  <si>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</si>
  <si>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</si>
  <si>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</si>
  <si>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</si>
  <si>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</si>
  <si>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</si>
  <si>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</si>
  <si>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</si>
  <si>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</si>
  <si>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</si>
  <si>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</si>
  <si>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</si>
  <si>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</si>
  <si>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</si>
  <si>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</si>
  <si>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</si>
  <si>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</si>
  <si>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</si>
  <si>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</si>
  <si>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</si>
  <si>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</si>
  <si>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</si>
  <si>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</si>
  <si>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</si>
  <si>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</si>
  <si>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</si>
  <si>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</si>
  <si>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</si>
  <si>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</si>
  <si>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</si>
  <si>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</si>
  <si>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</si>
  <si>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</si>
  <si>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</si>
  <si>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</si>
  <si>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</si>
  <si>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</si>
  <si>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</si>
  <si>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</si>
  <si>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</si>
  <si>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</si>
  <si>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</si>
  <si>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</si>
  <si>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</si>
  <si>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</si>
  <si>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</si>
  <si>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</si>
  <si>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</si>
  <si>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</si>
  <si>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</si>
  <si>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</si>
  <si>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</si>
  <si>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</si>
  <si>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</si>
  <si>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</si>
  <si>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</si>
  <si>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</si>
  <si>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</si>
  <si>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</si>
  <si>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</si>
  <si>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</si>
  <si>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</si>
  <si>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</si>
  <si>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</si>
  <si>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</si>
  <si>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</si>
  <si>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</si>
  <si>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</si>
  <si>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</si>
  <si>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</si>
  <si>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</si>
  <si>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</si>
  <si>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</si>
  <si>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</si>
  <si>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</si>
  <si>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</si>
  <si>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</si>
  <si>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</si>
  <si>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</si>
  <si>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</si>
  <si>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</si>
  <si>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</si>
  <si>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</si>
  <si>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</si>
  <si>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</si>
  <si>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</si>
  <si>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</si>
  <si>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</si>
  <si>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</si>
  <si>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</si>
  <si>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</si>
  <si>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</si>
  <si>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</si>
  <si>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</si>
  <si>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</si>
  <si>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</si>
  <si>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</si>
  <si>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</si>
  <si>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</si>
  <si>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</si>
  <si>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</si>
  <si>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</si>
  <si>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</si>
  <si>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</si>
  <si>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</si>
  <si>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</si>
  <si>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</si>
  <si>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</si>
  <si>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</si>
  <si>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</si>
  <si>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</si>
  <si>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</si>
  <si>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</si>
  <si>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</si>
  <si>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</si>
  <si>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</si>
  <si>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</si>
  <si>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</si>
  <si>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</si>
  <si>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</si>
  <si>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</si>
  <si>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</si>
  <si>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</si>
  <si>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</si>
  <si>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</si>
  <si>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</si>
  <si>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</si>
  <si>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</si>
  <si>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</si>
  <si>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</si>
  <si>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</si>
  <si>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</si>
  <si>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</si>
  <si>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</si>
  <si>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</si>
  <si>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</si>
  <si>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</si>
  <si>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</si>
  <si>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</si>
  <si>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</si>
  <si>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</si>
  <si>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</si>
  <si>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</si>
  <si>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</si>
  <si>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</si>
  <si>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</si>
  <si>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</si>
  <si>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</si>
  <si>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</si>
  <si>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</si>
  <si>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</si>
  <si>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</si>
  <si>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</si>
  <si>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</si>
  <si>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</si>
  <si>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</si>
  <si>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</si>
  <si>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</si>
  <si>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</si>
  <si>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</si>
  <si>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</si>
  <si>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</si>
  <si>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</si>
  <si>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</si>
  <si>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</si>
  <si>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</si>
  <si>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</si>
  <si>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</si>
  <si>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</si>
  <si>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</si>
  <si>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</si>
  <si>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</si>
  <si>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</si>
  <si>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</si>
  <si>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</si>
  <si>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</si>
  <si>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</si>
  <si>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</si>
  <si>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</si>
  <si>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</si>
  <si>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</si>
  <si>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</si>
  <si>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</si>
  <si>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</si>
  <si>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</si>
  <si>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</si>
  <si>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</si>
  <si>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</si>
  <si>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</si>
  <si>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</si>
  <si>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</si>
  <si>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</si>
  <si>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</si>
  <si>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</si>
  <si>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</si>
  <si>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</si>
  <si>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</si>
  <si>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</si>
  <si>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</si>
  <si>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</si>
  <si>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</si>
  <si>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</si>
  <si>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</si>
  <si>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</si>
  <si>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</si>
  <si>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</si>
  <si>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</si>
  <si>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</si>
  <si>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</si>
  <si>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</si>
  <si>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</si>
  <si>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</si>
  <si>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</si>
  <si>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</si>
  <si>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</si>
  <si>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</si>
  <si>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</si>
  <si>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</si>
  <si>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</si>
  <si>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</si>
  <si>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</si>
  <si>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</si>
  <si>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</si>
  <si>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</si>
  <si>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</si>
  <si>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</si>
  <si>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</si>
  <si>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</si>
  <si>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</si>
  <si>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</si>
  <si>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</si>
  <si>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</si>
  <si>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</si>
  <si>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</si>
  <si>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</si>
  <si>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</si>
  <si>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</si>
  <si>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</si>
  <si>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</si>
  <si>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</si>
  <si>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</si>
  <si>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</si>
  <si>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</si>
  <si>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</si>
  <si>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</si>
  <si>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</si>
  <si>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</si>
  <si>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</si>
  <si>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</si>
  <si>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</si>
  <si>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</si>
  <si>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</si>
  <si>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</si>
  <si>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</si>
  <si>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</si>
  <si>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</si>
  <si>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</si>
  <si>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</si>
  <si>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</si>
  <si>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</si>
  <si>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</si>
  <si>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</si>
  <si>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</si>
  <si>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</si>
  <si>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</si>
  <si>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</si>
  <si>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</si>
  <si>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</si>
  <si>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</si>
  <si>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</si>
  <si>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</si>
  <si>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</si>
  <si>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</si>
  <si>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</si>
  <si>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</si>
  <si>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</si>
  <si>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</si>
  <si>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</si>
  <si>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</si>
  <si>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</si>
  <si>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</si>
  <si>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</si>
  <si>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</si>
  <si>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</si>
  <si>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</si>
  <si>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</si>
  <si>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</si>
  <si>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</si>
  <si>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</si>
  <si>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</si>
  <si>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</si>
  <si>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</si>
  <si>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</si>
  <si>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</si>
  <si>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</si>
  <si>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</si>
  <si>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</si>
  <si>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</si>
  <si>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</si>
  <si>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</si>
  <si>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</si>
  <si>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</si>
  <si>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</si>
  <si>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</si>
  <si>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</si>
  <si>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</si>
  <si>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</si>
  <si>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</si>
  <si>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</si>
  <si>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</si>
  <si>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</si>
  <si>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</si>
  <si>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</si>
  <si>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</si>
  <si>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</si>
  <si>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</si>
  <si>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</si>
  <si>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</si>
  <si>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</si>
  <si>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</si>
  <si>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</si>
  <si>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</si>
  <si>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</si>
  <si>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</si>
  <si>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</si>
  <si>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</si>
  <si>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</si>
  <si>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</si>
  <si>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</si>
  <si>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</si>
  <si>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</si>
  <si>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</si>
  <si>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</si>
  <si>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</si>
  <si>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</si>
  <si>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</si>
  <si>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</si>
  <si>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</si>
  <si>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</si>
  <si>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</si>
  <si>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</si>
  <si>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</si>
  <si>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</si>
  <si>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</si>
  <si>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</si>
  <si>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</si>
  <si>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</si>
  <si>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</si>
  <si>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</si>
  <si>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</si>
  <si>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</si>
  <si>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</si>
  <si>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</si>
  <si>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</si>
  <si>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</si>
  <si>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</si>
  <si>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</si>
  <si>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</si>
  <si>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</si>
  <si>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</si>
  <si>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</si>
  <si>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</si>
  <si>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</si>
  <si>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</si>
  <si>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</si>
  <si>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</si>
  <si>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</si>
  <si>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</si>
  <si>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</si>
  <si>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</si>
  <si>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</si>
  <si>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</si>
  <si>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</si>
  <si>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</si>
  <si>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</si>
  <si>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</si>
  <si>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</si>
  <si>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</si>
  <si>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</si>
  <si>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</si>
  <si>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</si>
  <si>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</si>
  <si>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</si>
  <si>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</si>
  <si>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</si>
  <si>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</si>
  <si>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</si>
  <si>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</si>
  <si>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</si>
  <si>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</si>
  <si>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</si>
  <si>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</si>
  <si>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</si>
  <si>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</si>
  <si>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</si>
  <si>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</si>
  <si>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</si>
  <si>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</si>
  <si>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</si>
  <si>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</si>
  <si>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</si>
  <si>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</si>
  <si>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</si>
  <si>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</si>
  <si>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</si>
  <si>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</si>
  <si>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</si>
  <si>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</si>
  <si>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</si>
  <si>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</si>
  <si>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</si>
  <si>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</si>
  <si>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</si>
  <si>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</si>
  <si>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</si>
  <si>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</si>
  <si>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</si>
  <si>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</si>
  <si>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</si>
  <si>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</si>
  <si>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</si>
  <si>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</si>
  <si>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</si>
  <si>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</si>
  <si>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</si>
  <si>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</si>
  <si>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</si>
  <si>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</si>
  <si>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</si>
  <si>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</si>
  <si>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</si>
  <si>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</si>
  <si>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</si>
  <si>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</si>
  <si>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</si>
  <si>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</si>
  <si>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</si>
  <si>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</si>
  <si>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</si>
  <si>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</si>
  <si>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</si>
  <si>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</si>
  <si>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</si>
  <si>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</si>
  <si>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</si>
  <si>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</si>
  <si>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</si>
  <si>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</si>
  <si>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</si>
  <si>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</si>
  <si>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</si>
  <si>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</si>
  <si>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</si>
  <si>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</si>
  <si>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</si>
  <si>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</si>
  <si>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</si>
  <si>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</si>
  <si>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</si>
  <si>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</si>
  <si>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</si>
  <si>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</si>
  <si>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</si>
  <si>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</si>
  <si>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</si>
  <si>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</si>
  <si>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</si>
  <si>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</si>
  <si>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</si>
  <si>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</si>
  <si>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</si>
  <si>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</si>
  <si>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</si>
  <si>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</si>
  <si>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</si>
  <si>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</si>
  <si>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</si>
  <si>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</si>
  <si>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</si>
  <si>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</si>
  <si>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</si>
  <si>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</si>
  <si>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</si>
  <si>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</si>
  <si>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</si>
  <si>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</si>
  <si>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</si>
  <si>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</si>
  <si>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</si>
  <si>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</si>
  <si>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</si>
  <si>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</si>
  <si>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</si>
  <si>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</si>
  <si>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</si>
  <si>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</si>
  <si>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</si>
  <si>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</si>
  <si>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</si>
  <si>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</si>
  <si>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</si>
  <si>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</si>
  <si>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</si>
  <si>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</si>
  <si>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</si>
  <si>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</si>
  <si>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</si>
  <si>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</si>
  <si>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</si>
  <si>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</si>
  <si>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</si>
  <si>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</si>
  <si>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</si>
  <si>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</si>
  <si>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</si>
  <si>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</si>
  <si>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</si>
  <si>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</si>
  <si>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</si>
  <si>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</si>
  <si>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</si>
  <si>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</si>
  <si>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</si>
  <si>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</si>
  <si>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</si>
  <si>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</si>
  <si>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</si>
  <si>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</si>
  <si>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</si>
  <si>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</si>
  <si>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</si>
  <si>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</si>
  <si>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</si>
  <si>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</si>
  <si>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</si>
  <si>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</si>
  <si>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</si>
  <si>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</si>
  <si>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</si>
  <si>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</si>
  <si>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</si>
  <si>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</si>
  <si>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</si>
  <si>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</si>
  <si>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</si>
  <si>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</si>
  <si>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</si>
  <si>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</si>
  <si>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</si>
  <si>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</si>
  <si>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</si>
  <si>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</si>
  <si>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</si>
  <si>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</si>
  <si>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</si>
  <si>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</si>
  <si>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</si>
  <si>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</si>
  <si>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</si>
  <si>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</si>
  <si>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</si>
  <si>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</si>
  <si>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</si>
  <si>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</si>
  <si>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</si>
  <si>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</si>
  <si>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</si>
  <si>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</si>
  <si>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</si>
  <si>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</si>
  <si>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</si>
  <si>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</si>
  <si>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</si>
  <si>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</si>
  <si>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</si>
  <si>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</si>
  <si>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</si>
  <si>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</si>
  <si>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</si>
  <si>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</si>
  <si>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</si>
  <si>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</si>
  <si>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</si>
  <si>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</si>
  <si>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</si>
  <si>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</si>
  <si>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</si>
  <si>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</si>
  <si>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</si>
  <si>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</si>
  <si>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</si>
  <si>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</si>
  <si>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</si>
  <si>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</si>
  <si>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</si>
  <si>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</si>
  <si>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</si>
  <si>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</si>
  <si>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</si>
  <si>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</si>
  <si>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</si>
  <si>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</si>
  <si>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</si>
  <si>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</si>
  <si>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</si>
  <si>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</si>
  <si>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</si>
  <si>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</si>
  <si>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</si>
  <si>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</si>
  <si>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</si>
  <si>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</si>
  <si>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</si>
  <si>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</si>
  <si>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</si>
  <si>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</si>
  <si>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</si>
  <si>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</si>
  <si>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</si>
  <si>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</si>
  <si>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</si>
  <si>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</si>
  <si>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</si>
  <si>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</si>
  <si>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</si>
  <si>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</si>
  <si>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</si>
  <si>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</si>
  <si>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</si>
  <si>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</si>
  <si>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</si>
  <si>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</si>
  <si>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</si>
  <si>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</si>
  <si>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</si>
  <si>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</si>
  <si>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</si>
  <si>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</si>
  <si>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</si>
  <si>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</si>
  <si>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</si>
  <si>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</si>
  <si>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</si>
  <si>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</si>
  <si>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</si>
  <si>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</si>
  <si>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</si>
  <si>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</si>
  <si>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</si>
  <si>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</si>
  <si>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</si>
  <si>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</si>
  <si>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</si>
  <si>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</si>
  <si>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</si>
  <si>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</si>
  <si>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</si>
  <si>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</si>
  <si>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</si>
  <si>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</si>
  <si>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</si>
  <si>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</si>
  <si>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</si>
  <si>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</si>
  <si>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</si>
  <si>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</si>
  <si>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</si>
  <si>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</si>
  <si>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</si>
  <si>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</si>
  <si>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</si>
  <si>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</si>
  <si>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</si>
  <si>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</si>
  <si>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</si>
  <si>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</si>
  <si>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</si>
  <si>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</si>
  <si>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</si>
  <si>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</si>
  <si>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</si>
  <si>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</si>
  <si>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</si>
  <si>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</si>
  <si>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</si>
  <si>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</si>
  <si>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</si>
  <si>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</si>
  <si>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</si>
  <si>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</si>
  <si>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</si>
  <si>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</si>
  <si>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</si>
  <si>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</si>
  <si>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</si>
  <si>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</si>
  <si>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</si>
  <si>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</si>
  <si>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</si>
  <si>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</si>
  <si>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</si>
  <si>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</si>
  <si>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</si>
  <si>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</si>
  <si>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</si>
  <si>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</si>
  <si>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</si>
  <si>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</si>
  <si>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</si>
  <si>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</si>
  <si>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</si>
  <si>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</si>
  <si>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</si>
  <si>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</si>
  <si>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</si>
  <si>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</si>
  <si>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</si>
  <si>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</si>
  <si>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</si>
  <si>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</si>
  <si>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</si>
  <si>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</si>
  <si>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</si>
  <si>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</si>
  <si>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</si>
  <si>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</si>
  <si>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</si>
  <si>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</si>
  <si>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</si>
  <si>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</si>
  <si>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</si>
  <si>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</si>
  <si>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</si>
  <si>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</si>
  <si>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</si>
  <si>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</si>
  <si>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</si>
  <si>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</si>
  <si>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</si>
  <si>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</si>
  <si>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</si>
  <si>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</si>
  <si>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</si>
  <si>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</si>
  <si>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</si>
  <si>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</si>
  <si>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</si>
  <si>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</si>
  <si>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</si>
  <si>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</si>
  <si>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</si>
  <si>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</si>
  <si>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</si>
  <si>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</si>
  <si>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</si>
  <si>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</si>
  <si>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</si>
  <si>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</si>
  <si>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</si>
  <si>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</si>
  <si>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</si>
  <si>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</si>
  <si>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</si>
  <si>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</si>
  <si>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</si>
  <si>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</si>
  <si>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</si>
  <si>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</si>
  <si>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</si>
  <si>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</si>
  <si>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</si>
  <si>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</si>
  <si>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</si>
  <si>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</si>
  <si>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</si>
  <si>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</si>
  <si>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</si>
  <si>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</si>
  <si>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</si>
  <si>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</si>
  <si>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</si>
  <si>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</si>
  <si>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</si>
  <si>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</si>
  <si>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</si>
  <si>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</si>
  <si>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</si>
  <si>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</si>
  <si>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</si>
  <si>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</si>
  <si>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</si>
  <si>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</si>
  <si>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</si>
  <si>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</si>
  <si>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</si>
  <si>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</si>
  <si>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</si>
  <si>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</si>
  <si>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</si>
  <si>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</si>
  <si>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</si>
  <si>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</si>
  <si>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</si>
  <si>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</si>
  <si>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</si>
  <si>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</si>
  <si>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</si>
  <si>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</si>
  <si>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</si>
  <si>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</si>
  <si>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</si>
  <si>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</si>
  <si>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</si>
  <si>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</si>
  <si>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</si>
  <si>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</si>
  <si>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</si>
  <si>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</si>
  <si>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</si>
  <si>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</si>
  <si>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</si>
  <si>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</si>
  <si>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</si>
  <si>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</si>
  <si>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</si>
  <si>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</si>
  <si>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</si>
  <si>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</si>
  <si>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</si>
  <si>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</si>
  <si>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</si>
  <si>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</si>
  <si>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</si>
  <si>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</si>
  <si>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</si>
  <si>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</si>
  <si>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</si>
  <si>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</si>
  <si>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</si>
  <si>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</si>
  <si>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</si>
  <si>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</si>
  <si>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</si>
  <si>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</si>
  <si>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</si>
  <si>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</si>
  <si>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</si>
  <si>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</si>
  <si>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</si>
  <si>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</si>
  <si>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</si>
  <si>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</si>
  <si>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</si>
  <si>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</si>
  <si>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</si>
  <si>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</si>
  <si>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</si>
  <si>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</si>
  <si>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</si>
  <si>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</si>
  <si>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</si>
  <si>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</si>
  <si>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</si>
  <si>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</si>
  <si>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</si>
  <si>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</si>
  <si>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</si>
  <si>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</si>
  <si>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</si>
  <si>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</si>
  <si>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</si>
  <si>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</si>
  <si>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</si>
  <si>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</si>
  <si>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</si>
  <si>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</si>
  <si>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</si>
  <si>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</si>
  <si>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</si>
  <si>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</si>
  <si>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</si>
  <si>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</si>
  <si>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</si>
  <si>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</si>
  <si>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</si>
  <si>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</si>
  <si>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</si>
  <si>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</si>
  <si>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</si>
  <si>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</si>
  <si>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</si>
  <si>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</si>
  <si>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</si>
  <si>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</si>
  <si>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</si>
  <si>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</si>
  <si>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</si>
  <si>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</si>
  <si>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</si>
  <si>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</si>
  <si>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</si>
  <si>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</si>
  <si>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</si>
  <si>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</si>
  <si>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</si>
  <si>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</si>
  <si>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</si>
  <si>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</si>
  <si>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</si>
  <si>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</si>
  <si>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</si>
  <si>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</si>
  <si>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</si>
  <si>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</si>
  <si>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</si>
  <si>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</si>
  <si>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</si>
  <si>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</si>
  <si>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</si>
  <si>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</si>
  <si>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</si>
  <si>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</si>
  <si>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</si>
  <si>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</si>
  <si>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</si>
  <si>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</si>
  <si>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</si>
  <si>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</si>
  <si>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</si>
  <si>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</si>
  <si>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</si>
  <si>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</si>
  <si>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</si>
  <si>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</si>
  <si>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</si>
  <si>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</si>
  <si>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</si>
  <si>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</si>
  <si>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</si>
  <si>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</si>
  <si>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</si>
  <si>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</si>
  <si>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</si>
  <si>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</si>
  <si>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</si>
  <si>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</si>
  <si>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</si>
  <si>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</si>
  <si>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</si>
  <si>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</si>
  <si>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</si>
  <si>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</si>
  <si>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</si>
  <si>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</si>
  <si>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</si>
  <si>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</si>
  <si>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</si>
  <si>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</si>
  <si>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</si>
  <si>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</si>
  <si>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</si>
  <si>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</si>
  <si>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</si>
  <si>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</si>
  <si>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</si>
  <si>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</si>
  <si>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</si>
  <si>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</si>
  <si>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</si>
  <si>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</si>
  <si>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</si>
  <si>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</si>
  <si>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</si>
  <si>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</si>
  <si>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</si>
  <si>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</si>
  <si>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</si>
  <si>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</si>
  <si>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</si>
  <si>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</si>
  <si>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</si>
  <si>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</si>
  <si>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</si>
  <si>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</si>
  <si>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</si>
  <si>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</si>
  <si>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</si>
  <si>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</si>
  <si>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</si>
  <si>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</si>
  <si>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</si>
  <si>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</si>
  <si>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</si>
  <si>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</si>
  <si>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</si>
  <si>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</si>
  <si>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</si>
  <si>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</si>
  <si>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</si>
  <si>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</si>
  <si>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</si>
  <si>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</si>
  <si>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</si>
  <si>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</si>
  <si>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</si>
  <si>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</si>
  <si>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</si>
  <si>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</si>
  <si>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</si>
  <si>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</si>
  <si>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</si>
  <si>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</si>
  <si>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</si>
  <si>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</si>
  <si>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</si>
  <si>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</si>
  <si>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</si>
  <si>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</si>
  <si>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</si>
  <si>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</si>
  <si>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</si>
  <si>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</si>
  <si>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</si>
  <si>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</si>
  <si>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</si>
  <si>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</si>
  <si>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</si>
  <si>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</si>
  <si>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</si>
  <si>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</si>
  <si>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</si>
  <si>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</si>
  <si>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</si>
  <si>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</si>
  <si>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</si>
  <si>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</si>
  <si>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</si>
  <si>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</si>
  <si>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</si>
  <si>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</si>
  <si>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</si>
  <si>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</si>
  <si>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</si>
  <si>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</si>
  <si>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</si>
  <si>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</si>
  <si>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</si>
  <si>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</si>
  <si>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</si>
  <si>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</si>
  <si>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</si>
  <si>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</si>
  <si>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</si>
  <si>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</si>
  <si>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</si>
  <si>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</si>
  <si>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</si>
  <si>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TN</t>
  </si>
  <si>
    <t>Div by 0</t>
  </si>
  <si>
    <t>-27.6</t>
  </si>
  <si>
    <t>-60.0</t>
  </si>
  <si>
    <t>4.964</t>
  </si>
  <si>
    <t>19.78</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</si>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</sst>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168608</v>
      </c>
      <c r="D7" s="154" t="str">
        <f>IF($B7="N/A","N/A",IF(C7&gt;15,"No",IF(C7&lt;-15,"No","Yes")))</f>
        <v>N/A</v>
      </c>
      <c r="E7" s="150">
        <v>160917</v>
      </c>
      <c r="F7" s="154" t="str">
        <f>IF($B7="N/A","N/A",IF(E7&gt;15,"No",IF(E7&lt;-15,"No","Yes")))</f>
        <v>N/A</v>
      </c>
      <c r="G7" s="150">
        <v>180579</v>
      </c>
      <c r="H7" s="154" t="str">
        <f>IF($B7="N/A","N/A",IF(G7&gt;15,"No",IF(G7&lt;-15,"No","Yes")))</f>
        <v>N/A</v>
      </c>
      <c r="I7" s="155">
        <v>-4.5599999999999996</v>
      </c>
      <c r="J7" s="155">
        <v>12.22</v>
      </c>
      <c r="K7" s="154" t="str">
        <f t="shared" ref="K7:K21" si="0">IF(J7="Div by 0", "N/A", IF(J7="N/A","N/A", IF(J7&gt;30, "No", IF(J7&lt;-30, "No", "Yes"))))</f>
        <v>Yes</v>
      </c>
    </row>
    <row r="8" spans="1:12">
      <c r="A8" s="77" t="s">
        <v>1033</v>
      </c>
      <c r="B8" s="25" t="s">
        <v>49</v>
      </c>
      <c r="C8" s="30">
        <v>25.075915733999999</v>
      </c>
      <c r="D8" s="30" t="str">
        <f>IF($B8="N/A","N/A",IF(C8&gt;15,"No",IF(C8&lt;-15,"No","Yes")))</f>
        <v>N/A</v>
      </c>
      <c r="E8" s="30">
        <v>36.811523952999998</v>
      </c>
      <c r="F8" s="30" t="str">
        <f>IF($B8="N/A","N/A",IF(E8&gt;15,"No",IF(E8&lt;-15,"No","Yes")))</f>
        <v>N/A</v>
      </c>
      <c r="G8" s="30">
        <v>90.121774957</v>
      </c>
      <c r="H8" s="30" t="str">
        <f>IF($B8="N/A","N/A",IF(G8&gt;15,"No",IF(G8&lt;-15,"No","Yes")))</f>
        <v>N/A</v>
      </c>
      <c r="I8" s="32">
        <v>46.8</v>
      </c>
      <c r="J8" s="32">
        <v>144.80000000000001</v>
      </c>
      <c r="K8" s="30" t="str">
        <f t="shared" si="0"/>
        <v>No</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99.995569806000006</v>
      </c>
      <c r="H12" s="30" t="str">
        <f t="shared" si="3"/>
        <v>Yes</v>
      </c>
      <c r="I12" s="32" t="s">
        <v>49</v>
      </c>
      <c r="J12" s="32" t="s">
        <v>49</v>
      </c>
      <c r="K12" s="30" t="str">
        <f t="shared" si="0"/>
        <v>N/A</v>
      </c>
    </row>
    <row r="13" spans="1:12">
      <c r="A13" s="76" t="s">
        <v>1036</v>
      </c>
      <c r="B13" s="25" t="s">
        <v>49</v>
      </c>
      <c r="C13" s="26">
        <v>126328</v>
      </c>
      <c r="D13" s="30" t="str">
        <f>IF($B13="N/A","N/A",IF(C13&gt;15,"No",IF(C13&lt;-15,"No","Yes")))</f>
        <v>N/A</v>
      </c>
      <c r="E13" s="26">
        <v>101681</v>
      </c>
      <c r="F13" s="30" t="str">
        <f>IF($B13="N/A","N/A",IF(E13&gt;15,"No",IF(E13&lt;-15,"No","Yes")))</f>
        <v>N/A</v>
      </c>
      <c r="G13" s="26">
        <v>17838</v>
      </c>
      <c r="H13" s="30" t="str">
        <f>IF($B13="N/A","N/A",IF(G13&gt;15,"No",IF(G13&lt;-15,"No","Yes")))</f>
        <v>N/A</v>
      </c>
      <c r="I13" s="32">
        <v>-19.5</v>
      </c>
      <c r="J13" s="32">
        <v>-82.5</v>
      </c>
      <c r="K13" s="30" t="str">
        <f t="shared" si="0"/>
        <v>No</v>
      </c>
    </row>
    <row r="14" spans="1:12">
      <c r="A14" s="77" t="s">
        <v>633</v>
      </c>
      <c r="B14" s="25" t="s">
        <v>51</v>
      </c>
      <c r="C14" s="30">
        <v>6.3129314165999997</v>
      </c>
      <c r="D14" s="30" t="str">
        <f>IF($B14="N/A","N/A",IF(C14&gt;20,"No",IF(C14&lt;5,"No","Yes")))</f>
        <v>Yes</v>
      </c>
      <c r="E14" s="30">
        <v>7.2806128972000002</v>
      </c>
      <c r="F14" s="30" t="str">
        <f>IF($B14="N/A","N/A",IF(E14&gt;20,"No",IF(E14&lt;5,"No","Yes")))</f>
        <v>Yes</v>
      </c>
      <c r="G14" s="30">
        <v>40.071756923000002</v>
      </c>
      <c r="H14" s="30" t="str">
        <f>IF($B14="N/A","N/A",IF(G14&gt;20,"No",IF(G14&lt;5,"No","Yes")))</f>
        <v>No</v>
      </c>
      <c r="I14" s="32">
        <v>15.33</v>
      </c>
      <c r="J14" s="32">
        <v>450.4</v>
      </c>
      <c r="K14" s="30" t="str">
        <f t="shared" si="0"/>
        <v>No</v>
      </c>
    </row>
    <row r="15" spans="1:12">
      <c r="A15" s="77" t="s">
        <v>1037</v>
      </c>
      <c r="B15" s="25" t="s">
        <v>49</v>
      </c>
      <c r="C15" s="30">
        <v>2.9755873599</v>
      </c>
      <c r="D15" s="30" t="str">
        <f>IF($B15="N/A","N/A",IF(C15&gt;15,"No",IF(C15&lt;-15,"No","Yes")))</f>
        <v>N/A</v>
      </c>
      <c r="E15" s="30">
        <v>3.1697170563000001</v>
      </c>
      <c r="F15" s="30" t="str">
        <f>IF($B15="N/A","N/A",IF(E15&gt;15,"No",IF(E15&lt;-15,"No","Yes")))</f>
        <v>N/A</v>
      </c>
      <c r="G15" s="30">
        <v>0.9698396681</v>
      </c>
      <c r="H15" s="30" t="str">
        <f>IF($B15="N/A","N/A",IF(G15&gt;15,"No",IF(G15&lt;-15,"No","Yes")))</f>
        <v>N/A</v>
      </c>
      <c r="I15" s="32">
        <v>6.524</v>
      </c>
      <c r="J15" s="32">
        <v>-69.400000000000006</v>
      </c>
      <c r="K15" s="30" t="str">
        <f t="shared" si="0"/>
        <v>No</v>
      </c>
    </row>
    <row r="16" spans="1:12">
      <c r="A16" s="77" t="s">
        <v>1038</v>
      </c>
      <c r="B16" s="25" t="s">
        <v>49</v>
      </c>
      <c r="C16" s="124">
        <v>8911.9305666</v>
      </c>
      <c r="D16" s="30" t="str">
        <f>IF($B16="N/A","N/A",IF(C16&gt;15,"No",IF(C16&lt;-15,"No","Yes")))</f>
        <v>N/A</v>
      </c>
      <c r="E16" s="124">
        <v>10388.892647000001</v>
      </c>
      <c r="F16" s="30" t="str">
        <f>IF($B16="N/A","N/A",IF(E16&gt;15,"No",IF(E16&lt;-15,"No","Yes")))</f>
        <v>N/A</v>
      </c>
      <c r="G16" s="124">
        <v>3003.7456646999999</v>
      </c>
      <c r="H16" s="30" t="str">
        <f>IF($B16="N/A","N/A",IF(G16&gt;15,"No",IF(G16&lt;-15,"No","Yes")))</f>
        <v>N/A</v>
      </c>
      <c r="I16" s="32">
        <v>16.57</v>
      </c>
      <c r="J16" s="32">
        <v>-71.099999999999994</v>
      </c>
      <c r="K16" s="30" t="str">
        <f t="shared" si="0"/>
        <v>No</v>
      </c>
    </row>
    <row r="17" spans="1:11" ht="12.75" customHeight="1">
      <c r="A17" s="51" t="s">
        <v>1039</v>
      </c>
      <c r="B17" s="25" t="s">
        <v>49</v>
      </c>
      <c r="C17" s="26">
        <v>1143</v>
      </c>
      <c r="D17" s="25" t="s">
        <v>49</v>
      </c>
      <c r="E17" s="26">
        <v>827</v>
      </c>
      <c r="F17" s="25" t="s">
        <v>49</v>
      </c>
      <c r="G17" s="26">
        <v>559</v>
      </c>
      <c r="H17" s="30" t="str">
        <f>IF($B17="N/A","N/A",IF(G17&gt;15,"No",IF(G17&lt;-15,"No","Yes")))</f>
        <v>N/A</v>
      </c>
      <c r="I17" s="25" t="s">
        <v>1208</v>
      </c>
      <c r="J17" s="32">
        <v>-32.4</v>
      </c>
      <c r="K17" s="30" t="str">
        <f t="shared" si="0"/>
        <v>No</v>
      </c>
    </row>
    <row r="18" spans="1:11" ht="25.5">
      <c r="A18" s="51" t="s">
        <v>1040</v>
      </c>
      <c r="B18" s="25" t="s">
        <v>49</v>
      </c>
      <c r="C18" s="78">
        <v>4220.8398950000001</v>
      </c>
      <c r="D18" s="30" t="str">
        <f>IF($B18="N/A","N/A",IF(C18&gt;60,"No",IF(C18&lt;15,"No","Yes")))</f>
        <v>N/A</v>
      </c>
      <c r="E18" s="78">
        <v>4643.3639660999997</v>
      </c>
      <c r="F18" s="30" t="str">
        <f>IF($B18="N/A","N/A",IF(E18&gt;60,"No",IF(E18&lt;15,"No","Yes")))</f>
        <v>N/A</v>
      </c>
      <c r="G18" s="78">
        <v>3128.0644007000001</v>
      </c>
      <c r="H18" s="30" t="str">
        <f>IF($B18="N/A","N/A",IF(G18&gt;60,"No",IF(G18&lt;15,"No","Yes")))</f>
        <v>N/A</v>
      </c>
      <c r="I18" s="32">
        <v>10.01</v>
      </c>
      <c r="J18" s="32">
        <v>-32.6</v>
      </c>
      <c r="K18" s="30" t="str">
        <f t="shared" si="0"/>
        <v>No</v>
      </c>
    </row>
    <row r="19" spans="1:11">
      <c r="A19" s="51" t="s">
        <v>1041</v>
      </c>
      <c r="B19" s="25" t="s">
        <v>121</v>
      </c>
      <c r="C19" s="26">
        <v>11</v>
      </c>
      <c r="D19" s="30" t="str">
        <f>IF($B19="N/A","N/A",IF(C19="N/A","N/A",IF(C19=0,"Yes","No")))</f>
        <v>No</v>
      </c>
      <c r="E19" s="26">
        <v>11</v>
      </c>
      <c r="F19" s="30" t="str">
        <f>IF($B19="N/A","N/A",IF(E19="N/A","N/A",IF(E19=0,"Yes","No")))</f>
        <v>No</v>
      </c>
      <c r="G19" s="26">
        <v>0</v>
      </c>
      <c r="H19" s="30" t="str">
        <f>IF($B19="N/A","N/A",IF(G19=0,"Yes","No"))</f>
        <v>Yes</v>
      </c>
      <c r="I19" s="25" t="s">
        <v>1209</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118353</v>
      </c>
      <c r="D23" s="30" t="str">
        <f>IF($B23="N/A","N/A",IF(C23&gt;15,"No",IF(C23&lt;-15,"No","Yes")))</f>
        <v>N/A</v>
      </c>
      <c r="E23" s="26">
        <v>94278</v>
      </c>
      <c r="F23" s="30" t="str">
        <f>IF($B23="N/A","N/A",IF(E23&gt;15,"No",IF(E23&lt;-15,"No","Yes")))</f>
        <v>N/A</v>
      </c>
      <c r="G23" s="26">
        <v>10690</v>
      </c>
      <c r="H23" s="30" t="str">
        <f>IF($B23="N/A","N/A",IF(G23&gt;15,"No",IF(G23&lt;-15,"No","Yes")))</f>
        <v>N/A</v>
      </c>
      <c r="I23" s="32">
        <v>-20.3</v>
      </c>
      <c r="J23" s="32">
        <v>-88.7</v>
      </c>
      <c r="K23" s="30" t="str">
        <f t="shared" ref="K23:K53" si="6">IF(J23="Div by 0", "N/A", IF(J23="N/A","N/A", IF(J23&gt;30, "No", IF(J23&lt;-30, "No", "Yes"))))</f>
        <v>No</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4325.3566534000001</v>
      </c>
      <c r="D26" s="30" t="str">
        <f>IF($B26="N/A","N/A",IF(C26&gt;7000,"No",IF(C26&lt;2000,"No","Yes")))</f>
        <v>Yes</v>
      </c>
      <c r="E26" s="124">
        <v>4476.2660747999998</v>
      </c>
      <c r="F26" s="30" t="str">
        <f>IF($B26="N/A","N/A",IF(E26&gt;7000,"No",IF(E26&lt;2000,"No","Yes")))</f>
        <v>Yes</v>
      </c>
      <c r="G26" s="124">
        <v>7509.5013096000002</v>
      </c>
      <c r="H26" s="30" t="str">
        <f>IF($B26="N/A","N/A",IF(G26&gt;7000,"No",IF(G26&lt;2000,"No","Yes")))</f>
        <v>No</v>
      </c>
      <c r="I26" s="32">
        <v>3.4889999999999999</v>
      </c>
      <c r="J26" s="32">
        <v>67.760000000000005</v>
      </c>
      <c r="K26" s="30" t="str">
        <f t="shared" si="6"/>
        <v>No</v>
      </c>
    </row>
    <row r="27" spans="1:11">
      <c r="A27" s="76" t="s">
        <v>176</v>
      </c>
      <c r="B27" s="25" t="s">
        <v>49</v>
      </c>
      <c r="C27" s="124">
        <v>1067.0338757</v>
      </c>
      <c r="D27" s="30" t="str">
        <f>IF($B27="N/A","N/A",IF(C27&gt;15,"No",IF(C27&lt;-15,"No","Yes")))</f>
        <v>N/A</v>
      </c>
      <c r="E27" s="124">
        <v>1017.2892154</v>
      </c>
      <c r="F27" s="30" t="str">
        <f>IF($B27="N/A","N/A",IF(E27&gt;15,"No",IF(E27&lt;-15,"No","Yes")))</f>
        <v>N/A</v>
      </c>
      <c r="G27" s="124">
        <v>1178.0324109000001</v>
      </c>
      <c r="H27" s="30" t="str">
        <f>IF($B27="N/A","N/A",IF(G27&gt;15,"No",IF(G27&lt;-15,"No","Yes")))</f>
        <v>N/A</v>
      </c>
      <c r="I27" s="32">
        <v>-4.66</v>
      </c>
      <c r="J27" s="32">
        <v>15.8</v>
      </c>
      <c r="K27" s="30" t="str">
        <f t="shared" si="6"/>
        <v>Yes</v>
      </c>
    </row>
    <row r="28" spans="1:11">
      <c r="A28" s="76" t="s">
        <v>1047</v>
      </c>
      <c r="B28" s="25" t="s">
        <v>14</v>
      </c>
      <c r="C28" s="30">
        <v>0.46809121860000003</v>
      </c>
      <c r="D28" s="30" t="str">
        <f>IF($B28="N/A","N/A",IF(C28&gt;10,"No",IF(C28&lt;=0,"No","Yes")))</f>
        <v>Yes</v>
      </c>
      <c r="E28" s="30">
        <v>0.232291733</v>
      </c>
      <c r="F28" s="30" t="str">
        <f>IF($B28="N/A","N/A",IF(E28&gt;10,"No",IF(E28&lt;=0,"No","Yes")))</f>
        <v>Yes</v>
      </c>
      <c r="G28" s="30">
        <v>1.8709073900000001E-2</v>
      </c>
      <c r="H28" s="30" t="str">
        <f>IF($B28="N/A","N/A",IF(G28&gt;10,"No",IF(G28&lt;=0,"No","Yes")))</f>
        <v>Yes</v>
      </c>
      <c r="I28" s="32">
        <v>-50.4</v>
      </c>
      <c r="J28" s="32">
        <v>-91.9</v>
      </c>
      <c r="K28" s="30" t="str">
        <f t="shared" si="6"/>
        <v>No</v>
      </c>
    </row>
    <row r="29" spans="1:11">
      <c r="A29" s="76" t="s">
        <v>1048</v>
      </c>
      <c r="B29" s="25" t="s">
        <v>49</v>
      </c>
      <c r="C29" s="124">
        <v>4262.8772563000002</v>
      </c>
      <c r="D29" s="30" t="str">
        <f>IF($B29="N/A","N/A",IF(C29&gt;15,"No",IF(C29&lt;-15,"No","Yes")))</f>
        <v>N/A</v>
      </c>
      <c r="E29" s="124">
        <v>3636.0410959000001</v>
      </c>
      <c r="F29" s="30" t="str">
        <f>IF($B29="N/A","N/A",IF(E29&gt;15,"No",IF(E29&lt;-15,"No","Yes")))</f>
        <v>N/A</v>
      </c>
      <c r="G29" s="124">
        <v>1049</v>
      </c>
      <c r="H29" s="30" t="str">
        <f>IF($B29="N/A","N/A",IF(G29&gt;15,"No",IF(G29&lt;-15,"No","Yes")))</f>
        <v>N/A</v>
      </c>
      <c r="I29" s="32">
        <v>-14.7</v>
      </c>
      <c r="J29" s="32">
        <v>-71.099999999999994</v>
      </c>
      <c r="K29" s="30" t="str">
        <f t="shared" si="6"/>
        <v>No</v>
      </c>
    </row>
    <row r="30" spans="1:11">
      <c r="A30" s="76" t="s">
        <v>1049</v>
      </c>
      <c r="B30" s="25" t="s">
        <v>52</v>
      </c>
      <c r="C30" s="32">
        <v>99.834393719999994</v>
      </c>
      <c r="D30" s="30" t="str">
        <f>IF($B30="N/A","N/A",IF(C30&gt;100,"No",IF(C30&lt;95,"No","Yes")))</f>
        <v>Yes</v>
      </c>
      <c r="E30" s="32">
        <v>99.845138844999994</v>
      </c>
      <c r="F30" s="30" t="str">
        <f>IF($B30="N/A","N/A",IF(E30&gt;100,"No",IF(E30&lt;95,"No","Yes")))</f>
        <v>Yes</v>
      </c>
      <c r="G30" s="32">
        <v>99.036482694</v>
      </c>
      <c r="H30" s="30" t="str">
        <f>IF($B30="N/A","N/A",IF(G30&gt;100,"No",IF(G30&lt;95,"No","Yes")))</f>
        <v>Yes</v>
      </c>
      <c r="I30" s="32">
        <v>1.0800000000000001E-2</v>
      </c>
      <c r="J30" s="32">
        <v>-0.81</v>
      </c>
      <c r="K30" s="30" t="str">
        <f t="shared" si="6"/>
        <v>Yes</v>
      </c>
    </row>
    <row r="31" spans="1:11">
      <c r="A31" s="76" t="s">
        <v>178</v>
      </c>
      <c r="B31" s="25" t="s">
        <v>122</v>
      </c>
      <c r="C31" s="32">
        <v>1.1398139762999999</v>
      </c>
      <c r="D31" s="30" t="str">
        <f>IF($B31="N/A","N/A",IF(C31&gt;1,"Yes","No"))</f>
        <v>Yes</v>
      </c>
      <c r="E31" s="32">
        <v>1.1449453958</v>
      </c>
      <c r="F31" s="30" t="str">
        <f>IF($B31="N/A","N/A",IF(E31&gt;1,"Yes","No"))</f>
        <v>Yes</v>
      </c>
      <c r="G31" s="32">
        <v>1.1688863701000001</v>
      </c>
      <c r="H31" s="30" t="str">
        <f>IF($B31="N/A","N/A",IF(G31&gt;1,"Yes","No"))</f>
        <v>Yes</v>
      </c>
      <c r="I31" s="32">
        <v>0.45019999999999999</v>
      </c>
      <c r="J31" s="32">
        <v>2.0910000000000002</v>
      </c>
      <c r="K31" s="30" t="str">
        <f t="shared" si="6"/>
        <v>Yes</v>
      </c>
    </row>
    <row r="32" spans="1:11">
      <c r="A32" s="76" t="s">
        <v>1050</v>
      </c>
      <c r="B32" s="25" t="s">
        <v>52</v>
      </c>
      <c r="C32" s="32">
        <v>99.282654432000001</v>
      </c>
      <c r="D32" s="30" t="str">
        <f>IF($B32="N/A","N/A",IF(C32&gt;100,"No",IF(C32&lt;95,"No","Yes")))</f>
        <v>Yes</v>
      </c>
      <c r="E32" s="32">
        <v>99.109018011000003</v>
      </c>
      <c r="F32" s="30" t="str">
        <f>IF($B32="N/A","N/A",IF(E32&gt;100,"No",IF(E32&lt;95,"No","Yes")))</f>
        <v>Yes</v>
      </c>
      <c r="G32" s="32">
        <v>99.251637044000006</v>
      </c>
      <c r="H32" s="30" t="str">
        <f>IF($B32="N/A","N/A",IF(G32&gt;100,"No",IF(G32&lt;95,"No","Yes")))</f>
        <v>Yes</v>
      </c>
      <c r="I32" s="32">
        <v>-0.17499999999999999</v>
      </c>
      <c r="J32" s="32">
        <v>0.1439</v>
      </c>
      <c r="K32" s="30" t="str">
        <f t="shared" si="6"/>
        <v>Yes</v>
      </c>
    </row>
    <row r="33" spans="1:11">
      <c r="A33" s="76" t="s">
        <v>179</v>
      </c>
      <c r="B33" s="25" t="s">
        <v>123</v>
      </c>
      <c r="C33" s="32">
        <v>10.823393246</v>
      </c>
      <c r="D33" s="30" t="str">
        <f>IF($B33="N/A","N/A",IF(C33&gt;3,"Yes","No"))</f>
        <v>Yes</v>
      </c>
      <c r="E33" s="32">
        <v>10.930403048000001</v>
      </c>
      <c r="F33" s="30" t="str">
        <f>IF($B33="N/A","N/A",IF(E33&gt;3,"Yes","No"))</f>
        <v>Yes</v>
      </c>
      <c r="G33" s="32">
        <v>11.407822809000001</v>
      </c>
      <c r="H33" s="30" t="str">
        <f>IF($B33="N/A","N/A",IF(G33&gt;3,"Yes","No"))</f>
        <v>Yes</v>
      </c>
      <c r="I33" s="32">
        <v>0.98870000000000002</v>
      </c>
      <c r="J33" s="32">
        <v>4.3680000000000003</v>
      </c>
      <c r="K33" s="30" t="str">
        <f t="shared" si="6"/>
        <v>Yes</v>
      </c>
    </row>
    <row r="34" spans="1:11">
      <c r="A34" s="76" t="s">
        <v>767</v>
      </c>
      <c r="B34" s="25" t="s">
        <v>15</v>
      </c>
      <c r="C34" s="32">
        <v>4.3221971559999997</v>
      </c>
      <c r="D34" s="30" t="str">
        <f>IF($B34="N/A","N/A",IF(C34&gt;=8,"No",IF(C34&lt;2,"No","Yes")))</f>
        <v>Yes</v>
      </c>
      <c r="E34" s="32">
        <v>4.3783809584000002</v>
      </c>
      <c r="F34" s="30" t="str">
        <f>IF($B34="N/A","N/A",IF(E34&gt;=8,"No",IF(E34&lt;2,"No","Yes")))</f>
        <v>Yes</v>
      </c>
      <c r="G34" s="32">
        <v>6.4074836295999997</v>
      </c>
      <c r="H34" s="30" t="str">
        <f>IF($B34="N/A","N/A",IF(G34&gt;=8,"No",IF(G34&lt;2,"No","Yes")))</f>
        <v>Yes</v>
      </c>
      <c r="I34" s="32">
        <v>1.3</v>
      </c>
      <c r="J34" s="32">
        <v>46.34</v>
      </c>
      <c r="K34" s="30" t="str">
        <f t="shared" si="6"/>
        <v>No</v>
      </c>
    </row>
    <row r="35" spans="1:11">
      <c r="A35" s="76" t="s">
        <v>180</v>
      </c>
      <c r="B35" s="25" t="s">
        <v>15</v>
      </c>
      <c r="C35" s="32">
        <v>4.0545600541000004</v>
      </c>
      <c r="D35" s="30" t="str">
        <f>IF($B35="N/A","N/A",IF(C35&gt;=8,"No",IF(C35&lt;2,"No","Yes")))</f>
        <v>Yes</v>
      </c>
      <c r="E35" s="32">
        <v>4.3993288590999997</v>
      </c>
      <c r="F35" s="30" t="str">
        <f>IF($B35="N/A","N/A",IF(E35&gt;=8,"No",IF(E35&lt;2,"No","Yes")))</f>
        <v>Yes</v>
      </c>
      <c r="G35" s="32">
        <v>6.3774629385999999</v>
      </c>
      <c r="H35" s="30" t="str">
        <f>IF($B35="N/A","N/A",IF(G35&gt;=8,"No",IF(G35&lt;2,"No","Yes")))</f>
        <v>Yes</v>
      </c>
      <c r="I35" s="32">
        <v>8.5030000000000001</v>
      </c>
      <c r="J35" s="32">
        <v>44.96</v>
      </c>
      <c r="K35" s="30" t="str">
        <f t="shared" si="6"/>
        <v>No</v>
      </c>
    </row>
    <row r="36" spans="1:11">
      <c r="A36" s="76" t="s">
        <v>1051</v>
      </c>
      <c r="B36" s="25" t="s">
        <v>54</v>
      </c>
      <c r="C36" s="32" t="s">
        <v>49</v>
      </c>
      <c r="D36" s="30" t="str">
        <f>IF(OR($B36="N/A",$C36="N/A"),"N/A",IF(C36&gt;100,"No",IF(C36&lt;98,"No","Yes")))</f>
        <v>N/A</v>
      </c>
      <c r="E36" s="32">
        <v>99.998939307000001</v>
      </c>
      <c r="F36" s="30" t="str">
        <f>IF(OR($B36="N/A",$E36="N/A"),"N/A",IF(E36&gt;100,"No",IF(E36&lt;98,"No","Yes")))</f>
        <v>Yes</v>
      </c>
      <c r="G36" s="32">
        <v>99.990645463000007</v>
      </c>
      <c r="H36" s="30" t="str">
        <f>IF($B36="N/A","N/A",IF(G36&gt;100,"No",IF(G36&lt;98,"No","Yes")))</f>
        <v>Yes</v>
      </c>
      <c r="I36" s="32" t="s">
        <v>49</v>
      </c>
      <c r="J36" s="32">
        <v>-8.0000000000000002E-3</v>
      </c>
      <c r="K36" s="30" t="str">
        <f t="shared" si="6"/>
        <v>Yes</v>
      </c>
    </row>
    <row r="37" spans="1:11">
      <c r="A37" s="76" t="s">
        <v>181</v>
      </c>
      <c r="B37" s="80" t="s">
        <v>52</v>
      </c>
      <c r="C37" s="32">
        <v>99.361232921999999</v>
      </c>
      <c r="D37" s="30" t="str">
        <f>IF($B37="N/A","N/A",IF(C37&gt;100,"No",IF(C37&lt;95,"No","Yes")))</f>
        <v>Yes</v>
      </c>
      <c r="E37" s="32">
        <v>99.322217272000003</v>
      </c>
      <c r="F37" s="30" t="str">
        <f>IF($B37="N/A","N/A",IF(E37&gt;100,"No",IF(E37&lt;95,"No","Yes")))</f>
        <v>Yes</v>
      </c>
      <c r="G37" s="32">
        <v>97.979420019000003</v>
      </c>
      <c r="H37" s="30" t="str">
        <f>IF($B37="N/A","N/A",IF(G37&gt;100,"No",IF(G37&lt;95,"No","Yes")))</f>
        <v>Yes</v>
      </c>
      <c r="I37" s="32">
        <v>-3.9E-2</v>
      </c>
      <c r="J37" s="32">
        <v>-1.35</v>
      </c>
      <c r="K37" s="30" t="str">
        <f t="shared" si="6"/>
        <v>Yes</v>
      </c>
    </row>
    <row r="38" spans="1:11">
      <c r="A38" s="76" t="s">
        <v>1052</v>
      </c>
      <c r="B38" s="25" t="s">
        <v>52</v>
      </c>
      <c r="C38" s="32">
        <v>99.130567033000005</v>
      </c>
      <c r="D38" s="30" t="str">
        <f>IF($B38="N/A","N/A",IF(C38&gt;100,"No",IF(C38&lt;95,"No","Yes")))</f>
        <v>Yes</v>
      </c>
      <c r="E38" s="32">
        <v>99.233119072999997</v>
      </c>
      <c r="F38" s="30" t="str">
        <f>IF($B38="N/A","N/A",IF(E38&gt;100,"No",IF(E38&lt;95,"No","Yes")))</f>
        <v>Yes</v>
      </c>
      <c r="G38" s="32">
        <v>99.476145931000005</v>
      </c>
      <c r="H38" s="30" t="str">
        <f>IF($B38="N/A","N/A",IF(G38&gt;100,"No",IF(G38&lt;95,"No","Yes")))</f>
        <v>Yes</v>
      </c>
      <c r="I38" s="32">
        <v>0.10349999999999999</v>
      </c>
      <c r="J38" s="32">
        <v>0.24490000000000001</v>
      </c>
      <c r="K38" s="30" t="str">
        <f t="shared" si="6"/>
        <v>Yes</v>
      </c>
    </row>
    <row r="39" spans="1:11">
      <c r="A39" s="76" t="s">
        <v>1053</v>
      </c>
      <c r="B39" s="25" t="s">
        <v>53</v>
      </c>
      <c r="C39" s="32">
        <v>0.704671618</v>
      </c>
      <c r="D39" s="30" t="str">
        <f>IF($B39="N/A","N/A",IF(C39&gt;5,"No",IF(C39&lt;=0,"No","Yes")))</f>
        <v>Yes</v>
      </c>
      <c r="E39" s="32">
        <v>0.64596194230000004</v>
      </c>
      <c r="F39" s="30" t="str">
        <f>IF($B39="N/A","N/A",IF(E39&gt;5,"No",IF(E39&lt;=0,"No","Yes")))</f>
        <v>Yes</v>
      </c>
      <c r="G39" s="32">
        <v>0.43966323670000002</v>
      </c>
      <c r="H39" s="30" t="str">
        <f>IF($B39="N/A","N/A",IF(G39&gt;5,"No",IF(G39&lt;=0,"No","Yes")))</f>
        <v>Yes</v>
      </c>
      <c r="I39" s="32">
        <v>-8.33</v>
      </c>
      <c r="J39" s="32">
        <v>-31.9</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4.9360134513</v>
      </c>
      <c r="D41" s="30" t="str">
        <f>IF($B41="N/A","N/A",IF(C41&gt;=2,"Yes","No"))</f>
        <v>Yes</v>
      </c>
      <c r="E41" s="32">
        <v>5.1547444790999997</v>
      </c>
      <c r="F41" s="30" t="str">
        <f>IF($B41="N/A","N/A",IF(E41&gt;=2,"Yes","No"))</f>
        <v>Yes</v>
      </c>
      <c r="G41" s="32">
        <v>5.5896164639999997</v>
      </c>
      <c r="H41" s="30" t="str">
        <f>IF($B41="N/A","N/A",IF(G41&gt;=2,"Yes","No"))</f>
        <v>Yes</v>
      </c>
      <c r="I41" s="32">
        <v>4.431</v>
      </c>
      <c r="J41" s="32">
        <v>8.4359999999999999</v>
      </c>
      <c r="K41" s="30" t="str">
        <f t="shared" si="6"/>
        <v>Yes</v>
      </c>
    </row>
    <row r="42" spans="1:11">
      <c r="A42" s="76" t="s">
        <v>1055</v>
      </c>
      <c r="B42" s="25" t="s">
        <v>55</v>
      </c>
      <c r="C42" s="32">
        <v>5.8072038731999998</v>
      </c>
      <c r="D42" s="30" t="str">
        <f>IF($B42="N/A","N/A",IF(C42&gt;30,"No",IF(C42&lt;5,"No","Yes")))</f>
        <v>Yes</v>
      </c>
      <c r="E42" s="32">
        <v>5.5643946625999998</v>
      </c>
      <c r="F42" s="30" t="str">
        <f>IF($B42="N/A","N/A",IF(E42&gt;30,"No",IF(E42&lt;5,"No","Yes")))</f>
        <v>Yes</v>
      </c>
      <c r="G42" s="32">
        <v>6.1552853134000003</v>
      </c>
      <c r="H42" s="30" t="str">
        <f>IF($B42="N/A","N/A",IF(G42&gt;30,"No",IF(G42&lt;5,"No","Yes")))</f>
        <v>Yes</v>
      </c>
      <c r="I42" s="32">
        <v>-4.18</v>
      </c>
      <c r="J42" s="32">
        <v>10.62</v>
      </c>
      <c r="K42" s="30" t="str">
        <f t="shared" si="6"/>
        <v>Yes</v>
      </c>
    </row>
    <row r="43" spans="1:11">
      <c r="A43" s="76" t="s">
        <v>1056</v>
      </c>
      <c r="B43" s="25" t="s">
        <v>9</v>
      </c>
      <c r="C43" s="32">
        <v>20.099194782000001</v>
      </c>
      <c r="D43" s="30" t="str">
        <f>IF($B43="N/A","N/A",IF(C43&gt;75,"No",IF(C43&lt;15,"No","Yes")))</f>
        <v>Yes</v>
      </c>
      <c r="E43" s="32">
        <v>20.988990007999998</v>
      </c>
      <c r="F43" s="30" t="str">
        <f>IF($B43="N/A","N/A",IF(E43&gt;75,"No",IF(E43&lt;15,"No","Yes")))</f>
        <v>Yes</v>
      </c>
      <c r="G43" s="32">
        <v>19.083255379000001</v>
      </c>
      <c r="H43" s="30" t="str">
        <f>IF($B43="N/A","N/A",IF(G43&gt;75,"No",IF(G43&lt;15,"No","Yes")))</f>
        <v>Yes</v>
      </c>
      <c r="I43" s="32">
        <v>4.4269999999999996</v>
      </c>
      <c r="J43" s="32">
        <v>-9.08</v>
      </c>
      <c r="K43" s="30" t="str">
        <f t="shared" si="6"/>
        <v>Yes</v>
      </c>
    </row>
    <row r="44" spans="1:11">
      <c r="A44" s="76" t="s">
        <v>1057</v>
      </c>
      <c r="B44" s="25" t="s">
        <v>10</v>
      </c>
      <c r="C44" s="32">
        <v>74.093601344999996</v>
      </c>
      <c r="D44" s="30" t="str">
        <f>IF($B44="N/A","N/A",IF(C44&gt;70,"No",IF(C44&lt;25,"No","Yes")))</f>
        <v>No</v>
      </c>
      <c r="E44" s="32">
        <v>73.446615328999997</v>
      </c>
      <c r="F44" s="30" t="str">
        <f>IF($B44="N/A","N/A",IF(E44&gt;70,"No",IF(E44&lt;25,"No","Yes")))</f>
        <v>No</v>
      </c>
      <c r="G44" s="32">
        <v>74.761459307999999</v>
      </c>
      <c r="H44" s="30" t="str">
        <f>IF($B44="N/A","N/A",IF(G44&gt;70,"No",IF(G44&lt;25,"No","Yes")))</f>
        <v>No</v>
      </c>
      <c r="I44" s="32">
        <v>-0.873</v>
      </c>
      <c r="J44" s="32">
        <v>1.79</v>
      </c>
      <c r="K44" s="30" t="str">
        <f t="shared" si="6"/>
        <v>Yes</v>
      </c>
    </row>
    <row r="45" spans="1:11">
      <c r="A45" s="76" t="s">
        <v>1058</v>
      </c>
      <c r="B45" s="25" t="s">
        <v>17</v>
      </c>
      <c r="C45" s="32">
        <v>64.360007773000007</v>
      </c>
      <c r="D45" s="30" t="str">
        <f>IF($B45="N/A","N/A",IF(C45&gt;70,"No",IF(C45&lt;35,"No","Yes")))</f>
        <v>Yes</v>
      </c>
      <c r="E45" s="32">
        <v>66.495895118999996</v>
      </c>
      <c r="F45" s="30" t="str">
        <f>IF($B45="N/A","N/A",IF(E45&gt;70,"No",IF(E45&lt;35,"No","Yes")))</f>
        <v>Yes</v>
      </c>
      <c r="G45" s="32">
        <v>66.604303087000005</v>
      </c>
      <c r="H45" s="30" t="str">
        <f>IF($B45="N/A","N/A",IF(G45&gt;70,"No",IF(G45&lt;35,"No","Yes")))</f>
        <v>Yes</v>
      </c>
      <c r="I45" s="32">
        <v>3.319</v>
      </c>
      <c r="J45" s="32">
        <v>0.16300000000000001</v>
      </c>
      <c r="K45" s="30" t="str">
        <f t="shared" si="6"/>
        <v>Yes</v>
      </c>
    </row>
    <row r="46" spans="1:11">
      <c r="A46" s="76" t="s">
        <v>188</v>
      </c>
      <c r="B46" s="25" t="s">
        <v>122</v>
      </c>
      <c r="C46" s="32">
        <v>2.0036496349999999</v>
      </c>
      <c r="D46" s="30" t="str">
        <f>IF($B46="N/A","N/A",IF(C46&gt;1,"Yes","No"))</f>
        <v>Yes</v>
      </c>
      <c r="E46" s="32">
        <v>1.9588617185999999</v>
      </c>
      <c r="F46" s="30" t="str">
        <f>IF($B46="N/A","N/A",IF(E46&gt;1,"Yes","No"))</f>
        <v>Yes</v>
      </c>
      <c r="G46" s="32">
        <v>2.1723314607000002</v>
      </c>
      <c r="H46" s="30" t="str">
        <f>IF($B46="N/A","N/A",IF(G46&gt;1,"Yes","No"))</f>
        <v>Yes</v>
      </c>
      <c r="I46" s="32">
        <v>-2.2400000000000002</v>
      </c>
      <c r="J46" s="32">
        <v>10.9</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99.887097620999995</v>
      </c>
      <c r="D48" s="30" t="str">
        <f>IF($B48="N/A","N/A",IF(C48&gt;15,"No",IF(C48&lt;-15,"No","Yes")))</f>
        <v>N/A</v>
      </c>
      <c r="E48" s="32">
        <v>99.733614075000006</v>
      </c>
      <c r="F48" s="30" t="str">
        <f>IF($B48="N/A","N/A",IF(E48&gt;15,"No",IF(E48&lt;-15,"No","Yes")))</f>
        <v>N/A</v>
      </c>
      <c r="G48" s="32">
        <v>99.578651684999997</v>
      </c>
      <c r="H48" s="30" t="str">
        <f>IF($B48="N/A","N/A",IF(G48&gt;15,"No",IF(G48&lt;-15,"No","Yes")))</f>
        <v>N/A</v>
      </c>
      <c r="I48" s="32">
        <v>-0.154</v>
      </c>
      <c r="J48" s="32">
        <v>-0.155</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27.402769680999999</v>
      </c>
      <c r="D52" s="30" t="str">
        <f>IF($B52="N/A","N/A",IF(C52&gt;15,"No",IF(C52&lt;-15,"No","Yes")))</f>
        <v>N/A</v>
      </c>
      <c r="E52" s="32">
        <v>28.215490358</v>
      </c>
      <c r="F52" s="30" t="str">
        <f>IF($B52="N/A","N/A",IF(E52&gt;15,"No",IF(E52&lt;-15,"No","Yes")))</f>
        <v>N/A</v>
      </c>
      <c r="G52" s="32">
        <v>32.104770813999998</v>
      </c>
      <c r="H52" s="30" t="str">
        <f>IF($B52="N/A","N/A",IF(G52&gt;15,"No",IF(G52&lt;-15,"No","Yes")))</f>
        <v>N/A</v>
      </c>
      <c r="I52" s="32">
        <v>2.9660000000000002</v>
      </c>
      <c r="J52" s="32">
        <v>13.78</v>
      </c>
      <c r="K52" s="30" t="str">
        <f t="shared" si="6"/>
        <v>Yes</v>
      </c>
    </row>
    <row r="53" spans="1:11" ht="25.5">
      <c r="A53" s="76" t="s">
        <v>1065</v>
      </c>
      <c r="B53" s="25" t="s">
        <v>49</v>
      </c>
      <c r="C53" s="32">
        <v>18.852923035</v>
      </c>
      <c r="D53" s="30" t="str">
        <f>IF($B53="N/A","N/A",IF(C53&gt;15,"No",IF(C53&lt;-15,"No","Yes")))</f>
        <v>N/A</v>
      </c>
      <c r="E53" s="32">
        <v>17.776151381999998</v>
      </c>
      <c r="F53" s="30" t="str">
        <f>IF($B53="N/A","N/A",IF(E53&gt;15,"No",IF(E53&lt;-15,"No","Yes")))</f>
        <v>N/A</v>
      </c>
      <c r="G53" s="32">
        <v>9.1019644528000008</v>
      </c>
      <c r="H53" s="30" t="str">
        <f>IF($B53="N/A","N/A",IF(G53&gt;15,"No",IF(G53&lt;-15,"No","Yes")))</f>
        <v>N/A</v>
      </c>
      <c r="I53" s="32">
        <v>-5.71</v>
      </c>
      <c r="J53" s="32">
        <v>-48.8</v>
      </c>
      <c r="K53" s="30" t="str">
        <f t="shared" si="6"/>
        <v>No</v>
      </c>
    </row>
    <row r="54" spans="1:11" ht="15" customHeight="1">
      <c r="A54" s="174" t="s">
        <v>167</v>
      </c>
      <c r="B54" s="175"/>
      <c r="C54" s="175"/>
      <c r="D54" s="175"/>
      <c r="E54" s="175"/>
      <c r="F54" s="175"/>
      <c r="G54" s="175"/>
      <c r="H54" s="175"/>
      <c r="I54" s="175"/>
      <c r="J54" s="175"/>
      <c r="K54" s="176"/>
    </row>
    <row r="55" spans="1:11">
      <c r="A55" s="76" t="s">
        <v>636</v>
      </c>
      <c r="B55" s="25" t="s">
        <v>19</v>
      </c>
      <c r="C55" s="32">
        <v>89.806764509999994</v>
      </c>
      <c r="D55" s="30" t="str">
        <f>IF($B55="N/A","N/A",IF(C55&gt;90,"No",IF(C55&lt;75,"No","Yes")))</f>
        <v>Yes</v>
      </c>
      <c r="E55" s="32">
        <v>90.966079042999993</v>
      </c>
      <c r="F55" s="30" t="str">
        <f>IF($B55="N/A","N/A",IF(E55&gt;90,"No",IF(E55&lt;75,"No","Yes")))</f>
        <v>No</v>
      </c>
      <c r="G55" s="32">
        <v>92.104770814000005</v>
      </c>
      <c r="H55" s="30" t="str">
        <f>IF($B55="N/A","N/A",IF(G55&gt;90,"No",IF(G55&lt;75,"No","Yes")))</f>
        <v>No</v>
      </c>
      <c r="I55" s="32">
        <v>1.2909999999999999</v>
      </c>
      <c r="J55" s="32">
        <v>1.252</v>
      </c>
      <c r="K55" s="30" t="str">
        <f>IF(J55="Div by 0", "N/A", IF(J55="N/A","N/A", IF(J55&gt;30, "No", IF(J55&lt;-30, "No", "Yes"))))</f>
        <v>Yes</v>
      </c>
    </row>
    <row r="56" spans="1:11">
      <c r="A56" s="76" t="s">
        <v>637</v>
      </c>
      <c r="B56" s="25" t="s">
        <v>124</v>
      </c>
      <c r="C56" s="32">
        <v>6.8794200400000003</v>
      </c>
      <c r="D56" s="30" t="str">
        <f>IF($B56="N/A","N/A",IF(C56&gt;10,"No",IF(C56&lt;1,"No","Yes")))</f>
        <v>Yes</v>
      </c>
      <c r="E56" s="32">
        <v>6.9273849679000001</v>
      </c>
      <c r="F56" s="30" t="str">
        <f>IF($B56="N/A","N/A",IF(E56&gt;10,"No",IF(E56&lt;1,"No","Yes")))</f>
        <v>Yes</v>
      </c>
      <c r="G56" s="32">
        <v>5.8278765201000002</v>
      </c>
      <c r="H56" s="30" t="str">
        <f>IF($B56="N/A","N/A",IF(G56&gt;10,"No",IF(G56&lt;1,"No","Yes")))</f>
        <v>Yes</v>
      </c>
      <c r="I56" s="32">
        <v>0.69720000000000004</v>
      </c>
      <c r="J56" s="32">
        <v>-15.9</v>
      </c>
      <c r="K56" s="30" t="str">
        <f>IF(J56="Div by 0", "N/A", IF(J56="N/A","N/A", IF(J56&gt;30, "No", IF(J56&lt;-30, "No", "Yes"))))</f>
        <v>Yes</v>
      </c>
    </row>
    <row r="57" spans="1:11">
      <c r="A57" s="76" t="s">
        <v>638</v>
      </c>
      <c r="B57" s="25" t="s">
        <v>163</v>
      </c>
      <c r="C57" s="32">
        <v>1.6839454851</v>
      </c>
      <c r="D57" s="30" t="str">
        <f>IF($B57="N/A","N/A",IF(C57&gt;2,"No",IF(C57&lt;=0,"No","Yes")))</f>
        <v>Yes</v>
      </c>
      <c r="E57" s="32">
        <v>0.43382337339999999</v>
      </c>
      <c r="F57" s="30" t="str">
        <f>IF($B57="N/A","N/A",IF(E57&gt;2,"No",IF(E57&lt;=0,"No","Yes")))</f>
        <v>Yes</v>
      </c>
      <c r="G57" s="32">
        <v>0.64546304960000001</v>
      </c>
      <c r="H57" s="30" t="str">
        <f>IF($B57="N/A","N/A",IF(G57&gt;2,"No",IF(G57&lt;=0,"No","Yes")))</f>
        <v>Yes</v>
      </c>
      <c r="I57" s="32">
        <v>-74.2</v>
      </c>
      <c r="J57" s="32">
        <v>48.78</v>
      </c>
      <c r="K57" s="30" t="str">
        <f>IF(J57="Div by 0", "N/A", IF(J57="N/A","N/A", IF(J57&gt;30, "No", IF(J57&lt;-30, "No", "Yes"))))</f>
        <v>No</v>
      </c>
    </row>
    <row r="58" spans="1:11">
      <c r="A58" s="76" t="s">
        <v>639</v>
      </c>
      <c r="B58" s="25" t="s">
        <v>164</v>
      </c>
      <c r="C58" s="32">
        <v>0.87703733750000001</v>
      </c>
      <c r="D58" s="30" t="str">
        <f>IF($B58="N/A","N/A",IF(C58&gt;3,"No",IF(C58&lt;=0,"No","Yes")))</f>
        <v>Yes</v>
      </c>
      <c r="E58" s="32">
        <v>0.82097626170000004</v>
      </c>
      <c r="F58" s="30" t="str">
        <f>IF($B58="N/A","N/A",IF(E58&gt;3,"No",IF(E58&lt;=0,"No","Yes")))</f>
        <v>Yes</v>
      </c>
      <c r="G58" s="32">
        <v>0.84190832550000005</v>
      </c>
      <c r="H58" s="30" t="str">
        <f>IF($B58="N/A","N/A",IF(G58&gt;3,"No",IF(G58&lt;=0,"No","Yes")))</f>
        <v>Yes</v>
      </c>
      <c r="I58" s="32">
        <v>-6.39</v>
      </c>
      <c r="J58" s="32">
        <v>2.5499999999999998</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7975</v>
      </c>
      <c r="D60" s="30" t="str">
        <f>IF($B60="N/A","N/A",IF(C60&gt;15,"No",IF(C60&lt;-15,"No","Yes")))</f>
        <v>N/A</v>
      </c>
      <c r="E60" s="26">
        <v>7403</v>
      </c>
      <c r="F60" s="30" t="str">
        <f>IF($B60="N/A","N/A",IF(E60&gt;15,"No",IF(E60&lt;-15,"No","Yes")))</f>
        <v>N/A</v>
      </c>
      <c r="G60" s="26">
        <v>7148</v>
      </c>
      <c r="H60" s="30" t="str">
        <f>IF($B60="N/A","N/A",IF(G60&gt;15,"No",IF(G60&lt;-15,"No","Yes")))</f>
        <v>N/A</v>
      </c>
      <c r="I60" s="32">
        <v>-7.17</v>
      </c>
      <c r="J60" s="32">
        <v>-3.44</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1122.8722256999999</v>
      </c>
      <c r="D63" s="30" t="str">
        <f>IF($B63="N/A","N/A",IF(C63&gt;15,"No",IF(C63&lt;-15,"No","Yes")))</f>
        <v>N/A</v>
      </c>
      <c r="E63" s="124">
        <v>1008.2790761</v>
      </c>
      <c r="F63" s="30" t="str">
        <f>IF($B63="N/A","N/A",IF(E63&gt;15,"No",IF(E63&lt;-15,"No","Yes")))</f>
        <v>N/A</v>
      </c>
      <c r="G63" s="124">
        <v>956.91494123999996</v>
      </c>
      <c r="H63" s="30" t="str">
        <f>IF($B63="N/A","N/A",IF(G63&gt;15,"No",IF(G63&lt;-15,"No","Yes")))</f>
        <v>N/A</v>
      </c>
      <c r="I63" s="32">
        <v>-10.199999999999999</v>
      </c>
      <c r="J63" s="32">
        <v>-5.09</v>
      </c>
      <c r="K63" s="30" t="str">
        <f t="shared" si="7"/>
        <v>Yes</v>
      </c>
    </row>
    <row r="64" spans="1:11">
      <c r="A64" s="76" t="s">
        <v>1047</v>
      </c>
      <c r="B64" s="25" t="s">
        <v>49</v>
      </c>
      <c r="C64" s="32">
        <v>6.2695924799999997E-2</v>
      </c>
      <c r="D64" s="30" t="str">
        <f>IF($B64="N/A","N/A",IF(C64&gt;15,"No",IF(C64&lt;-15,"No","Yes")))</f>
        <v>N/A</v>
      </c>
      <c r="E64" s="32">
        <v>4.0524111799999998E-2</v>
      </c>
      <c r="F64" s="30" t="str">
        <f>IF($B64="N/A","N/A",IF(E64&gt;15,"No",IF(E64&lt;-15,"No","Yes")))</f>
        <v>N/A</v>
      </c>
      <c r="G64" s="32">
        <v>6.9949636300000007E-2</v>
      </c>
      <c r="H64" s="30" t="str">
        <f>IF($B64="N/A","N/A",IF(G64&gt;15,"No",IF(G64&lt;-15,"No","Yes")))</f>
        <v>N/A</v>
      </c>
      <c r="I64" s="32">
        <v>-35.4</v>
      </c>
      <c r="J64" s="32">
        <v>72.61</v>
      </c>
      <c r="K64" s="30" t="str">
        <f t="shared" si="7"/>
        <v>No</v>
      </c>
    </row>
    <row r="65" spans="1:11">
      <c r="A65" s="76" t="s">
        <v>1048</v>
      </c>
      <c r="B65" s="25" t="s">
        <v>49</v>
      </c>
      <c r="C65" s="124">
        <v>4854.3999999999996</v>
      </c>
      <c r="D65" s="30" t="str">
        <f>IF($B65="N/A","N/A",IF(C65&gt;15,"No",IF(C65&lt;-15,"No","Yes")))</f>
        <v>N/A</v>
      </c>
      <c r="E65" s="124">
        <v>2279.3333333</v>
      </c>
      <c r="F65" s="30" t="str">
        <f>IF($B65="N/A","N/A",IF(E65&gt;15,"No",IF(E65&lt;-15,"No","Yes")))</f>
        <v>N/A</v>
      </c>
      <c r="G65" s="124">
        <v>471.6</v>
      </c>
      <c r="H65" s="30" t="str">
        <f>IF($B65="N/A","N/A",IF(G65&gt;15,"No",IF(G65&lt;-15,"No","Yes")))</f>
        <v>N/A</v>
      </c>
      <c r="I65" s="32">
        <v>-53</v>
      </c>
      <c r="J65" s="32">
        <v>-79.3</v>
      </c>
      <c r="K65" s="30" t="str">
        <f t="shared" si="7"/>
        <v>No</v>
      </c>
    </row>
    <row r="66" spans="1:11">
      <c r="A66" s="76" t="s">
        <v>1049</v>
      </c>
      <c r="B66" s="25" t="s">
        <v>52</v>
      </c>
      <c r="C66" s="32">
        <v>99.448275862000003</v>
      </c>
      <c r="D66" s="30" t="str">
        <f>IF($B66="N/A","N/A",IF(C66&gt;100,"No",IF(C66&lt;95,"No","Yes")))</f>
        <v>Yes</v>
      </c>
      <c r="E66" s="32">
        <v>99.581250843999996</v>
      </c>
      <c r="F66" s="30" t="str">
        <f>IF($B66="N/A","N/A",IF(E66&gt;100,"No",IF(E66&lt;95,"No","Yes")))</f>
        <v>Yes</v>
      </c>
      <c r="G66" s="32">
        <v>99.776161164000001</v>
      </c>
      <c r="H66" s="30" t="str">
        <f>IF($B66="N/A","N/A",IF(G66&gt;100,"No",IF(G66&lt;95,"No","Yes")))</f>
        <v>Yes</v>
      </c>
      <c r="I66" s="32">
        <v>0.13370000000000001</v>
      </c>
      <c r="J66" s="32">
        <v>0.19570000000000001</v>
      </c>
      <c r="K66" s="30" t="str">
        <f t="shared" si="7"/>
        <v>Yes</v>
      </c>
    </row>
    <row r="67" spans="1:11">
      <c r="A67" s="76" t="s">
        <v>178</v>
      </c>
      <c r="B67" s="25" t="s">
        <v>122</v>
      </c>
      <c r="C67" s="32">
        <v>1.1792964317000001</v>
      </c>
      <c r="D67" s="30" t="str">
        <f>IF($B67="N/A","N/A",IF(C67&gt;1,"Yes","No"))</f>
        <v>Yes</v>
      </c>
      <c r="E67" s="32">
        <v>1.1673901248</v>
      </c>
      <c r="F67" s="30" t="str">
        <f>IF($B67="N/A","N/A",IF(E67&gt;1,"Yes","No"))</f>
        <v>Yes</v>
      </c>
      <c r="G67" s="32">
        <v>1.1445597308</v>
      </c>
      <c r="H67" s="30" t="str">
        <f>IF($B67="N/A","N/A",IF(G67&gt;1,"Yes","No"))</f>
        <v>Yes</v>
      </c>
      <c r="I67" s="32">
        <v>-1.01</v>
      </c>
      <c r="J67" s="32">
        <v>-1.96</v>
      </c>
      <c r="K67" s="30" t="str">
        <f t="shared" si="7"/>
        <v>Yes</v>
      </c>
    </row>
    <row r="68" spans="1:11">
      <c r="A68" s="76" t="s">
        <v>1050</v>
      </c>
      <c r="B68" s="25" t="s">
        <v>52</v>
      </c>
      <c r="C68" s="32">
        <v>98.445141066000005</v>
      </c>
      <c r="D68" s="30" t="str">
        <f>IF($B68="N/A","N/A",IF(C68&gt;100,"No",IF(C68&lt;95,"No","Yes")))</f>
        <v>Yes</v>
      </c>
      <c r="E68" s="32">
        <v>98.203431041000002</v>
      </c>
      <c r="F68" s="30" t="str">
        <f>IF($B68="N/A","N/A",IF(E68&gt;100,"No",IF(E68&lt;95,"No","Yes")))</f>
        <v>Yes</v>
      </c>
      <c r="G68" s="32">
        <v>93.242865136999995</v>
      </c>
      <c r="H68" s="30" t="str">
        <f>IF($B68="N/A","N/A",IF(G68&gt;100,"No",IF(G68&lt;95,"No","Yes")))</f>
        <v>No</v>
      </c>
      <c r="I68" s="32">
        <v>-0.246</v>
      </c>
      <c r="J68" s="32">
        <v>-5.05</v>
      </c>
      <c r="K68" s="30" t="str">
        <f t="shared" si="7"/>
        <v>Yes</v>
      </c>
    </row>
    <row r="69" spans="1:11">
      <c r="A69" s="76" t="s">
        <v>179</v>
      </c>
      <c r="B69" s="25" t="s">
        <v>123</v>
      </c>
      <c r="C69" s="32">
        <v>9.4473315500999995</v>
      </c>
      <c r="D69" s="30" t="str">
        <f>IF($B69="N/A","N/A",IF(C69&gt;3,"Yes","No"))</f>
        <v>Yes</v>
      </c>
      <c r="E69" s="32">
        <v>9.6105914717999994</v>
      </c>
      <c r="F69" s="30" t="str">
        <f>IF($B69="N/A","N/A",IF(E69&gt;3,"Yes","No"))</f>
        <v>Yes</v>
      </c>
      <c r="G69" s="32">
        <v>9.1995498874999999</v>
      </c>
      <c r="H69" s="30" t="str">
        <f>IF($B69="N/A","N/A",IF(G69&gt;3,"Yes","No"))</f>
        <v>Yes</v>
      </c>
      <c r="I69" s="32">
        <v>1.728</v>
      </c>
      <c r="J69" s="32">
        <v>-4.28</v>
      </c>
      <c r="K69" s="30" t="str">
        <f t="shared" si="7"/>
        <v>Yes</v>
      </c>
    </row>
    <row r="70" spans="1:11">
      <c r="A70" s="76" t="s">
        <v>767</v>
      </c>
      <c r="B70" s="25" t="s">
        <v>15</v>
      </c>
      <c r="C70" s="32">
        <v>17.367774295</v>
      </c>
      <c r="D70" s="30" t="str">
        <f>IF($B70="N/A","N/A",IF(C70&gt;=8,"No",IF(C70&lt;2,"No","Yes")))</f>
        <v>No</v>
      </c>
      <c r="E70" s="32">
        <v>15.352384813</v>
      </c>
      <c r="F70" s="30" t="str">
        <f>IF($B70="N/A","N/A",IF(E70&gt;=8,"No",IF(E70&lt;2,"No","Yes")))</f>
        <v>No</v>
      </c>
      <c r="G70" s="32">
        <v>13.428371572</v>
      </c>
      <c r="H70" s="30" t="str">
        <f>IF($B70="N/A","N/A",IF(G70&gt;=8,"No",IF(G70&lt;2,"No","Yes")))</f>
        <v>No</v>
      </c>
      <c r="I70" s="32">
        <v>-11.6</v>
      </c>
      <c r="J70" s="32">
        <v>-12.5</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68.902821317000004</v>
      </c>
      <c r="D72" s="30" t="str">
        <f>IF($B72="N/A","N/A",IF(C72&gt;100,"No",IF(C72&lt;95,"No","Yes")))</f>
        <v>No</v>
      </c>
      <c r="E72" s="32">
        <v>72.227475347999999</v>
      </c>
      <c r="F72" s="30" t="str">
        <f>IF($B72="N/A","N/A",IF(E72&gt;100,"No",IF(E72&lt;95,"No","Yes")))</f>
        <v>No</v>
      </c>
      <c r="G72" s="32">
        <v>76.594851707000004</v>
      </c>
      <c r="H72" s="30" t="str">
        <f>IF($B72="N/A","N/A",IF(G72&gt;100,"No",IF(G72&lt;95,"No","Yes")))</f>
        <v>No</v>
      </c>
      <c r="I72" s="32">
        <v>4.8250000000000002</v>
      </c>
      <c r="J72" s="32">
        <v>6.0469999999999997</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99.986491963000006</v>
      </c>
      <c r="F74" s="30" t="str">
        <f>IF($B74="N/A","N/A",IF(E74&gt;100,"No",IF(E74&lt;98,"No","Yes")))</f>
        <v>Yes</v>
      </c>
      <c r="G74" s="32">
        <v>100</v>
      </c>
      <c r="H74" s="30" t="str">
        <f>IF($B74="N/A","N/A",IF(G74&gt;100,"No",IF(G74&lt;98,"No","Yes")))</f>
        <v>Yes</v>
      </c>
      <c r="I74" s="32">
        <v>-1.4E-2</v>
      </c>
      <c r="J74" s="32">
        <v>1.35E-2</v>
      </c>
      <c r="K74" s="30" t="str">
        <f t="shared" si="7"/>
        <v>Yes</v>
      </c>
    </row>
    <row r="75" spans="1:11">
      <c r="A75" s="76" t="s">
        <v>184</v>
      </c>
      <c r="B75" s="25" t="s">
        <v>16</v>
      </c>
      <c r="C75" s="32">
        <v>7.3962382445000001</v>
      </c>
      <c r="D75" s="30" t="str">
        <f>IF($B75="N/A","N/A",IF(C75&gt;=2,"Yes","No"))</f>
        <v>Yes</v>
      </c>
      <c r="E75" s="32">
        <v>7.5844366386999997</v>
      </c>
      <c r="F75" s="30" t="str">
        <f>IF($B75="N/A","N/A",IF(E75&gt;=2,"Yes","No"))</f>
        <v>Yes</v>
      </c>
      <c r="G75" s="32">
        <v>7.4932848348999999</v>
      </c>
      <c r="H75" s="30" t="str">
        <f>IF($B75="N/A","N/A",IF(G75&gt;=2,"Yes","No"))</f>
        <v>Yes</v>
      </c>
      <c r="I75" s="32">
        <v>2.5449999999999999</v>
      </c>
      <c r="J75" s="32">
        <v>-1.2</v>
      </c>
      <c r="K75" s="30" t="str">
        <f t="shared" si="7"/>
        <v>Yes</v>
      </c>
    </row>
    <row r="76" spans="1:11">
      <c r="A76" s="76" t="s">
        <v>1055</v>
      </c>
      <c r="B76" s="25" t="s">
        <v>55</v>
      </c>
      <c r="C76" s="32">
        <v>9.3166144201000005</v>
      </c>
      <c r="D76" s="30" t="str">
        <f>IF($B76="N/A","N/A",IF(C76&gt;30,"No",IF(C76&lt;5,"No","Yes")))</f>
        <v>Yes</v>
      </c>
      <c r="E76" s="32">
        <v>8.4841934612000003</v>
      </c>
      <c r="F76" s="30" t="str">
        <f>IF($B76="N/A","N/A",IF(E76&gt;30,"No",IF(E76&lt;5,"No","Yes")))</f>
        <v>Yes</v>
      </c>
      <c r="G76" s="32">
        <v>7.2188024622000002</v>
      </c>
      <c r="H76" s="30" t="str">
        <f>IF($B76="N/A","N/A",IF(G76&gt;30,"No",IF(G76&lt;5,"No","Yes")))</f>
        <v>Yes</v>
      </c>
      <c r="I76" s="32">
        <v>-8.93</v>
      </c>
      <c r="J76" s="32">
        <v>-14.9</v>
      </c>
      <c r="K76" s="30" t="str">
        <f t="shared" si="7"/>
        <v>Yes</v>
      </c>
    </row>
    <row r="77" spans="1:11">
      <c r="A77" s="76" t="s">
        <v>1056</v>
      </c>
      <c r="B77" s="25" t="s">
        <v>9</v>
      </c>
      <c r="C77" s="32">
        <v>40.137931033999998</v>
      </c>
      <c r="D77" s="30" t="str">
        <f>IF($B77="N/A","N/A",IF(C77&gt;75,"No",IF(C77&lt;15,"No","Yes")))</f>
        <v>Yes</v>
      </c>
      <c r="E77" s="32">
        <v>38.354498784</v>
      </c>
      <c r="F77" s="30" t="str">
        <f>IF($B77="N/A","N/A",IF(E77&gt;75,"No",IF(E77&lt;15,"No","Yes")))</f>
        <v>Yes</v>
      </c>
      <c r="G77" s="32">
        <v>32.750419698000002</v>
      </c>
      <c r="H77" s="30" t="str">
        <f>IF($B77="N/A","N/A",IF(G77&gt;75,"No",IF(G77&lt;15,"No","Yes")))</f>
        <v>Yes</v>
      </c>
      <c r="I77" s="32">
        <v>-4.4400000000000004</v>
      </c>
      <c r="J77" s="32">
        <v>-14.6</v>
      </c>
      <c r="K77" s="30" t="str">
        <f t="shared" si="7"/>
        <v>Yes</v>
      </c>
    </row>
    <row r="78" spans="1:11">
      <c r="A78" s="76" t="s">
        <v>1057</v>
      </c>
      <c r="B78" s="25" t="s">
        <v>10</v>
      </c>
      <c r="C78" s="32">
        <v>50.545454544999998</v>
      </c>
      <c r="D78" s="30" t="str">
        <f>IF($B78="N/A","N/A",IF(C78&gt;70,"No",IF(C78&lt;25,"No","Yes")))</f>
        <v>Yes</v>
      </c>
      <c r="E78" s="32">
        <v>53.161307755000003</v>
      </c>
      <c r="F78" s="30" t="str">
        <f>IF($B78="N/A","N/A",IF(E78&gt;70,"No",IF(E78&lt;25,"No","Yes")))</f>
        <v>Yes</v>
      </c>
      <c r="G78" s="32">
        <v>60.030777839999999</v>
      </c>
      <c r="H78" s="30" t="str">
        <f>IF($B78="N/A","N/A",IF(G78&gt;70,"No",IF(G78&lt;25,"No","Yes")))</f>
        <v>Yes</v>
      </c>
      <c r="I78" s="32">
        <v>5.1749999999999998</v>
      </c>
      <c r="J78" s="32">
        <v>12.92</v>
      </c>
      <c r="K78" s="30" t="str">
        <f t="shared" si="7"/>
        <v>Yes</v>
      </c>
    </row>
    <row r="79" spans="1:11">
      <c r="A79" s="76" t="s">
        <v>1058</v>
      </c>
      <c r="B79" s="25" t="s">
        <v>17</v>
      </c>
      <c r="C79" s="32">
        <v>30.407523511000001</v>
      </c>
      <c r="D79" s="30" t="str">
        <f>IF($B79="N/A","N/A",IF(C79&gt;70,"No",IF(C79&lt;35,"No","Yes")))</f>
        <v>No</v>
      </c>
      <c r="E79" s="32">
        <v>33.013643117999997</v>
      </c>
      <c r="F79" s="30" t="str">
        <f>IF($B79="N/A","N/A",IF(E79&gt;70,"No",IF(E79&lt;35,"No","Yes")))</f>
        <v>No</v>
      </c>
      <c r="G79" s="32">
        <v>29.78455512</v>
      </c>
      <c r="H79" s="30" t="str">
        <f>IF($B79="N/A","N/A",IF(G79&gt;70,"No",IF(G79&lt;35,"No","Yes")))</f>
        <v>No</v>
      </c>
      <c r="I79" s="32">
        <v>8.5709999999999997</v>
      </c>
      <c r="J79" s="32">
        <v>-9.7799999999999994</v>
      </c>
      <c r="K79" s="30" t="str">
        <f t="shared" si="7"/>
        <v>Yes</v>
      </c>
    </row>
    <row r="80" spans="1:11">
      <c r="A80" s="76" t="s">
        <v>188</v>
      </c>
      <c r="B80" s="25" t="s">
        <v>122</v>
      </c>
      <c r="C80" s="32">
        <v>2.2791752577</v>
      </c>
      <c r="D80" s="30" t="str">
        <f>IF($B80="N/A","N/A",IF(C80&gt;1,"Yes","No"))</f>
        <v>Yes</v>
      </c>
      <c r="E80" s="32">
        <v>2.1587561375000002</v>
      </c>
      <c r="F80" s="30" t="str">
        <f>IF($B80="N/A","N/A",IF(E80&gt;1,"Yes","No"))</f>
        <v>Yes</v>
      </c>
      <c r="G80" s="32">
        <v>2.1864725222999999</v>
      </c>
      <c r="H80" s="30" t="str">
        <f>IF($B80="N/A","N/A",IF(G80&gt;1,"Yes","No"))</f>
        <v>Yes</v>
      </c>
      <c r="I80" s="32">
        <v>-5.28</v>
      </c>
      <c r="J80" s="32">
        <v>1.284</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99.298969072000006</v>
      </c>
      <c r="D82" s="30" t="str">
        <f>IF($B82="N/A","N/A",IF(C82&gt;15,"No",IF(C82&lt;-15,"No","Yes")))</f>
        <v>N/A</v>
      </c>
      <c r="E82" s="32">
        <v>99.713584288000007</v>
      </c>
      <c r="F82" s="30" t="str">
        <f>IF($B82="N/A","N/A",IF(E82&gt;15,"No",IF(E82&lt;-15,"No","Yes")))</f>
        <v>N/A</v>
      </c>
      <c r="G82" s="32">
        <v>99.107562236000007</v>
      </c>
      <c r="H82" s="30" t="str">
        <f>IF($B82="N/A","N/A",IF(G82&gt;15,"No",IF(G82&lt;-15,"No","Yes")))</f>
        <v>N/A</v>
      </c>
      <c r="I82" s="32">
        <v>0.41749999999999998</v>
      </c>
      <c r="J82" s="32">
        <v>-0.60799999999999998</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162741</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0.30908007199999998</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27.311494952</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34.149968354999999</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37.675816173999998</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97.833981602999998</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1.1410159783</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94.960089959000001</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9.9865664978000002</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4.9994715269999999</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4.9672745455999996</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99.99446974</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98.907466464999999</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99.359718817000001</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0.5364351946</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4.9184348136000002</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4.8826048752000002</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16.496150324999999</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78.621244799999999</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60.512102052000003</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1.9082942382999999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99.457746908000004</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22.30107963</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25.544884202999999</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89.377599989999993</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7.2778218150000002</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1.7180673585999999</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0.77976662299999999</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315862</v>
      </c>
      <c r="D7" s="154" t="str">
        <f>IF($B7="N/A","N/A",IF(C7&gt;15,"No",IF(C7&lt;-15,"No","Yes")))</f>
        <v>N/A</v>
      </c>
      <c r="E7" s="150">
        <v>330730</v>
      </c>
      <c r="F7" s="154" t="str">
        <f>IF($B7="N/A","N/A",IF(E7&gt;15,"No",IF(E7&lt;-15,"No","Yes")))</f>
        <v>N/A</v>
      </c>
      <c r="G7" s="150">
        <v>337932</v>
      </c>
      <c r="H7" s="154" t="str">
        <f>IF($B7="N/A","N/A",IF(G7&gt;15,"No",IF(G7&lt;-15,"No","Yes")))</f>
        <v>N/A</v>
      </c>
      <c r="I7" s="155">
        <v>4.7069999999999999</v>
      </c>
      <c r="J7" s="155">
        <v>2.1779999999999999</v>
      </c>
      <c r="K7" s="154" t="str">
        <f t="shared" ref="K7:K21" si="0">IF(J7="Div by 0", "N/A", IF(J7="N/A","N/A", IF(J7&gt;30, "No", IF(J7&lt;-30, "No", "Yes"))))</f>
        <v>Yes</v>
      </c>
    </row>
    <row r="8" spans="1:12">
      <c r="A8" s="132" t="s">
        <v>631</v>
      </c>
      <c r="B8" s="25" t="s">
        <v>49</v>
      </c>
      <c r="C8" s="32">
        <v>1.1793124846</v>
      </c>
      <c r="D8" s="30" t="str">
        <f>IF($B8="N/A","N/A",IF(C8&gt;15,"No",IF(C8&lt;-15,"No","Yes")))</f>
        <v>N/A</v>
      </c>
      <c r="E8" s="32">
        <v>0.99295497840000002</v>
      </c>
      <c r="F8" s="30" t="str">
        <f>IF($B8="N/A","N/A",IF(E8&gt;15,"No",IF(E8&lt;-15,"No","Yes")))</f>
        <v>N/A</v>
      </c>
      <c r="G8" s="32">
        <v>0.93450753409999998</v>
      </c>
      <c r="H8" s="30" t="str">
        <f>IF($B8="N/A","N/A",IF(G8&gt;15,"No",IF(G8&lt;-15,"No","Yes")))</f>
        <v>N/A</v>
      </c>
      <c r="I8" s="32">
        <v>-15.8</v>
      </c>
      <c r="J8" s="32">
        <v>-5.89</v>
      </c>
      <c r="K8" s="30" t="str">
        <f t="shared" si="0"/>
        <v>Yes</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99.999704081999994</v>
      </c>
      <c r="H12" s="30" t="str">
        <f t="shared" si="3"/>
        <v>Yes</v>
      </c>
      <c r="I12" s="32" t="s">
        <v>49</v>
      </c>
      <c r="J12" s="32" t="s">
        <v>49</v>
      </c>
      <c r="K12" s="30" t="str">
        <f t="shared" si="0"/>
        <v>N/A</v>
      </c>
    </row>
    <row r="13" spans="1:12">
      <c r="A13" s="131" t="s">
        <v>46</v>
      </c>
      <c r="B13" s="25" t="s">
        <v>49</v>
      </c>
      <c r="C13" s="26">
        <v>312137</v>
      </c>
      <c r="D13" s="30" t="str">
        <f>IF($B13="N/A","N/A",IF(C13&gt;15,"No",IF(C13&lt;-15,"No","Yes")))</f>
        <v>N/A</v>
      </c>
      <c r="E13" s="26">
        <v>327446</v>
      </c>
      <c r="F13" s="30" t="str">
        <f>IF($B13="N/A","N/A",IF(E13&gt;15,"No",IF(E13&lt;-15,"No","Yes")))</f>
        <v>N/A</v>
      </c>
      <c r="G13" s="26">
        <v>334774</v>
      </c>
      <c r="H13" s="30" t="str">
        <f>IF($B13="N/A","N/A",IF(G13&gt;15,"No",IF(G13&lt;-15,"No","Yes")))</f>
        <v>N/A</v>
      </c>
      <c r="I13" s="32">
        <v>4.9050000000000002</v>
      </c>
      <c r="J13" s="32">
        <v>2.238</v>
      </c>
      <c r="K13" s="30" t="str">
        <f t="shared" si="0"/>
        <v>Yes</v>
      </c>
    </row>
    <row r="14" spans="1:12">
      <c r="A14" s="132" t="s">
        <v>633</v>
      </c>
      <c r="B14" s="25" t="s">
        <v>51</v>
      </c>
      <c r="C14" s="32">
        <v>1.7300095800000002E-2</v>
      </c>
      <c r="D14" s="30" t="str">
        <f>IF($B14="N/A","N/A",IF(C14&gt;20,"No",IF(C14&lt;5,"No","Yes")))</f>
        <v>No</v>
      </c>
      <c r="E14" s="32">
        <v>2.5958478600000001E-2</v>
      </c>
      <c r="F14" s="30" t="str">
        <f>IF($B14="N/A","N/A",IF(E14&gt;20,"No",IF(E14&lt;5,"No","Yes")))</f>
        <v>No</v>
      </c>
      <c r="G14" s="32">
        <v>4.9884399599999997E-2</v>
      </c>
      <c r="H14" s="30" t="str">
        <f>IF($B14="N/A","N/A",IF(G14&gt;20,"No",IF(G14&lt;5,"No","Yes")))</f>
        <v>No</v>
      </c>
      <c r="I14" s="32">
        <v>50.05</v>
      </c>
      <c r="J14" s="32">
        <v>92.17</v>
      </c>
      <c r="K14" s="30" t="str">
        <f t="shared" si="0"/>
        <v>No</v>
      </c>
    </row>
    <row r="15" spans="1:12">
      <c r="A15" s="132" t="s">
        <v>634</v>
      </c>
      <c r="B15" s="25" t="s">
        <v>50</v>
      </c>
      <c r="C15" s="32">
        <v>12.613692065</v>
      </c>
      <c r="D15" s="30" t="str">
        <f>IF($B15="N/A","N/A",IF(C15&gt;1,"Yes","No"))</f>
        <v>Yes</v>
      </c>
      <c r="E15" s="32">
        <v>27.597222136999999</v>
      </c>
      <c r="F15" s="30" t="str">
        <f>IF($B15="N/A","N/A",IF(E15&gt;1,"Yes","No"))</f>
        <v>Yes</v>
      </c>
      <c r="G15" s="32">
        <v>22.786417105000002</v>
      </c>
      <c r="H15" s="30" t="str">
        <f>IF($B15="N/A","N/A",IF(G15&gt;1,"Yes","No"))</f>
        <v>Yes</v>
      </c>
      <c r="I15" s="32">
        <v>118.8</v>
      </c>
      <c r="J15" s="32">
        <v>-17.399999999999999</v>
      </c>
      <c r="K15" s="30" t="str">
        <f t="shared" si="0"/>
        <v>Yes</v>
      </c>
    </row>
    <row r="16" spans="1:12">
      <c r="A16" s="132" t="s">
        <v>635</v>
      </c>
      <c r="B16" s="25" t="s">
        <v>49</v>
      </c>
      <c r="C16" s="133">
        <v>3125.5516610999998</v>
      </c>
      <c r="D16" s="30" t="str">
        <f>IF($B16="N/A","N/A",IF(C16&gt;15,"No",IF(C16&lt;-15,"No","Yes")))</f>
        <v>N/A</v>
      </c>
      <c r="E16" s="133">
        <v>2723.2829824999999</v>
      </c>
      <c r="F16" s="30" t="str">
        <f>IF($B16="N/A","N/A",IF(E16&gt;15,"No",IF(E16&lt;-15,"No","Yes")))</f>
        <v>N/A</v>
      </c>
      <c r="G16" s="133">
        <v>1561.3833357000001</v>
      </c>
      <c r="H16" s="30" t="str">
        <f>IF($B16="N/A","N/A",IF(G16&gt;15,"No",IF(G16&lt;-15,"No","Yes")))</f>
        <v>N/A</v>
      </c>
      <c r="I16" s="32">
        <v>-12.9</v>
      </c>
      <c r="J16" s="32">
        <v>-42.7</v>
      </c>
      <c r="K16" s="30" t="str">
        <f t="shared" si="0"/>
        <v>No</v>
      </c>
    </row>
    <row r="17" spans="1:11">
      <c r="A17" s="51" t="s">
        <v>770</v>
      </c>
      <c r="B17" s="25" t="s">
        <v>49</v>
      </c>
      <c r="C17" s="26">
        <v>210</v>
      </c>
      <c r="D17" s="25" t="s">
        <v>49</v>
      </c>
      <c r="E17" s="26">
        <v>368</v>
      </c>
      <c r="F17" s="25" t="s">
        <v>49</v>
      </c>
      <c r="G17" s="26">
        <v>146</v>
      </c>
      <c r="H17" s="30" t="str">
        <f>IF($B17="N/A","N/A",IF(G17&gt;15,"No",IF(G17&lt;-15,"No","Yes")))</f>
        <v>N/A</v>
      </c>
      <c r="I17" s="32">
        <v>75.239999999999995</v>
      </c>
      <c r="J17" s="32">
        <v>-60.3</v>
      </c>
      <c r="K17" s="30" t="str">
        <f t="shared" si="0"/>
        <v>No</v>
      </c>
    </row>
    <row r="18" spans="1:11" ht="25.5">
      <c r="A18" s="51" t="s">
        <v>771</v>
      </c>
      <c r="B18" s="25" t="s">
        <v>49</v>
      </c>
      <c r="C18" s="133">
        <v>2589.3285713999999</v>
      </c>
      <c r="D18" s="30" t="str">
        <f>IF($B18="N/A","N/A",IF(C18&gt;60,"No",IF(C18&lt;15,"No","Yes")))</f>
        <v>N/A</v>
      </c>
      <c r="E18" s="133">
        <v>2317.1086957000002</v>
      </c>
      <c r="F18" s="30" t="str">
        <f>IF($B18="N/A","N/A",IF(E18&gt;60,"No",IF(E18&lt;15,"No","Yes")))</f>
        <v>N/A</v>
      </c>
      <c r="G18" s="133">
        <v>2558.5616438000002</v>
      </c>
      <c r="H18" s="30" t="str">
        <f>IF($B18="N/A","N/A",IF(G18&gt;60,"No",IF(G18&lt;15,"No","Yes")))</f>
        <v>N/A</v>
      </c>
      <c r="I18" s="32">
        <v>-10.5</v>
      </c>
      <c r="J18" s="32">
        <v>10.42</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312083</v>
      </c>
      <c r="D23" s="30" t="str">
        <f>IF($B23="N/A","N/A",IF(C23&gt;15,"No",IF(C23&lt;-15,"No","Yes")))</f>
        <v>N/A</v>
      </c>
      <c r="E23" s="26">
        <v>327361</v>
      </c>
      <c r="F23" s="30" t="str">
        <f>IF($B23="N/A","N/A",IF(E23&gt;15,"No",IF(E23&lt;-15,"No","Yes")))</f>
        <v>N/A</v>
      </c>
      <c r="G23" s="26">
        <v>334607</v>
      </c>
      <c r="H23" s="30" t="str">
        <f>IF($B23="N/A","N/A",IF(G23&gt;15,"No",IF(G23&lt;-15,"No","Yes")))</f>
        <v>N/A</v>
      </c>
      <c r="I23" s="32">
        <v>4.8949999999999996</v>
      </c>
      <c r="J23" s="32">
        <v>2.2130000000000001</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115.68070071</v>
      </c>
      <c r="D27" s="30" t="str">
        <f>IF($B27="N/A","N/A",IF(C27&gt;100,"No",IF(C27&lt;50,"No","Yes")))</f>
        <v>No</v>
      </c>
      <c r="E27" s="78">
        <v>119.46738288</v>
      </c>
      <c r="F27" s="30" t="str">
        <f>IF($B27="N/A","N/A",IF(E27&gt;100,"No",IF(E27&lt;50,"No","Yes")))</f>
        <v>No</v>
      </c>
      <c r="G27" s="78">
        <v>121.40797698999999</v>
      </c>
      <c r="H27" s="30" t="str">
        <f>IF($B27="N/A","N/A",IF(G27&gt;100,"No",IF(G27&lt;50,"No","Yes")))</f>
        <v>No</v>
      </c>
      <c r="I27" s="32">
        <v>3.2730000000000001</v>
      </c>
      <c r="J27" s="32">
        <v>1.6240000000000001</v>
      </c>
      <c r="K27" s="30" t="str">
        <f>IF(J27="Div by 0", "N/A", IF(J27="N/A","N/A", IF(J27&gt;30, "No", IF(J27&lt;-30, "No", "Yes"))))</f>
        <v>Yes</v>
      </c>
    </row>
    <row r="28" spans="1:11">
      <c r="A28" s="131" t="s">
        <v>194</v>
      </c>
      <c r="B28" s="25" t="s">
        <v>49</v>
      </c>
      <c r="C28" s="78">
        <v>560.40230952000002</v>
      </c>
      <c r="D28" s="30" t="str">
        <f>IF($B28="N/A","N/A",IF(C28&gt;15,"No",IF(C28&lt;-15,"No","Yes")))</f>
        <v>N/A</v>
      </c>
      <c r="E28" s="78">
        <v>574.44025832</v>
      </c>
      <c r="F28" s="30" t="str">
        <f>IF($B28="N/A","N/A",IF(E28&gt;15,"No",IF(E28&lt;-15,"No","Yes")))</f>
        <v>N/A</v>
      </c>
      <c r="G28" s="78">
        <v>596.09098483000002</v>
      </c>
      <c r="H28" s="30" t="str">
        <f>IF($B28="N/A","N/A",IF(G28&gt;15,"No",IF(G28&lt;-15,"No","Yes")))</f>
        <v>N/A</v>
      </c>
      <c r="I28" s="32">
        <v>2.5049999999999999</v>
      </c>
      <c r="J28" s="32">
        <v>3.7690000000000001</v>
      </c>
      <c r="K28" s="30" t="str">
        <f>IF(J28="Div by 0", "N/A", IF(J28="N/A","N/A", IF(J28&gt;30, "No", IF(J28&lt;-30, "No", "Yes"))))</f>
        <v>Yes</v>
      </c>
    </row>
    <row r="29" spans="1:11">
      <c r="A29" s="131" t="s">
        <v>758</v>
      </c>
      <c r="B29" s="25" t="s">
        <v>49</v>
      </c>
      <c r="C29" s="78" t="s">
        <v>1207</v>
      </c>
      <c r="D29" s="30" t="str">
        <f>IF($B29="N/A","N/A",IF(C29&gt;15,"No",IF(C29&lt;-15,"No","Yes")))</f>
        <v>N/A</v>
      </c>
      <c r="E29" s="78" t="s">
        <v>1207</v>
      </c>
      <c r="F29" s="30" t="str">
        <f>IF($B29="N/A","N/A",IF(E29&gt;15,"No",IF(E29&lt;-15,"No","Yes")))</f>
        <v>N/A</v>
      </c>
      <c r="G29" s="78" t="s">
        <v>1207</v>
      </c>
      <c r="H29" s="30" t="str">
        <f>IF($B29="N/A","N/A",IF(G29&gt;15,"No",IF(G29&lt;-15,"No","Yes")))</f>
        <v>N/A</v>
      </c>
      <c r="I29" s="32" t="s">
        <v>1207</v>
      </c>
      <c r="J29" s="32" t="s">
        <v>1207</v>
      </c>
      <c r="K29" s="30" t="str">
        <f>IF(J29="Div by 0", "N/A", IF(J29="N/A","N/A", IF(J29&gt;30, "No", IF(J29&lt;-30, "No", "Yes"))))</f>
        <v>N/A</v>
      </c>
    </row>
    <row r="30" spans="1:11">
      <c r="A30" s="131" t="s">
        <v>762</v>
      </c>
      <c r="B30" s="25" t="s">
        <v>49</v>
      </c>
      <c r="C30" s="78">
        <v>108.54285714</v>
      </c>
      <c r="D30" s="30" t="str">
        <f>IF($B30="N/A","N/A",IF(C30&gt;15,"No",IF(C30&lt;-15,"No","Yes")))</f>
        <v>N/A</v>
      </c>
      <c r="E30" s="78">
        <v>421.76</v>
      </c>
      <c r="F30" s="30" t="str">
        <f>IF($B30="N/A","N/A",IF(E30&gt;15,"No",IF(E30&lt;-15,"No","Yes")))</f>
        <v>N/A</v>
      </c>
      <c r="G30" s="78">
        <v>495.26078111999999</v>
      </c>
      <c r="H30" s="30" t="str">
        <f>IF($B30="N/A","N/A",IF(G30&gt;15,"No",IF(G30&lt;-15,"No","Yes")))</f>
        <v>N/A</v>
      </c>
      <c r="I30" s="32">
        <v>288.60000000000002</v>
      </c>
      <c r="J30" s="32">
        <v>17.43</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94.637644472999995</v>
      </c>
      <c r="D32" s="30" t="str">
        <f>IF($B32="N/A","N/A",IF(C32&gt;99,"No",IF(C32&lt;75,"No","Yes")))</f>
        <v>Yes</v>
      </c>
      <c r="E32" s="32">
        <v>95.073939779</v>
      </c>
      <c r="F32" s="30" t="str">
        <f>IF($B32="N/A","N/A",IF(E32&gt;99,"No",IF(E32&lt;75,"No","Yes")))</f>
        <v>Yes</v>
      </c>
      <c r="G32" s="32">
        <v>95.127716993000007</v>
      </c>
      <c r="H32" s="30" t="str">
        <f>IF($B32="N/A","N/A",IF(G32&gt;99,"No",IF(G32&lt;75,"No","Yes")))</f>
        <v>Yes</v>
      </c>
      <c r="I32" s="32">
        <v>0.46100000000000002</v>
      </c>
      <c r="J32" s="32">
        <v>5.6599999999999998E-2</v>
      </c>
      <c r="K32" s="30" t="str">
        <f t="shared" ref="K32:K43" si="7">IF(J32="Div by 0", "N/A", IF(J32="N/A","N/A", IF(J32&gt;30, "No", IF(J32&lt;-30, "No", "Yes"))))</f>
        <v>Yes</v>
      </c>
    </row>
    <row r="33" spans="1:11">
      <c r="A33" s="131" t="s">
        <v>111</v>
      </c>
      <c r="B33" s="25" t="s">
        <v>49</v>
      </c>
      <c r="C33" s="30">
        <v>95.832035429000001</v>
      </c>
      <c r="D33" s="30" t="str">
        <f>IF($B33="N/A","N/A",IF(C33&gt;15,"No",IF(C33&lt;-15,"No","Yes")))</f>
        <v>N/A</v>
      </c>
      <c r="E33" s="30">
        <v>88.696644015000004</v>
      </c>
      <c r="F33" s="30" t="str">
        <f>IF($B33="N/A","N/A",IF(E33&gt;15,"No",IF(E33&lt;-15,"No","Yes")))</f>
        <v>N/A</v>
      </c>
      <c r="G33" s="30">
        <v>86.459799437000001</v>
      </c>
      <c r="H33" s="30" t="str">
        <f>IF($B33="N/A","N/A",IF(G33&gt;15,"No",IF(G33&lt;-15,"No","Yes")))</f>
        <v>N/A</v>
      </c>
      <c r="I33" s="32">
        <v>-7.45</v>
      </c>
      <c r="J33" s="32">
        <v>-2.52</v>
      </c>
      <c r="K33" s="30" t="str">
        <f t="shared" si="7"/>
        <v>Yes</v>
      </c>
    </row>
    <row r="34" spans="1:11">
      <c r="A34" s="131" t="s">
        <v>113</v>
      </c>
      <c r="B34" s="25" t="s">
        <v>49</v>
      </c>
      <c r="C34" s="26">
        <v>27.892664588999999</v>
      </c>
      <c r="D34" s="30" t="str">
        <f>IF($B34="N/A","N/A",IF(C34&gt;15,"No",IF(C34&lt;-15,"No","Yes")))</f>
        <v>N/A</v>
      </c>
      <c r="E34" s="134">
        <v>27.907174295000001</v>
      </c>
      <c r="F34" s="30" t="str">
        <f>IF($B34="N/A","N/A",IF(E34&gt;15,"No",IF(E34&lt;-15,"No","Yes")))</f>
        <v>N/A</v>
      </c>
      <c r="G34" s="134">
        <v>27.750727639000001</v>
      </c>
      <c r="H34" s="30" t="str">
        <f>IF($B34="N/A","N/A",IF(G34&gt;15,"No",IF(G34&lt;-15,"No","Yes")))</f>
        <v>N/A</v>
      </c>
      <c r="I34" s="32">
        <v>5.1999999999999998E-2</v>
      </c>
      <c r="J34" s="32">
        <v>-0.56100000000000005</v>
      </c>
      <c r="K34" s="30" t="str">
        <f t="shared" si="7"/>
        <v>Yes</v>
      </c>
    </row>
    <row r="35" spans="1:11">
      <c r="A35" s="131" t="s">
        <v>196</v>
      </c>
      <c r="B35" s="80" t="s">
        <v>61</v>
      </c>
      <c r="C35" s="30">
        <v>5.3617146720999997</v>
      </c>
      <c r="D35" s="30" t="str">
        <f>IF($B35="N/A","N/A",IF(C35&gt;20,"No",IF(C35&lt;=0,"No","Yes")))</f>
        <v>Yes</v>
      </c>
      <c r="E35" s="30">
        <v>4.9254492747</v>
      </c>
      <c r="F35" s="30" t="str">
        <f>IF($B35="N/A","N/A",IF(E35&gt;20,"No",IF(E35&lt;=0,"No","Yes")))</f>
        <v>Yes</v>
      </c>
      <c r="G35" s="30">
        <v>4.7715678393000003</v>
      </c>
      <c r="H35" s="30" t="str">
        <f>IF($B35="N/A","N/A",IF(G35&gt;20,"No",IF(G35&lt;=0,"No","Yes")))</f>
        <v>Yes</v>
      </c>
      <c r="I35" s="32">
        <v>-8.14</v>
      </c>
      <c r="J35" s="32">
        <v>-3.12</v>
      </c>
      <c r="K35" s="30" t="str">
        <f t="shared" si="7"/>
        <v>Yes</v>
      </c>
    </row>
    <row r="36" spans="1:11">
      <c r="A36" s="131" t="s">
        <v>112</v>
      </c>
      <c r="B36" s="25" t="s">
        <v>49</v>
      </c>
      <c r="C36" s="30">
        <v>86.918066096999993</v>
      </c>
      <c r="D36" s="30" t="str">
        <f>IF($B36="N/A","N/A",IF(C36&gt;15,"No",IF(C36&lt;-15,"No","Yes")))</f>
        <v>N/A</v>
      </c>
      <c r="E36" s="30">
        <v>86.194492682000003</v>
      </c>
      <c r="F36" s="30" t="str">
        <f>IF($B36="N/A","N/A",IF(E36&gt;15,"No",IF(E36&lt;-15,"No","Yes")))</f>
        <v>N/A</v>
      </c>
      <c r="G36" s="30">
        <v>82.719528999000005</v>
      </c>
      <c r="H36" s="30" t="str">
        <f>IF($B36="N/A","N/A",IF(G36&gt;15,"No",IF(G36&lt;-15,"No","Yes")))</f>
        <v>N/A</v>
      </c>
      <c r="I36" s="32">
        <v>-0.83199999999999996</v>
      </c>
      <c r="J36" s="32">
        <v>-4.03</v>
      </c>
      <c r="K36" s="30" t="str">
        <f t="shared" si="7"/>
        <v>Yes</v>
      </c>
    </row>
    <row r="37" spans="1:11">
      <c r="A37" s="131" t="s">
        <v>114</v>
      </c>
      <c r="B37" s="25" t="s">
        <v>49</v>
      </c>
      <c r="C37" s="134">
        <v>29.47930418</v>
      </c>
      <c r="D37" s="30" t="str">
        <f>IF($B37="N/A","N/A",IF(C37&gt;15,"No",IF(C37&lt;-15,"No","Yes")))</f>
        <v>N/A</v>
      </c>
      <c r="E37" s="134">
        <v>29.491509570000002</v>
      </c>
      <c r="F37" s="30" t="str">
        <f>IF($B37="N/A","N/A",IF(E37&gt;15,"No",IF(E37&lt;-15,"No","Yes")))</f>
        <v>N/A</v>
      </c>
      <c r="G37" s="134">
        <v>29.356629059999999</v>
      </c>
      <c r="H37" s="30" t="str">
        <f>IF($B37="N/A","N/A",IF(G37&gt;15,"No",IF(G37&lt;-15,"No","Yes")))</f>
        <v>N/A</v>
      </c>
      <c r="I37" s="32">
        <v>4.1399999999999999E-2</v>
      </c>
      <c r="J37" s="32">
        <v>-0.45700000000000002</v>
      </c>
      <c r="K37" s="30" t="str">
        <f t="shared" si="7"/>
        <v>Yes</v>
      </c>
    </row>
    <row r="38" spans="1:11">
      <c r="A38" s="131" t="s">
        <v>759</v>
      </c>
      <c r="B38" s="80" t="s">
        <v>62</v>
      </c>
      <c r="C38" s="30">
        <v>0</v>
      </c>
      <c r="D38" s="30" t="str">
        <f>IF($B38="N/A","N/A",IF(C38&gt;10,"No",IF(C38&lt;=0,"No","Yes")))</f>
        <v>No</v>
      </c>
      <c r="E38" s="30">
        <v>0</v>
      </c>
      <c r="F38" s="30" t="str">
        <f>IF($B38="N/A","N/A",IF(E38&gt;10,"No",IF(E38&lt;=0,"No","Yes")))</f>
        <v>No</v>
      </c>
      <c r="G38" s="30">
        <v>0</v>
      </c>
      <c r="H38" s="30" t="str">
        <f>IF($B38="N/A","N/A",IF(G38&gt;10,"No",IF(G38&lt;=0,"No","Yes")))</f>
        <v>No</v>
      </c>
      <c r="I38" s="32" t="s">
        <v>1207</v>
      </c>
      <c r="J38" s="32" t="s">
        <v>1207</v>
      </c>
      <c r="K38" s="30" t="str">
        <f t="shared" si="7"/>
        <v>N/A</v>
      </c>
    </row>
    <row r="39" spans="1:11">
      <c r="A39" s="131" t="s">
        <v>760</v>
      </c>
      <c r="B39" s="25" t="s">
        <v>49</v>
      </c>
      <c r="C39" s="30" t="s">
        <v>1207</v>
      </c>
      <c r="D39" s="30" t="str">
        <f>IF($B39="N/A","N/A",IF(C39&gt;15,"No",IF(C39&lt;-15,"No","Yes")))</f>
        <v>N/A</v>
      </c>
      <c r="E39" s="30" t="s">
        <v>1207</v>
      </c>
      <c r="F39" s="30" t="str">
        <f>IF($B39="N/A","N/A",IF(E39&gt;15,"No",IF(E39&lt;-15,"No","Yes")))</f>
        <v>N/A</v>
      </c>
      <c r="G39" s="30" t="s">
        <v>1207</v>
      </c>
      <c r="H39" s="30" t="str">
        <f>IF($B39="N/A","N/A",IF(G39&gt;15,"No",IF(G39&lt;-15,"No","Yes")))</f>
        <v>N/A</v>
      </c>
      <c r="I39" s="32" t="s">
        <v>1207</v>
      </c>
      <c r="J39" s="32" t="s">
        <v>1207</v>
      </c>
      <c r="K39" s="30" t="str">
        <f t="shared" si="7"/>
        <v>N/A</v>
      </c>
    </row>
    <row r="40" spans="1:11">
      <c r="A40" s="131" t="s">
        <v>761</v>
      </c>
      <c r="B40" s="25" t="s">
        <v>49</v>
      </c>
      <c r="C40" s="134" t="s">
        <v>1207</v>
      </c>
      <c r="D40" s="30" t="str">
        <f>IF($B40="N/A","N/A",IF(C40&gt;15,"No",IF(C40&lt;-15,"No","Yes")))</f>
        <v>N/A</v>
      </c>
      <c r="E40" s="134" t="s">
        <v>1207</v>
      </c>
      <c r="F40" s="30" t="str">
        <f>IF($B40="N/A","N/A",IF(E40&gt;15,"No",IF(E40&lt;-15,"No","Yes")))</f>
        <v>N/A</v>
      </c>
      <c r="G40" s="134" t="s">
        <v>1207</v>
      </c>
      <c r="H40" s="30" t="str">
        <f>IF($B40="N/A","N/A",IF(G40&gt;15,"No",IF(G40&lt;-15,"No","Yes")))</f>
        <v>N/A</v>
      </c>
      <c r="I40" s="32" t="s">
        <v>1207</v>
      </c>
      <c r="J40" s="32" t="s">
        <v>1207</v>
      </c>
      <c r="K40" s="30" t="str">
        <f t="shared" si="7"/>
        <v>N/A</v>
      </c>
    </row>
    <row r="41" spans="1:11">
      <c r="A41" s="131" t="s">
        <v>763</v>
      </c>
      <c r="B41" s="80" t="s">
        <v>53</v>
      </c>
      <c r="C41" s="30">
        <v>6.4085520000000003E-4</v>
      </c>
      <c r="D41" s="30" t="str">
        <f>IF($B41="N/A","N/A",IF(C41&gt;5,"No",IF(C41&lt;=0,"No","Yes")))</f>
        <v>Yes</v>
      </c>
      <c r="E41" s="30">
        <v>6.1094630000000001E-4</v>
      </c>
      <c r="F41" s="30" t="str">
        <f>IF($B41="N/A","N/A",IF(E41&gt;5,"No",IF(E41&lt;=0,"No","Yes")))</f>
        <v>Yes</v>
      </c>
      <c r="G41" s="30">
        <v>0.10071516730000001</v>
      </c>
      <c r="H41" s="30" t="str">
        <f>IF($B41="N/A","N/A",IF(G41&gt;5,"No",IF(G41&lt;=0,"No","Yes")))</f>
        <v>Yes</v>
      </c>
      <c r="I41" s="32">
        <v>-4.67</v>
      </c>
      <c r="J41" s="32">
        <v>16385</v>
      </c>
      <c r="K41" s="30" t="str">
        <f t="shared" si="7"/>
        <v>No</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17.5</v>
      </c>
      <c r="D43" s="30" t="str">
        <f>IF($B43="N/A","N/A",IF(C43&gt;15,"No",IF(C43&lt;-15,"No","Yes")))</f>
        <v>N/A</v>
      </c>
      <c r="E43" s="134">
        <v>12.5</v>
      </c>
      <c r="F43" s="30" t="str">
        <f>IF($B43="N/A","N/A",IF(E43&gt;15,"No",IF(E43&lt;-15,"No","Yes")))</f>
        <v>N/A</v>
      </c>
      <c r="G43" s="134">
        <v>7.2937685459999999</v>
      </c>
      <c r="H43" s="30" t="str">
        <f>IF($B43="N/A","N/A",IF(G43&gt;15,"No",IF(G43&lt;-15,"No","Yes")))</f>
        <v>N/A</v>
      </c>
      <c r="I43" s="32">
        <v>-28.6</v>
      </c>
      <c r="J43" s="32">
        <v>-41.6</v>
      </c>
      <c r="K43" s="30" t="str">
        <f t="shared" si="7"/>
        <v>No</v>
      </c>
    </row>
    <row r="44" spans="1:11">
      <c r="A44" s="192" t="s">
        <v>684</v>
      </c>
      <c r="B44" s="175"/>
      <c r="C44" s="175"/>
      <c r="D44" s="175"/>
      <c r="E44" s="175"/>
      <c r="F44" s="175"/>
      <c r="G44" s="175"/>
      <c r="H44" s="175"/>
      <c r="I44" s="175"/>
      <c r="J44" s="175"/>
      <c r="K44" s="176"/>
    </row>
    <row r="45" spans="1:11">
      <c r="A45" s="131" t="s">
        <v>58</v>
      </c>
      <c r="B45" s="25" t="s">
        <v>63</v>
      </c>
      <c r="C45" s="30">
        <v>4.6324215032999998</v>
      </c>
      <c r="D45" s="30" t="str">
        <f>IF($B45="N/A","N/A",IF(C45&gt;20,"No",IF(C45&lt;1,"No","Yes")))</f>
        <v>Yes</v>
      </c>
      <c r="E45" s="30">
        <v>4.2778461698000001</v>
      </c>
      <c r="F45" s="30" t="str">
        <f>IF($B45="N/A","N/A",IF(E45&gt;20,"No",IF(E45&lt;1,"No","Yes")))</f>
        <v>Yes</v>
      </c>
      <c r="G45" s="30">
        <v>4.1514373578999999</v>
      </c>
      <c r="H45" s="30" t="str">
        <f>IF($B45="N/A","N/A",IF(G45&gt;20,"No",IF(G45&lt;1,"No","Yes")))</f>
        <v>Yes</v>
      </c>
      <c r="I45" s="32">
        <v>-7.65</v>
      </c>
      <c r="J45" s="32">
        <v>-2.95</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99.993890536999999</v>
      </c>
      <c r="F47" s="30" t="str">
        <f>IF($B47="N/A","N/A",IF(E47&gt;100,"No",IF(E47&lt;95,"No","Yes")))</f>
        <v>Yes</v>
      </c>
      <c r="G47" s="30">
        <v>99.996712560999995</v>
      </c>
      <c r="H47" s="30" t="str">
        <f>IF($B47="N/A","N/A",IF(G47&gt;100,"No",IF(G47&lt;95,"No","Yes")))</f>
        <v>Yes</v>
      </c>
      <c r="I47" s="32">
        <v>-6.0000000000000001E-3</v>
      </c>
      <c r="J47" s="32">
        <v>2.8E-3</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16.502020296000001</v>
      </c>
      <c r="D50" s="30" t="str">
        <f>IF($B50="N/A","N/A",IF(C50&gt;30,"No",IF(C50&lt;5,"No","Yes")))</f>
        <v>Yes</v>
      </c>
      <c r="E50" s="30">
        <v>15.882160673</v>
      </c>
      <c r="F50" s="30" t="str">
        <f>IF($B50="N/A","N/A",IF(E50&gt;30,"No",IF(E50&lt;5,"No","Yes")))</f>
        <v>Yes</v>
      </c>
      <c r="G50" s="30">
        <v>15.473376228999999</v>
      </c>
      <c r="H50" s="30" t="str">
        <f>IF($B50="N/A","N/A",IF(G50&gt;30,"No",IF(G50&lt;5,"No","Yes")))</f>
        <v>Yes</v>
      </c>
      <c r="I50" s="32">
        <v>-3.76</v>
      </c>
      <c r="J50" s="32">
        <v>-2.57</v>
      </c>
      <c r="K50" s="30" t="str">
        <f>IF(J50="Div by 0", "N/A", IF(J50="N/A","N/A", IF(J50&gt;30, "No", IF(J50&lt;-30, "No", "Yes"))))</f>
        <v>Yes</v>
      </c>
    </row>
    <row r="51" spans="1:11">
      <c r="A51" s="131" t="s">
        <v>186</v>
      </c>
      <c r="B51" s="25" t="s">
        <v>9</v>
      </c>
      <c r="C51" s="30">
        <v>53.493782103000001</v>
      </c>
      <c r="D51" s="30" t="str">
        <f>IF($B51="N/A","N/A",IF(C51&gt;75,"No",IF(C51&lt;15,"No","Yes")))</f>
        <v>Yes</v>
      </c>
      <c r="E51" s="30">
        <v>51.947849622</v>
      </c>
      <c r="F51" s="30" t="str">
        <f>IF($B51="N/A","N/A",IF(E51&gt;75,"No",IF(E51&lt;15,"No","Yes")))</f>
        <v>Yes</v>
      </c>
      <c r="G51" s="30">
        <v>50.111922345000004</v>
      </c>
      <c r="H51" s="30" t="str">
        <f>IF($B51="N/A","N/A",IF(G51&gt;75,"No",IF(G51&lt;15,"No","Yes")))</f>
        <v>Yes</v>
      </c>
      <c r="I51" s="32">
        <v>-2.89</v>
      </c>
      <c r="J51" s="32">
        <v>-3.53</v>
      </c>
      <c r="K51" s="30" t="str">
        <f>IF(J51="Div by 0", "N/A", IF(J51="N/A","N/A", IF(J51&gt;30, "No", IF(J51&lt;-30, "No", "Yes"))))</f>
        <v>Yes</v>
      </c>
    </row>
    <row r="52" spans="1:11">
      <c r="A52" s="131" t="s">
        <v>187</v>
      </c>
      <c r="B52" s="25" t="s">
        <v>10</v>
      </c>
      <c r="C52" s="30">
        <v>30.004197601000001</v>
      </c>
      <c r="D52" s="30" t="str">
        <f>IF($B52="N/A","N/A",IF(C52&gt;70,"No",IF(C52&lt;25,"No","Yes")))</f>
        <v>Yes</v>
      </c>
      <c r="E52" s="30">
        <v>32.169989706000003</v>
      </c>
      <c r="F52" s="30" t="str">
        <f>IF($B52="N/A","N/A",IF(E52&gt;70,"No",IF(E52&lt;25,"No","Yes")))</f>
        <v>Yes</v>
      </c>
      <c r="G52" s="30">
        <v>34.414701426000001</v>
      </c>
      <c r="H52" s="30" t="str">
        <f>IF($B52="N/A","N/A",IF(G52&gt;70,"No",IF(G52&lt;25,"No","Yes")))</f>
        <v>Yes</v>
      </c>
      <c r="I52" s="32">
        <v>7.218</v>
      </c>
      <c r="J52" s="32">
        <v>6.9779999999999998</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99.999679572000005</v>
      </c>
      <c r="D54" s="30" t="str">
        <f>IF($B54="N/A","N/A",IF(C54&gt;100,"No",IF(C54&lt;95,"No","Yes")))</f>
        <v>Yes</v>
      </c>
      <c r="E54" s="30">
        <v>100</v>
      </c>
      <c r="F54" s="30" t="str">
        <f>IF($B54="N/A","N/A",IF(E54&gt;100,"No",IF(E54&lt;95,"No","Yes")))</f>
        <v>Yes</v>
      </c>
      <c r="G54" s="30">
        <v>99.998804567999997</v>
      </c>
      <c r="H54" s="30" t="str">
        <f>IF($B54="N/A","N/A",IF(G54&gt;100,"No",IF(G54&lt;95,"No","Yes")))</f>
        <v>Yes</v>
      </c>
      <c r="I54" s="32">
        <v>2.9999999999999997E-4</v>
      </c>
      <c r="J54" s="32">
        <v>-1E-3</v>
      </c>
      <c r="K54" s="30" t="str">
        <f>IF(J54="Div by 0", "N/A", IF(J54="N/A","N/A", IF(J54&gt;30, "No", IF(J54&lt;-30, "No", "Yes"))))</f>
        <v>Yes</v>
      </c>
    </row>
    <row r="55" spans="1:11">
      <c r="A55" s="131" t="s">
        <v>636</v>
      </c>
      <c r="B55" s="25" t="s">
        <v>64</v>
      </c>
      <c r="C55" s="30">
        <v>0.48544778150000001</v>
      </c>
      <c r="D55" s="30" t="str">
        <f>IF($B55="N/A","N/A",IF(C55&gt;5,"No",IF(C55&lt;1,"No","Yes")))</f>
        <v>No</v>
      </c>
      <c r="E55" s="30">
        <v>0.44415797849999999</v>
      </c>
      <c r="F55" s="30" t="str">
        <f>IF($B55="N/A","N/A",IF(E55&gt;5,"No",IF(E55&lt;1,"No","Yes")))</f>
        <v>No</v>
      </c>
      <c r="G55" s="30">
        <v>0.53585250760000003</v>
      </c>
      <c r="H55" s="30" t="str">
        <f>IF($B55="N/A","N/A",IF(G55&gt;5,"No",IF(G55&lt;1,"No","Yes")))</f>
        <v>No</v>
      </c>
      <c r="I55" s="32">
        <v>-8.51</v>
      </c>
      <c r="J55" s="32">
        <v>20.64</v>
      </c>
      <c r="K55" s="30" t="str">
        <f>IF(J55="Div by 0", "N/A", IF(J55="N/A","N/A", IF(J55&gt;30, "No", IF(J55&lt;-30, "No", "Yes"))))</f>
        <v>Yes</v>
      </c>
    </row>
    <row r="56" spans="1:11">
      <c r="A56" s="131" t="s">
        <v>638</v>
      </c>
      <c r="B56" s="25" t="s">
        <v>65</v>
      </c>
      <c r="C56" s="30">
        <v>97.708622386000002</v>
      </c>
      <c r="D56" s="30" t="str">
        <f>IF($B56="N/A","N/A",IF(C56&gt;98,"No",IF(C56&lt;8,"No","Yes")))</f>
        <v>Yes</v>
      </c>
      <c r="E56" s="30">
        <v>98.003732881999994</v>
      </c>
      <c r="F56" s="30" t="str">
        <f>IF($B56="N/A","N/A",IF(E56&gt;98,"No",IF(E56&lt;8,"No","Yes")))</f>
        <v>No</v>
      </c>
      <c r="G56" s="30">
        <v>98.179655535999999</v>
      </c>
      <c r="H56" s="30" t="str">
        <f>IF($B56="N/A","N/A",IF(G56&gt;98,"No",IF(G56&lt;8,"No","Yes")))</f>
        <v>No</v>
      </c>
      <c r="I56" s="32">
        <v>0.30199999999999999</v>
      </c>
      <c r="J56" s="32">
        <v>0.17949999999999999</v>
      </c>
      <c r="K56" s="30" t="str">
        <f>IF(J56="Div by 0", "N/A", IF(J56="N/A","N/A", IF(J56&gt;30, "No", IF(J56&lt;-30, "No", "Yes"))))</f>
        <v>Yes</v>
      </c>
    </row>
    <row r="57" spans="1:11">
      <c r="A57" s="131" t="s">
        <v>639</v>
      </c>
      <c r="B57" s="80" t="s">
        <v>53</v>
      </c>
      <c r="C57" s="30">
        <v>0.77511431249999996</v>
      </c>
      <c r="D57" s="30" t="str">
        <f>IF($B57="N/A","N/A",IF(C57&gt;5,"No",IF(C57&lt;=0,"No","Yes")))</f>
        <v>Yes</v>
      </c>
      <c r="E57" s="30">
        <v>0.72549876130000002</v>
      </c>
      <c r="F57" s="30" t="str">
        <f>IF($B57="N/A","N/A",IF(E57&gt;5,"No",IF(E57&lt;=0,"No","Yes")))</f>
        <v>Yes</v>
      </c>
      <c r="G57" s="30">
        <v>0.61086588149999999</v>
      </c>
      <c r="H57" s="30" t="str">
        <f>IF($B57="N/A","N/A",IF(G57&gt;5,"No",IF(G57&lt;=0,"No","Yes")))</f>
        <v>Yes</v>
      </c>
      <c r="I57" s="32">
        <v>-6.4</v>
      </c>
      <c r="J57" s="32">
        <v>-15.8</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54</v>
      </c>
      <c r="D59" s="30" t="str">
        <f>IF($B59="N/A","N/A",IF(C59&gt;15,"No",IF(C59&lt;-15,"No","Yes")))</f>
        <v>N/A</v>
      </c>
      <c r="E59" s="26">
        <v>85</v>
      </c>
      <c r="F59" s="30" t="str">
        <f>IF($B59="N/A","N/A",IF(E59&gt;15,"No",IF(E59&lt;-15,"No","Yes")))</f>
        <v>N/A</v>
      </c>
      <c r="G59" s="26">
        <v>167</v>
      </c>
      <c r="H59" s="30" t="str">
        <f>IF($B59="N/A","N/A",IF(G59&gt;15,"No",IF(G59&lt;-15,"No","Yes")))</f>
        <v>N/A</v>
      </c>
      <c r="I59" s="32">
        <v>57.41</v>
      </c>
      <c r="J59" s="32">
        <v>96.47</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1232.0370370000001</v>
      </c>
      <c r="D62" s="30" t="str">
        <f>IF($B62="N/A","N/A",IF(C62&gt;15,"No",IF(C62&lt;-15,"No","Yes")))</f>
        <v>N/A</v>
      </c>
      <c r="E62" s="78">
        <v>1003.1411765</v>
      </c>
      <c r="F62" s="30" t="str">
        <f>IF($B62="N/A","N/A",IF(E62&gt;15,"No",IF(E62&lt;-15,"No","Yes")))</f>
        <v>N/A</v>
      </c>
      <c r="G62" s="78">
        <v>1022.0898204</v>
      </c>
      <c r="H62" s="30" t="str">
        <f>IF($B62="N/A","N/A",IF(G62&gt;15,"No",IF(G62&lt;-15,"No","Yes")))</f>
        <v>N/A</v>
      </c>
      <c r="I62" s="32">
        <v>-18.600000000000001</v>
      </c>
      <c r="J62" s="32">
        <v>1.889</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0</v>
      </c>
      <c r="D64" s="30" t="str">
        <f>IF($B64="N/A","N/A",IF(C64&gt;99,"No",IF(C64&lt;75,"No","Yes")))</f>
        <v>No</v>
      </c>
      <c r="E64" s="32">
        <v>0</v>
      </c>
      <c r="F64" s="30" t="str">
        <f>IF($B64="N/A","N/A",IF(E64&gt;99,"No",IF(E64&lt;75,"No","Yes")))</f>
        <v>No</v>
      </c>
      <c r="G64" s="32">
        <v>0</v>
      </c>
      <c r="H64" s="30" t="str">
        <f>IF($B64="N/A","N/A",IF(G64&gt;99,"No",IF(G64&lt;75,"No","Yes")))</f>
        <v>No</v>
      </c>
      <c r="I64" s="32" t="s">
        <v>1207</v>
      </c>
      <c r="J64" s="32" t="s">
        <v>1207</v>
      </c>
      <c r="K64" s="30" t="str">
        <f>IF(J64="Div by 0", "N/A", IF(J64="N/A","N/A", IF(J64&gt;30, "No", IF(J64&lt;-30, "No", "Yes"))))</f>
        <v>N/A</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96.296296295999994</v>
      </c>
      <c r="D66" s="30" t="str">
        <f>IF($B66="N/A","N/A",IF(C66&gt;10,"No",IF(C66&lt;=0,"No","Yes")))</f>
        <v>No</v>
      </c>
      <c r="E66" s="30">
        <v>90.588235294</v>
      </c>
      <c r="F66" s="30" t="str">
        <f>IF($B66="N/A","N/A",IF(E66&gt;10,"No",IF(E66&lt;=0,"No","Yes")))</f>
        <v>No</v>
      </c>
      <c r="G66" s="30">
        <v>96.407185628999997</v>
      </c>
      <c r="H66" s="30" t="str">
        <f>IF($B66="N/A","N/A",IF(G66&gt;10,"No",IF(G66&lt;=0,"No","Yes")))</f>
        <v>No</v>
      </c>
      <c r="I66" s="32">
        <v>-5.93</v>
      </c>
      <c r="J66" s="32">
        <v>6.4240000000000004</v>
      </c>
      <c r="K66" s="30" t="str">
        <f>IF(J66="Div by 0", "N/A", IF(J66="N/A","N/A", IF(J66&gt;30, "No", IF(J66&lt;-30, "No", "Yes"))))</f>
        <v>Yes</v>
      </c>
    </row>
    <row r="67" spans="1:11">
      <c r="A67" s="131" t="s">
        <v>763</v>
      </c>
      <c r="B67" s="80" t="s">
        <v>53</v>
      </c>
      <c r="C67" s="30">
        <v>3.7037037037</v>
      </c>
      <c r="D67" s="30" t="str">
        <f>IF($B67="N/A","N/A",IF(C67&gt;5,"No",IF(C67&lt;=0,"No","Yes")))</f>
        <v>Yes</v>
      </c>
      <c r="E67" s="30">
        <v>9.4117647058999996</v>
      </c>
      <c r="F67" s="30" t="str">
        <f>IF($B67="N/A","N/A",IF(E67&gt;5,"No",IF(E67&lt;=0,"No","Yes")))</f>
        <v>No</v>
      </c>
      <c r="G67" s="30">
        <v>3.5928143712999998</v>
      </c>
      <c r="H67" s="30" t="str">
        <f>IF($B67="N/A","N/A",IF(G67&gt;5,"No",IF(G67&lt;=0,"No","Yes")))</f>
        <v>Yes</v>
      </c>
      <c r="I67" s="32">
        <v>154.1</v>
      </c>
      <c r="J67" s="32">
        <v>-61.8</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0</v>
      </c>
      <c r="D72" s="30" t="str">
        <f>IF($B72="N/A","N/A",IF(C72&gt;30,"No",IF(C72&lt;5,"No","Yes")))</f>
        <v>No</v>
      </c>
      <c r="E72" s="30">
        <v>2.3529411764999999</v>
      </c>
      <c r="F72" s="30" t="str">
        <f>IF($B72="N/A","N/A",IF(E72&gt;30,"No",IF(E72&lt;5,"No","Yes")))</f>
        <v>No</v>
      </c>
      <c r="G72" s="30">
        <v>1.7964071855999999</v>
      </c>
      <c r="H72" s="30" t="str">
        <f>IF($B72="N/A","N/A",IF(G72&gt;30,"No",IF(G72&lt;5,"No","Yes")))</f>
        <v>No</v>
      </c>
      <c r="I72" s="32" t="s">
        <v>1207</v>
      </c>
      <c r="J72" s="32">
        <v>-23.7</v>
      </c>
      <c r="K72" s="30" t="str">
        <f>IF(J72="Div by 0", "N/A", IF(J72="N/A","N/A", IF(J72&gt;30, "No", IF(J72&lt;-30, "No", "Yes"))))</f>
        <v>Yes</v>
      </c>
    </row>
    <row r="73" spans="1:11">
      <c r="A73" s="131" t="s">
        <v>186</v>
      </c>
      <c r="B73" s="25" t="s">
        <v>9</v>
      </c>
      <c r="C73" s="30">
        <v>29.62962963</v>
      </c>
      <c r="D73" s="30" t="str">
        <f>IF($B73="N/A","N/A",IF(C73&gt;75,"No",IF(C73&lt;15,"No","Yes")))</f>
        <v>Yes</v>
      </c>
      <c r="E73" s="30">
        <v>31.764705882000001</v>
      </c>
      <c r="F73" s="30" t="str">
        <f>IF($B73="N/A","N/A",IF(E73&gt;75,"No",IF(E73&lt;15,"No","Yes")))</f>
        <v>Yes</v>
      </c>
      <c r="G73" s="30">
        <v>32.335329340999998</v>
      </c>
      <c r="H73" s="30" t="str">
        <f>IF($B73="N/A","N/A",IF(G73&gt;75,"No",IF(G73&lt;15,"No","Yes")))</f>
        <v>Yes</v>
      </c>
      <c r="I73" s="32">
        <v>7.2060000000000004</v>
      </c>
      <c r="J73" s="32">
        <v>1.796</v>
      </c>
      <c r="K73" s="30" t="str">
        <f>IF(J73="Div by 0", "N/A", IF(J73="N/A","N/A", IF(J73&gt;30, "No", IF(J73&lt;-30, "No", "Yes"))))</f>
        <v>Yes</v>
      </c>
    </row>
    <row r="74" spans="1:11">
      <c r="A74" s="131" t="s">
        <v>187</v>
      </c>
      <c r="B74" s="25" t="s">
        <v>10</v>
      </c>
      <c r="C74" s="30">
        <v>70.370370370000003</v>
      </c>
      <c r="D74" s="30" t="str">
        <f>IF($B74="N/A","N/A",IF(C74&gt;70,"No",IF(C74&lt;25,"No","Yes")))</f>
        <v>No</v>
      </c>
      <c r="E74" s="30">
        <v>65.882352940999994</v>
      </c>
      <c r="F74" s="30" t="str">
        <f>IF($B74="N/A","N/A",IF(E74&gt;70,"No",IF(E74&lt;25,"No","Yes")))</f>
        <v>Yes</v>
      </c>
      <c r="G74" s="30">
        <v>65.868263472999999</v>
      </c>
      <c r="H74" s="30" t="str">
        <f>IF($B74="N/A","N/A",IF(G74&gt;70,"No",IF(G74&lt;25,"No","Yes")))</f>
        <v>Yes</v>
      </c>
      <c r="I74" s="32">
        <v>-6.38</v>
      </c>
      <c r="J74" s="32">
        <v>-2.1000000000000001E-2</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98.148148148000004</v>
      </c>
      <c r="D76" s="30" t="str">
        <f>IF($B76="N/A","N/A",IF(C76&gt;100,"No",IF(C76&lt;95,"No","Yes")))</f>
        <v>Yes</v>
      </c>
      <c r="E76" s="30">
        <v>97.647058823999998</v>
      </c>
      <c r="F76" s="30" t="str">
        <f>IF($B76="N/A","N/A",IF(E76&gt;100,"No",IF(E76&lt;95,"No","Yes")))</f>
        <v>Yes</v>
      </c>
      <c r="G76" s="30">
        <v>96.407185628999997</v>
      </c>
      <c r="H76" s="30" t="str">
        <f>IF($B76="N/A","N/A",IF(G76&gt;100,"No",IF(G76&lt;95,"No","Yes")))</f>
        <v>Yes</v>
      </c>
      <c r="I76" s="32">
        <v>-0.51100000000000001</v>
      </c>
      <c r="J76" s="32">
        <v>-1.27</v>
      </c>
      <c r="K76" s="30" t="str">
        <f>IF(J76="Div by 0", "N/A", IF(J76="N/A","N/A", IF(J76&gt;30, "No", IF(J76&lt;-30, "No", "Yes"))))</f>
        <v>Yes</v>
      </c>
    </row>
    <row r="77" spans="1:11">
      <c r="A77" s="131" t="s">
        <v>636</v>
      </c>
      <c r="B77" s="25" t="s">
        <v>64</v>
      </c>
      <c r="C77" s="30">
        <v>50</v>
      </c>
      <c r="D77" s="30" t="str">
        <f>IF($B77="N/A","N/A",IF(C77&gt;5,"No",IF(C77&lt;1,"No","Yes")))</f>
        <v>No</v>
      </c>
      <c r="E77" s="30">
        <v>56.470588235000001</v>
      </c>
      <c r="F77" s="30" t="str">
        <f>IF($B77="N/A","N/A",IF(E77&gt;5,"No",IF(E77&lt;1,"No","Yes")))</f>
        <v>No</v>
      </c>
      <c r="G77" s="30">
        <v>55.089820359000001</v>
      </c>
      <c r="H77" s="30" t="str">
        <f>IF($B77="N/A","N/A",IF(G77&gt;5,"No",IF(G77&lt;1,"No","Yes")))</f>
        <v>No</v>
      </c>
      <c r="I77" s="32">
        <v>12.94</v>
      </c>
      <c r="J77" s="32">
        <v>-2.4500000000000002</v>
      </c>
      <c r="K77" s="30" t="str">
        <f>IF(J77="Div by 0", "N/A", IF(J77="N/A","N/A", IF(J77&gt;30, "No", IF(J77&lt;-30, "No", "Yes"))))</f>
        <v>Yes</v>
      </c>
    </row>
    <row r="78" spans="1:11">
      <c r="A78" s="131" t="s">
        <v>638</v>
      </c>
      <c r="B78" s="25" t="s">
        <v>65</v>
      </c>
      <c r="C78" s="30">
        <v>0</v>
      </c>
      <c r="D78" s="30" t="str">
        <f>IF($B78="N/A","N/A",IF(C78&gt;98,"No",IF(C78&lt;8,"No","Yes")))</f>
        <v>No</v>
      </c>
      <c r="E78" s="30">
        <v>0</v>
      </c>
      <c r="F78" s="30" t="str">
        <f>IF($B78="N/A","N/A",IF(E78&gt;98,"No",IF(E78&lt;8,"No","Yes")))</f>
        <v>No</v>
      </c>
      <c r="G78" s="30">
        <v>1.1976047904</v>
      </c>
      <c r="H78" s="30" t="str">
        <f>IF($B78="N/A","N/A",IF(G78&gt;98,"No",IF(G78&lt;8,"No","Yes")))</f>
        <v>No</v>
      </c>
      <c r="I78" s="32" t="s">
        <v>1207</v>
      </c>
      <c r="J78" s="32" t="s">
        <v>1207</v>
      </c>
      <c r="K78" s="30" t="str">
        <f>IF(J78="Div by 0", "N/A", IF(J78="N/A","N/A", IF(J78&gt;30, "No", IF(J78&lt;-30, "No", "Yes"))))</f>
        <v>N/A</v>
      </c>
    </row>
    <row r="79" spans="1:11">
      <c r="A79" s="131" t="s">
        <v>639</v>
      </c>
      <c r="B79" s="80" t="s">
        <v>53</v>
      </c>
      <c r="C79" s="30">
        <v>0</v>
      </c>
      <c r="D79" s="30" t="str">
        <f>IF($B79="N/A","N/A",IF(C79&gt;5,"No",IF(C79&lt;=0,"No","Yes")))</f>
        <v>No</v>
      </c>
      <c r="E79" s="30">
        <v>0</v>
      </c>
      <c r="F79" s="30" t="str">
        <f>IF($B79="N/A","N/A",IF(E79&gt;5,"No",IF(E79&lt;=0,"No","Yes")))</f>
        <v>No</v>
      </c>
      <c r="G79" s="30">
        <v>0</v>
      </c>
      <c r="H79" s="30" t="str">
        <f>IF($B79="N/A","N/A",IF(G79&gt;5,"No",IF(G79&lt;=0,"No","Yes")))</f>
        <v>No</v>
      </c>
      <c r="I79" s="32" t="s">
        <v>1207</v>
      </c>
      <c r="J79" s="32" t="s">
        <v>1207</v>
      </c>
      <c r="K79" s="30" t="str">
        <f>IF(J79="Div by 0", "N/A", IF(J79="N/A","N/A", IF(J79&gt;30, "No", IF(J79&lt;-30, "No", "Yes"))))</f>
        <v>N/A</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3158</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0.22165927799999999</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21.880937302</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77.580747307999999</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0.1583280557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0</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0.2849905003</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v>88.888888889</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v>18.875</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99.715009499999994</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99.682438868999995</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7.0684931507000002</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100</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98.986700443000004</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88.853704876999998</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7.0297656745000001</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7"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39742080</v>
      </c>
      <c r="D7" s="154" t="str">
        <f>IF($B7="N/A","N/A",IF(C7&gt;15,"No",IF(C7&lt;-15,"No","Yes")))</f>
        <v>N/A</v>
      </c>
      <c r="E7" s="150">
        <v>41140720</v>
      </c>
      <c r="F7" s="154" t="str">
        <f>IF($B7="N/A","N/A",IF(E7&gt;15,"No",IF(E7&lt;-15,"No","Yes")))</f>
        <v>N/A</v>
      </c>
      <c r="G7" s="150">
        <v>46251662</v>
      </c>
      <c r="H7" s="154" t="str">
        <f>IF($B7="N/A","N/A",IF(G7&gt;15,"No",IF(G7&lt;-15,"No","Yes")))</f>
        <v>N/A</v>
      </c>
      <c r="I7" s="155">
        <v>3.5190000000000001</v>
      </c>
      <c r="J7" s="155">
        <v>12.42</v>
      </c>
      <c r="K7" s="154" t="str">
        <f t="shared" ref="K7:K50" si="0">IF(J7="Div by 0", "N/A", IF(J7="N/A","N/A", IF(J7&gt;30, "No", IF(J7&lt;-30, "No", "Yes"))))</f>
        <v>Yes</v>
      </c>
    </row>
    <row r="8" spans="1:12">
      <c r="A8" s="113" t="s">
        <v>631</v>
      </c>
      <c r="B8" s="25" t="s">
        <v>49</v>
      </c>
      <c r="C8" s="114">
        <v>15.278928531</v>
      </c>
      <c r="D8" s="30" t="str">
        <f>IF($B8="N/A","N/A",IF(C8&gt;15,"No",IF(C8&lt;-15,"No","Yes")))</f>
        <v>N/A</v>
      </c>
      <c r="E8" s="30">
        <v>21.509212770000001</v>
      </c>
      <c r="F8" s="30" t="str">
        <f>IF($B8="N/A","N/A",IF(E8&gt;15,"No",IF(E8&lt;-15,"No","Yes")))</f>
        <v>N/A</v>
      </c>
      <c r="G8" s="30">
        <v>52.785651248999997</v>
      </c>
      <c r="H8" s="30" t="str">
        <f>IF($B8="N/A","N/A",IF(G8&gt;15,"No",IF(G8&lt;-15,"No","Yes")))</f>
        <v>N/A</v>
      </c>
      <c r="I8" s="32">
        <v>40.78</v>
      </c>
      <c r="J8" s="32">
        <v>145.4</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38.411001638999998</v>
      </c>
      <c r="D10" s="30" t="str">
        <f>IF($B10="N/A","N/A",IF(C10&gt;15,"No",IF(C10&lt;-15,"No","Yes")))</f>
        <v>N/A</v>
      </c>
      <c r="E10" s="30">
        <v>37.499450666000001</v>
      </c>
      <c r="F10" s="30" t="str">
        <f>IF($B10="N/A","N/A",IF(E10&gt;15,"No",IF(E10&lt;-15,"No","Yes")))</f>
        <v>N/A</v>
      </c>
      <c r="G10" s="30">
        <v>36.048019203999999</v>
      </c>
      <c r="H10" s="30" t="str">
        <f>IF($B10="N/A","N/A",IF(G10&gt;15,"No",IF(G10&lt;-15,"No","Yes")))</f>
        <v>N/A</v>
      </c>
      <c r="I10" s="32">
        <v>-2.37</v>
      </c>
      <c r="J10" s="32">
        <v>-3.87</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99.362703503999995</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6.2915210700000002E-2</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95.680836721999995</v>
      </c>
      <c r="H14" s="30" t="str">
        <f>IF($B14="N/A","N/A",IF(G14&gt;100,"No",IF(G14&lt;95,"No","Yes")))</f>
        <v>Yes</v>
      </c>
      <c r="I14" s="116" t="s">
        <v>49</v>
      </c>
      <c r="J14" s="116" t="s">
        <v>49</v>
      </c>
      <c r="K14" s="30" t="str">
        <f t="shared" si="0"/>
        <v>N/A</v>
      </c>
    </row>
    <row r="15" spans="1:12">
      <c r="A15" s="117" t="s">
        <v>1091</v>
      </c>
      <c r="B15" s="25" t="s">
        <v>49</v>
      </c>
      <c r="C15" s="112">
        <v>18404585</v>
      </c>
      <c r="D15" s="30" t="str">
        <f>IF($B15="N/A","N/A",IF(C15&gt;15,"No",IF(C15&lt;-15,"No","Yes")))</f>
        <v>N/A</v>
      </c>
      <c r="E15" s="26">
        <v>16864131</v>
      </c>
      <c r="F15" s="30" t="str">
        <f>IF($B15="N/A","N/A",IF(E15&gt;15,"No",IF(E15&lt;-15,"No","Yes")))</f>
        <v>N/A</v>
      </c>
      <c r="G15" s="26">
        <v>5164613</v>
      </c>
      <c r="H15" s="30" t="str">
        <f>IF($B15="N/A","N/A",IF(G15&gt;15,"No",IF(G15&lt;-15,"No","Yes")))</f>
        <v>N/A</v>
      </c>
      <c r="I15" s="32">
        <v>-8.3699999999999992</v>
      </c>
      <c r="J15" s="32">
        <v>-69.400000000000006</v>
      </c>
      <c r="K15" s="30" t="str">
        <f t="shared" si="0"/>
        <v>No</v>
      </c>
    </row>
    <row r="16" spans="1:12">
      <c r="A16" s="113" t="s">
        <v>633</v>
      </c>
      <c r="B16" s="25" t="s">
        <v>51</v>
      </c>
      <c r="C16" s="114">
        <v>0.97812583109999995</v>
      </c>
      <c r="D16" s="30" t="str">
        <f>IF($B16="N/A","N/A",IF(C16&gt;20,"No",IF(C16&lt;5,"No","Yes")))</f>
        <v>No</v>
      </c>
      <c r="E16" s="30">
        <v>1.1676439183</v>
      </c>
      <c r="F16" s="30" t="str">
        <f>IF($B16="N/A","N/A",IF(E16&gt;20,"No",IF(E16&lt;5,"No","Yes")))</f>
        <v>No</v>
      </c>
      <c r="G16" s="30">
        <v>3.6698974347000002</v>
      </c>
      <c r="H16" s="30" t="str">
        <f>IF($B16="N/A","N/A",IF(G16&gt;20,"No",IF(G16&lt;5,"No","Yes")))</f>
        <v>No</v>
      </c>
      <c r="I16" s="32">
        <v>19.38</v>
      </c>
      <c r="J16" s="32">
        <v>214.3</v>
      </c>
      <c r="K16" s="30" t="str">
        <f t="shared" si="0"/>
        <v>No</v>
      </c>
    </row>
    <row r="17" spans="1:11">
      <c r="A17" s="113" t="s">
        <v>634</v>
      </c>
      <c r="B17" s="25" t="s">
        <v>165</v>
      </c>
      <c r="C17" s="114">
        <v>3.2334062409</v>
      </c>
      <c r="D17" s="30" t="str">
        <f>IF($B17="N/A","N/A",IF(C17&gt;1,"Yes","No"))</f>
        <v>Yes</v>
      </c>
      <c r="E17" s="30">
        <v>2.9857215886000001</v>
      </c>
      <c r="F17" s="30" t="str">
        <f>IF($B17="N/A","N/A",IF(E17&gt;1,"Yes","No"))</f>
        <v>Yes</v>
      </c>
      <c r="G17" s="30">
        <v>1.5049530333000001</v>
      </c>
      <c r="H17" s="30" t="str">
        <f>IF($B17="N/A","N/A",IF(G17&gt;1,"Yes","No"))</f>
        <v>Yes</v>
      </c>
      <c r="I17" s="32">
        <v>-7.66</v>
      </c>
      <c r="J17" s="32">
        <v>-49.6</v>
      </c>
      <c r="K17" s="30" t="str">
        <f t="shared" si="0"/>
        <v>No</v>
      </c>
    </row>
    <row r="18" spans="1:11">
      <c r="A18" s="113" t="s">
        <v>635</v>
      </c>
      <c r="B18" s="25" t="s">
        <v>49</v>
      </c>
      <c r="C18" s="118">
        <v>161.30742486</v>
      </c>
      <c r="D18" s="30" t="str">
        <f>IF($B18="N/A","N/A",IF(C18&gt;15,"No",IF(C18&lt;-15,"No","Yes")))</f>
        <v>N/A</v>
      </c>
      <c r="E18" s="78">
        <v>176.92717808</v>
      </c>
      <c r="F18" s="30" t="str">
        <f>IF($B18="N/A","N/A",IF(E18&gt;15,"No",IF(E18&lt;-15,"No","Yes")))</f>
        <v>N/A</v>
      </c>
      <c r="G18" s="78">
        <v>451.49132197</v>
      </c>
      <c r="H18" s="30" t="str">
        <f>IF($B18="N/A","N/A",IF(G18&gt;15,"No",IF(G18&lt;-15,"No","Yes")))</f>
        <v>N/A</v>
      </c>
      <c r="I18" s="32">
        <v>9.6829999999999998</v>
      </c>
      <c r="J18" s="32">
        <v>155.19999999999999</v>
      </c>
      <c r="K18" s="30" t="str">
        <f t="shared" si="0"/>
        <v>No</v>
      </c>
    </row>
    <row r="19" spans="1:11">
      <c r="A19" s="111" t="s">
        <v>198</v>
      </c>
      <c r="B19" s="25" t="s">
        <v>49</v>
      </c>
      <c r="C19" s="119">
        <v>10.474249475000001</v>
      </c>
      <c r="D19" s="30" t="str">
        <f>IF($B19="N/A","N/A",IF(C19&gt;15,"No",IF(C19&lt;-15,"No","Yes")))</f>
        <v>N/A</v>
      </c>
      <c r="E19" s="120">
        <v>16.632457126999999</v>
      </c>
      <c r="F19" s="30" t="str">
        <f>IF($B19="N/A","N/A",IF(E19&gt;15,"No",IF(E19&lt;-15,"No","Yes")))</f>
        <v>N/A</v>
      </c>
      <c r="G19" s="120">
        <v>68.702366455999993</v>
      </c>
      <c r="H19" s="30" t="str">
        <f>IF($B19="N/A","N/A",IF(G19&gt;15,"No",IF(G19&lt;-15,"No","Yes")))</f>
        <v>N/A</v>
      </c>
      <c r="I19" s="32">
        <v>58.79</v>
      </c>
      <c r="J19" s="32">
        <v>313.10000000000002</v>
      </c>
      <c r="K19" s="30" t="str">
        <f t="shared" si="0"/>
        <v>No</v>
      </c>
    </row>
    <row r="20" spans="1:11">
      <c r="A20" s="111" t="s">
        <v>199</v>
      </c>
      <c r="B20" s="25" t="s">
        <v>49</v>
      </c>
      <c r="C20" s="119">
        <v>34.863942043000002</v>
      </c>
      <c r="D20" s="30" t="str">
        <f>IF($B20="N/A","N/A",IF(C20&gt;15,"No",IF(C20&lt;-15,"No","Yes")))</f>
        <v>N/A</v>
      </c>
      <c r="E20" s="120">
        <v>31.143150673000001</v>
      </c>
      <c r="F20" s="30" t="str">
        <f>IF($B20="N/A","N/A",IF(E20&gt;15,"No",IF(E20&lt;-15,"No","Yes")))</f>
        <v>N/A</v>
      </c>
      <c r="G20" s="120">
        <v>7.6473453527000004</v>
      </c>
      <c r="H20" s="30" t="str">
        <f>IF($B20="N/A","N/A",IF(G20&gt;15,"No",IF(G20&lt;-15,"No","Yes")))</f>
        <v>N/A</v>
      </c>
      <c r="I20" s="32">
        <v>-10.7</v>
      </c>
      <c r="J20" s="32">
        <v>-75.400000000000006</v>
      </c>
      <c r="K20" s="30" t="str">
        <f t="shared" si="0"/>
        <v>No</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199.95548776999999</v>
      </c>
      <c r="D22" s="30" t="str">
        <f>IF($B22="N/A","N/A",IF(C22&gt;300,"No",IF(C22&lt;75,"No","Yes")))</f>
        <v>Yes</v>
      </c>
      <c r="E22" s="78">
        <v>258.99881155999998</v>
      </c>
      <c r="F22" s="30" t="str">
        <f>IF($B22="N/A","N/A",IF(E22&gt;300,"No",IF(E22&lt;75,"No","Yes")))</f>
        <v>Yes</v>
      </c>
      <c r="G22" s="78">
        <v>355.94242050999998</v>
      </c>
      <c r="H22" s="30" t="str">
        <f>IF($B22="N/A","N/A",IF(G22&gt;300,"No",IF(G22&lt;75,"No","Yes")))</f>
        <v>No</v>
      </c>
      <c r="I22" s="32">
        <v>29.53</v>
      </c>
      <c r="J22" s="32">
        <v>37.43</v>
      </c>
      <c r="K22" s="30" t="str">
        <f t="shared" si="0"/>
        <v>No</v>
      </c>
    </row>
    <row r="23" spans="1:11">
      <c r="A23" s="111" t="s">
        <v>202</v>
      </c>
      <c r="B23" s="25" t="s">
        <v>133</v>
      </c>
      <c r="C23" s="118">
        <v>42.519853799000003</v>
      </c>
      <c r="D23" s="30" t="str">
        <f>IF($B23="N/A","N/A",IF(C23&gt;250,"No",IF(C23&lt;20,"No","Yes")))</f>
        <v>Yes</v>
      </c>
      <c r="E23" s="78">
        <v>50.260733475000002</v>
      </c>
      <c r="F23" s="30" t="str">
        <f>IF($B23="N/A","N/A",IF(E23&gt;250,"No",IF(E23&lt;20,"No","Yes")))</f>
        <v>Yes</v>
      </c>
      <c r="G23" s="78">
        <v>295.64197898999998</v>
      </c>
      <c r="H23" s="30" t="str">
        <f>IF($B23="N/A","N/A",IF(G23&gt;250,"No",IF(G23&lt;20,"No","Yes")))</f>
        <v>No</v>
      </c>
      <c r="I23" s="32">
        <v>18.21</v>
      </c>
      <c r="J23" s="32">
        <v>488.2</v>
      </c>
      <c r="K23" s="30" t="str">
        <f t="shared" si="0"/>
        <v>No</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144481</v>
      </c>
      <c r="D25" s="25" t="s">
        <v>49</v>
      </c>
      <c r="E25" s="26">
        <v>151653</v>
      </c>
      <c r="F25" s="25" t="s">
        <v>49</v>
      </c>
      <c r="G25" s="26">
        <v>46257</v>
      </c>
      <c r="H25" s="30" t="str">
        <f>IF($B25="N/A","N/A",IF(G25&gt;15,"No",IF(G25&lt;-15,"No","Yes")))</f>
        <v>N/A</v>
      </c>
      <c r="I25" s="25" t="s">
        <v>1210</v>
      </c>
      <c r="J25" s="32">
        <v>-69.5</v>
      </c>
      <c r="K25" s="30" t="str">
        <f t="shared" si="0"/>
        <v>No</v>
      </c>
    </row>
    <row r="26" spans="1:11" ht="25.5">
      <c r="A26" s="51" t="s">
        <v>771</v>
      </c>
      <c r="B26" s="25" t="s">
        <v>49</v>
      </c>
      <c r="C26" s="78">
        <v>280.73045590999999</v>
      </c>
      <c r="D26" s="25" t="s">
        <v>49</v>
      </c>
      <c r="E26" s="78">
        <v>456.67790284</v>
      </c>
      <c r="F26" s="25" t="s">
        <v>49</v>
      </c>
      <c r="G26" s="78">
        <v>513.43701494000004</v>
      </c>
      <c r="H26" s="25" t="s">
        <v>49</v>
      </c>
      <c r="I26" s="32">
        <v>62.67</v>
      </c>
      <c r="J26" s="32">
        <v>12.43</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15002825</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98.027578138999999</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1.9724218604999999</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1669983</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97.844948122000005</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0</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97.844948122000005</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2.1550518778000001</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6072164</v>
      </c>
      <c r="D48" s="25" t="s">
        <v>49</v>
      </c>
      <c r="E48" s="26">
        <v>8849045</v>
      </c>
      <c r="F48" s="25" t="s">
        <v>49</v>
      </c>
      <c r="G48" s="26">
        <v>24414241</v>
      </c>
      <c r="H48" s="25" t="s">
        <v>49</v>
      </c>
      <c r="I48" s="32">
        <v>45.73</v>
      </c>
      <c r="J48" s="32">
        <v>175.9</v>
      </c>
      <c r="K48" s="30" t="str">
        <f t="shared" si="0"/>
        <v>No</v>
      </c>
    </row>
    <row r="49" spans="1:11">
      <c r="A49" s="51" t="s">
        <v>866</v>
      </c>
      <c r="B49" s="25" t="s">
        <v>49</v>
      </c>
      <c r="C49" s="116">
        <v>1.06716485E-2</v>
      </c>
      <c r="D49" s="30" t="str">
        <f t="shared" ref="D49:D50" si="25">IF($B49="N/A","N/A",IF(C49&gt;15,"No",IF(C49&lt;-15,"No","Yes")))</f>
        <v>N/A</v>
      </c>
      <c r="E49" s="32">
        <v>0</v>
      </c>
      <c r="F49" s="30" t="str">
        <f t="shared" ref="F49:F50" si="26">IF($B49="N/A","N/A",IF(E49&gt;15,"No",IF(E49&lt;-15,"No","Yes")))</f>
        <v>N/A</v>
      </c>
      <c r="G49" s="32">
        <v>0</v>
      </c>
      <c r="H49" s="30" t="str">
        <f t="shared" ref="H49:H50" si="27">IF($B49="N/A","N/A",IF(G49&gt;15,"No",IF(G49&lt;-15,"No","Yes")))</f>
        <v>N/A</v>
      </c>
      <c r="I49" s="32">
        <v>-100</v>
      </c>
      <c r="J49" s="32" t="s">
        <v>1207</v>
      </c>
      <c r="K49" s="30" t="str">
        <f t="shared" si="0"/>
        <v>N/A</v>
      </c>
    </row>
    <row r="50" spans="1:11">
      <c r="A50" s="51" t="s">
        <v>867</v>
      </c>
      <c r="B50" s="25" t="s">
        <v>49</v>
      </c>
      <c r="C50" s="116">
        <v>8.0531422000000002E-3</v>
      </c>
      <c r="D50" s="30" t="str">
        <f t="shared" si="25"/>
        <v>N/A</v>
      </c>
      <c r="E50" s="32">
        <v>0</v>
      </c>
      <c r="F50" s="30" t="str">
        <f t="shared" si="26"/>
        <v>N/A</v>
      </c>
      <c r="G50" s="32">
        <v>0</v>
      </c>
      <c r="H50" s="30" t="str">
        <f t="shared" si="27"/>
        <v>N/A</v>
      </c>
      <c r="I50" s="32">
        <v>-100</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18224565</v>
      </c>
      <c r="D52" s="30" t="str">
        <f>IF($B52="N/A","N/A",IF(C52&gt;15,"No",IF(C52&lt;-15,"No","Yes")))</f>
        <v>N/A</v>
      </c>
      <c r="E52" s="26">
        <v>16667218</v>
      </c>
      <c r="F52" s="30" t="str">
        <f>IF($B52="N/A","N/A",IF(E52&gt;15,"No",IF(E52&lt;-15,"No","Yes")))</f>
        <v>N/A</v>
      </c>
      <c r="G52" s="26">
        <v>4975077</v>
      </c>
      <c r="H52" s="30" t="str">
        <f>IF($B52="N/A","N/A",IF(G52&gt;15,"No",IF(G52&lt;-15,"No","Yes")))</f>
        <v>N/A</v>
      </c>
      <c r="I52" s="32">
        <v>-8.5500000000000007</v>
      </c>
      <c r="J52" s="32">
        <v>-70.2</v>
      </c>
      <c r="K52" s="30" t="str">
        <f t="shared" ref="K52:K61" si="28">IF(J52="Div by 0", "N/A", IF(J52="N/A","N/A", IF(J52&gt;30, "No", IF(J52&lt;-30, "No", "Yes"))))</f>
        <v>No</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4.042230912</v>
      </c>
      <c r="D55" s="30" t="str">
        <f t="shared" ref="D55:D61" si="29">IF($B55="N/A","N/A",IF(C55&gt;15,"No",IF(C55&lt;-15,"No","Yes")))</f>
        <v>N/A</v>
      </c>
      <c r="E55" s="32">
        <v>4.6497861851</v>
      </c>
      <c r="F55" s="30" t="str">
        <f t="shared" ref="F55:F61" si="30">IF($B55="N/A","N/A",IF(E55&gt;15,"No",IF(E55&lt;-15,"No","Yes")))</f>
        <v>N/A</v>
      </c>
      <c r="G55" s="32">
        <v>13.539710038999999</v>
      </c>
      <c r="H55" s="30" t="str">
        <f t="shared" ref="H55:H61" si="31">IF($B55="N/A","N/A",IF(G55&gt;15,"No",IF(G55&lt;-15,"No","Yes")))</f>
        <v>N/A</v>
      </c>
      <c r="I55" s="32">
        <v>15.03</v>
      </c>
      <c r="J55" s="32">
        <v>191.2</v>
      </c>
      <c r="K55" s="30" t="str">
        <f t="shared" si="28"/>
        <v>No</v>
      </c>
    </row>
    <row r="56" spans="1:11">
      <c r="A56" s="111" t="s">
        <v>204</v>
      </c>
      <c r="B56" s="25" t="s">
        <v>49</v>
      </c>
      <c r="C56" s="116">
        <v>12.855416966</v>
      </c>
      <c r="D56" s="30" t="str">
        <f t="shared" si="29"/>
        <v>N/A</v>
      </c>
      <c r="E56" s="32">
        <v>11.868623019999999</v>
      </c>
      <c r="F56" s="30" t="str">
        <f t="shared" si="30"/>
        <v>N/A</v>
      </c>
      <c r="G56" s="32">
        <v>17.684168539000002</v>
      </c>
      <c r="H56" s="30" t="str">
        <f t="shared" si="31"/>
        <v>N/A</v>
      </c>
      <c r="I56" s="32">
        <v>-7.68</v>
      </c>
      <c r="J56" s="32">
        <v>49</v>
      </c>
      <c r="K56" s="30" t="str">
        <f t="shared" si="28"/>
        <v>No</v>
      </c>
    </row>
    <row r="57" spans="1:11" ht="12.75" customHeight="1">
      <c r="A57" s="111" t="s">
        <v>205</v>
      </c>
      <c r="B57" s="25" t="s">
        <v>49</v>
      </c>
      <c r="C57" s="116">
        <v>89.122878584999995</v>
      </c>
      <c r="D57" s="30" t="str">
        <f t="shared" si="29"/>
        <v>N/A</v>
      </c>
      <c r="E57" s="32">
        <v>91.701180956000002</v>
      </c>
      <c r="F57" s="30" t="str">
        <f t="shared" si="30"/>
        <v>N/A</v>
      </c>
      <c r="G57" s="32">
        <v>90.668613515000004</v>
      </c>
      <c r="H57" s="30" t="str">
        <f t="shared" si="31"/>
        <v>N/A</v>
      </c>
      <c r="I57" s="32">
        <v>2.8929999999999998</v>
      </c>
      <c r="J57" s="32">
        <v>-1.1299999999999999</v>
      </c>
      <c r="K57" s="30" t="str">
        <f t="shared" si="28"/>
        <v>Yes</v>
      </c>
    </row>
    <row r="58" spans="1:11">
      <c r="A58" s="111" t="s">
        <v>206</v>
      </c>
      <c r="B58" s="25" t="s">
        <v>49</v>
      </c>
      <c r="C58" s="116">
        <v>1.3265421022999999</v>
      </c>
      <c r="D58" s="30" t="str">
        <f t="shared" si="29"/>
        <v>N/A</v>
      </c>
      <c r="E58" s="32">
        <v>1.4359320986999999</v>
      </c>
      <c r="F58" s="30" t="str">
        <f t="shared" si="30"/>
        <v>N/A</v>
      </c>
      <c r="G58" s="32">
        <v>7.6568709382</v>
      </c>
      <c r="H58" s="30" t="str">
        <f t="shared" si="31"/>
        <v>N/A</v>
      </c>
      <c r="I58" s="32">
        <v>8.2460000000000004</v>
      </c>
      <c r="J58" s="32">
        <v>433.2</v>
      </c>
      <c r="K58" s="30" t="str">
        <f t="shared" si="28"/>
        <v>No</v>
      </c>
    </row>
    <row r="59" spans="1:11">
      <c r="A59" s="111" t="s">
        <v>798</v>
      </c>
      <c r="B59" s="25" t="s">
        <v>49</v>
      </c>
      <c r="C59" s="116">
        <v>96.424475477000001</v>
      </c>
      <c r="D59" s="30" t="str">
        <f t="shared" si="29"/>
        <v>N/A</v>
      </c>
      <c r="E59" s="32">
        <v>94.991619686000007</v>
      </c>
      <c r="F59" s="30" t="str">
        <f t="shared" si="30"/>
        <v>N/A</v>
      </c>
      <c r="G59" s="32">
        <v>94.037880474999994</v>
      </c>
      <c r="H59" s="30" t="str">
        <f t="shared" si="31"/>
        <v>N/A</v>
      </c>
      <c r="I59" s="32">
        <v>-1.49</v>
      </c>
      <c r="J59" s="32">
        <v>-1</v>
      </c>
      <c r="K59" s="30" t="str">
        <f t="shared" si="28"/>
        <v>Yes</v>
      </c>
    </row>
    <row r="60" spans="1:11">
      <c r="A60" s="111" t="s">
        <v>799</v>
      </c>
      <c r="B60" s="25" t="s">
        <v>49</v>
      </c>
      <c r="C60" s="116">
        <v>90.536151877999998</v>
      </c>
      <c r="D60" s="30" t="str">
        <f t="shared" si="29"/>
        <v>N/A</v>
      </c>
      <c r="E60" s="32">
        <v>92.810931589999996</v>
      </c>
      <c r="F60" s="30" t="str">
        <f t="shared" si="30"/>
        <v>N/A</v>
      </c>
      <c r="G60" s="32">
        <v>93.323722137999994</v>
      </c>
      <c r="H60" s="30" t="str">
        <f t="shared" si="31"/>
        <v>N/A</v>
      </c>
      <c r="I60" s="32">
        <v>2.5129999999999999</v>
      </c>
      <c r="J60" s="32">
        <v>0.55249999999999999</v>
      </c>
      <c r="K60" s="30" t="str">
        <f t="shared" si="28"/>
        <v>Yes</v>
      </c>
    </row>
    <row r="61" spans="1:11">
      <c r="A61" s="111" t="s">
        <v>868</v>
      </c>
      <c r="B61" s="25" t="s">
        <v>49</v>
      </c>
      <c r="C61" s="116">
        <v>78.895754165</v>
      </c>
      <c r="D61" s="30" t="str">
        <f t="shared" si="29"/>
        <v>N/A</v>
      </c>
      <c r="E61" s="32">
        <v>76.944304681999995</v>
      </c>
      <c r="F61" s="30" t="str">
        <f t="shared" si="30"/>
        <v>N/A</v>
      </c>
      <c r="G61" s="32">
        <v>86.142928038999997</v>
      </c>
      <c r="H61" s="30" t="str">
        <f t="shared" si="31"/>
        <v>N/A</v>
      </c>
      <c r="I61" s="32">
        <v>-2.4700000000000002</v>
      </c>
      <c r="J61" s="32">
        <v>11.95</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99.503340683000005</v>
      </c>
      <c r="D63" s="30" t="str">
        <f>IF($B63="N/A","N/A",IF(C63&gt;95,"Yes","No"))</f>
        <v>Yes</v>
      </c>
      <c r="E63" s="32">
        <v>99.519433896999999</v>
      </c>
      <c r="F63" s="30" t="str">
        <f>IF($B63="N/A","N/A",IF(E63&gt;95,"Yes","No"))</f>
        <v>Yes</v>
      </c>
      <c r="G63" s="32">
        <v>99.645955228000005</v>
      </c>
      <c r="H63" s="30" t="str">
        <f>IF($B63="N/A","N/A",IF(G63&gt;95,"Yes","No"))</f>
        <v>Yes</v>
      </c>
      <c r="I63" s="32">
        <v>1.6199999999999999E-2</v>
      </c>
      <c r="J63" s="32">
        <v>0.12709999999999999</v>
      </c>
      <c r="K63" s="30" t="str">
        <f t="shared" ref="K63:K73" si="32">IF(J63="Div by 0", "N/A", IF(J63="N/A","N/A", IF(J63&gt;30, "No", IF(J63&lt;-30, "No", "Yes"))))</f>
        <v>Yes</v>
      </c>
    </row>
    <row r="64" spans="1:11">
      <c r="A64" s="111" t="s">
        <v>207</v>
      </c>
      <c r="B64" s="80" t="s">
        <v>84</v>
      </c>
      <c r="C64" s="116">
        <v>52.916582644999998</v>
      </c>
      <c r="D64" s="30" t="str">
        <f>IF($B64="N/A","N/A",IF(C64&gt;90,"No",IF(C64&lt;50,"No","Yes")))</f>
        <v>Yes</v>
      </c>
      <c r="E64" s="32">
        <v>52.861251350000003</v>
      </c>
      <c r="F64" s="30" t="str">
        <f>IF($B64="N/A","N/A",IF(E64&gt;90,"No",IF(E64&lt;50,"No","Yes")))</f>
        <v>Yes</v>
      </c>
      <c r="G64" s="32">
        <v>68.97406814</v>
      </c>
      <c r="H64" s="30" t="str">
        <f>IF($B64="N/A","N/A",IF(G64&gt;90,"No",IF(G64&lt;50,"No","Yes")))</f>
        <v>Yes</v>
      </c>
      <c r="I64" s="32">
        <v>-0.105</v>
      </c>
      <c r="J64" s="32">
        <v>30.48</v>
      </c>
      <c r="K64" s="30" t="str">
        <f t="shared" si="32"/>
        <v>No</v>
      </c>
    </row>
    <row r="65" spans="1:11">
      <c r="A65" s="111" t="s">
        <v>208</v>
      </c>
      <c r="B65" s="80" t="s">
        <v>53</v>
      </c>
      <c r="C65" s="116">
        <v>3.4812682771999999</v>
      </c>
      <c r="D65" s="30" t="str">
        <f t="shared" ref="D65:D70" si="33">IF($B65="N/A","N/A",IF(C65&gt;5,"No",IF(C65&lt;=0,"No","Yes")))</f>
        <v>Yes</v>
      </c>
      <c r="E65" s="32">
        <v>5.7859506007999997</v>
      </c>
      <c r="F65" s="30" t="str">
        <f t="shared" ref="F65:F70" si="34">IF($B65="N/A","N/A",IF(E65&gt;5,"No",IF(E65&lt;=0,"No","Yes")))</f>
        <v>No</v>
      </c>
      <c r="G65" s="32">
        <v>17.209020080999998</v>
      </c>
      <c r="H65" s="30" t="str">
        <f t="shared" ref="H65:H70" si="35">IF($B65="N/A","N/A",IF(G65&gt;5,"No",IF(G65&lt;=0,"No","Yes")))</f>
        <v>No</v>
      </c>
      <c r="I65" s="32">
        <v>66.2</v>
      </c>
      <c r="J65" s="32">
        <v>197.4</v>
      </c>
      <c r="K65" s="30" t="str">
        <f t="shared" si="32"/>
        <v>No</v>
      </c>
    </row>
    <row r="66" spans="1:11">
      <c r="A66" s="111" t="s">
        <v>209</v>
      </c>
      <c r="B66" s="80" t="s">
        <v>53</v>
      </c>
      <c r="C66" s="116">
        <v>6.0196772872000004</v>
      </c>
      <c r="D66" s="30" t="str">
        <f t="shared" si="33"/>
        <v>No</v>
      </c>
      <c r="E66" s="32">
        <v>5.7493458115999996</v>
      </c>
      <c r="F66" s="30" t="str">
        <f t="shared" si="34"/>
        <v>No</v>
      </c>
      <c r="G66" s="32">
        <v>2.3990784463999999</v>
      </c>
      <c r="H66" s="30" t="str">
        <f t="shared" si="35"/>
        <v>Yes</v>
      </c>
      <c r="I66" s="32">
        <v>-4.49</v>
      </c>
      <c r="J66" s="32">
        <v>-58.3</v>
      </c>
      <c r="K66" s="30" t="str">
        <f t="shared" si="32"/>
        <v>No</v>
      </c>
    </row>
    <row r="67" spans="1:11">
      <c r="A67" s="111" t="s">
        <v>210</v>
      </c>
      <c r="B67" s="80" t="s">
        <v>53</v>
      </c>
      <c r="C67" s="116">
        <v>7.8467716513000001</v>
      </c>
      <c r="D67" s="30" t="str">
        <f t="shared" si="33"/>
        <v>No</v>
      </c>
      <c r="E67" s="32">
        <v>4.2217543443999999</v>
      </c>
      <c r="F67" s="30" t="str">
        <f t="shared" si="34"/>
        <v>Yes</v>
      </c>
      <c r="G67" s="32">
        <v>0.14317366340000001</v>
      </c>
      <c r="H67" s="30" t="str">
        <f t="shared" si="35"/>
        <v>Yes</v>
      </c>
      <c r="I67" s="32">
        <v>-46.2</v>
      </c>
      <c r="J67" s="32">
        <v>-96.6</v>
      </c>
      <c r="K67" s="30" t="str">
        <f t="shared" si="32"/>
        <v>No</v>
      </c>
    </row>
    <row r="68" spans="1:11">
      <c r="A68" s="111" t="s">
        <v>800</v>
      </c>
      <c r="B68" s="25" t="s">
        <v>49</v>
      </c>
      <c r="C68" s="116">
        <v>1.4705426400000001E-2</v>
      </c>
      <c r="D68" s="30" t="str">
        <f t="shared" si="33"/>
        <v>N/A</v>
      </c>
      <c r="E68" s="32">
        <v>1.3151564899999999E-2</v>
      </c>
      <c r="F68" s="30" t="str">
        <f t="shared" si="34"/>
        <v>N/A</v>
      </c>
      <c r="G68" s="32">
        <v>1.6984661700000001E-2</v>
      </c>
      <c r="H68" s="30" t="str">
        <f t="shared" si="35"/>
        <v>N/A</v>
      </c>
      <c r="I68" s="32">
        <v>-10.6</v>
      </c>
      <c r="J68" s="32">
        <v>29.15</v>
      </c>
      <c r="K68" s="30" t="str">
        <f t="shared" si="32"/>
        <v>Yes</v>
      </c>
    </row>
    <row r="69" spans="1:11">
      <c r="A69" s="111" t="s">
        <v>801</v>
      </c>
      <c r="B69" s="25" t="s">
        <v>49</v>
      </c>
      <c r="C69" s="116">
        <v>3.950712E-4</v>
      </c>
      <c r="D69" s="30" t="str">
        <f t="shared" si="33"/>
        <v>N/A</v>
      </c>
      <c r="E69" s="32">
        <v>2.2499256E-3</v>
      </c>
      <c r="F69" s="30" t="str">
        <f t="shared" si="34"/>
        <v>N/A</v>
      </c>
      <c r="G69" s="32">
        <v>2.010019E-4</v>
      </c>
      <c r="H69" s="30" t="str">
        <f t="shared" si="35"/>
        <v>N/A</v>
      </c>
      <c r="I69" s="32">
        <v>469.5</v>
      </c>
      <c r="J69" s="32">
        <v>-91.1</v>
      </c>
      <c r="K69" s="30" t="str">
        <f t="shared" si="32"/>
        <v>No</v>
      </c>
    </row>
    <row r="70" spans="1:11" ht="12.75" customHeight="1">
      <c r="A70" s="111" t="s">
        <v>802</v>
      </c>
      <c r="B70" s="25" t="s">
        <v>49</v>
      </c>
      <c r="C70" s="116">
        <v>2.6338080000000002E-4</v>
      </c>
      <c r="D70" s="30" t="str">
        <f t="shared" si="33"/>
        <v>N/A</v>
      </c>
      <c r="E70" s="32">
        <v>5.9398039999999995E-4</v>
      </c>
      <c r="F70" s="30" t="str">
        <f t="shared" si="34"/>
        <v>N/A</v>
      </c>
      <c r="G70" s="32">
        <v>4.8240460000000001E-4</v>
      </c>
      <c r="H70" s="30" t="str">
        <f t="shared" si="35"/>
        <v>N/A</v>
      </c>
      <c r="I70" s="32">
        <v>125.5</v>
      </c>
      <c r="J70" s="32">
        <v>-18.8</v>
      </c>
      <c r="K70" s="30" t="str">
        <f t="shared" si="32"/>
        <v>Yes</v>
      </c>
    </row>
    <row r="71" spans="1:11">
      <c r="A71" s="111" t="s">
        <v>211</v>
      </c>
      <c r="B71" s="25" t="s">
        <v>124</v>
      </c>
      <c r="C71" s="116">
        <v>6.9699331644000004</v>
      </c>
      <c r="D71" s="30" t="str">
        <f>IF($B71="N/A","N/A",IF(C71&gt;10,"No",IF(C71&lt;1,"No","Yes")))</f>
        <v>Yes</v>
      </c>
      <c r="E71" s="32">
        <v>6.6982144230999996</v>
      </c>
      <c r="F71" s="30" t="str">
        <f>IF($B71="N/A","N/A",IF(E71&gt;10,"No",IF(E71&lt;1,"No","Yes")))</f>
        <v>Yes</v>
      </c>
      <c r="G71" s="32">
        <v>1.7899019452</v>
      </c>
      <c r="H71" s="30" t="str">
        <f>IF($B71="N/A","N/A",IF(G71&gt;10,"No",IF(G71&lt;1,"No","Yes")))</f>
        <v>Yes</v>
      </c>
      <c r="I71" s="32">
        <v>-3.9</v>
      </c>
      <c r="J71" s="32">
        <v>-73.3</v>
      </c>
      <c r="K71" s="30" t="str">
        <f t="shared" si="32"/>
        <v>No</v>
      </c>
    </row>
    <row r="72" spans="1:11">
      <c r="A72" s="111" t="s">
        <v>212</v>
      </c>
      <c r="B72" s="122" t="s">
        <v>62</v>
      </c>
      <c r="C72" s="116">
        <v>3.6068954184000002</v>
      </c>
      <c r="D72" s="30" t="str">
        <f>IF($B72="N/A","N/A",IF(C72&gt;10,"No",IF(C72&lt;=0,"No","Yes")))</f>
        <v>Yes</v>
      </c>
      <c r="E72" s="32">
        <v>7.7706729461000004</v>
      </c>
      <c r="F72" s="30" t="str">
        <f>IF($B72="N/A","N/A",IF(E72&gt;10,"No",IF(E72&lt;=0,"No","Yes")))</f>
        <v>Yes</v>
      </c>
      <c r="G72" s="32">
        <v>4.2199547865999998</v>
      </c>
      <c r="H72" s="30" t="str">
        <f>IF($B72="N/A","N/A",IF(G72&gt;10,"No",IF(G72&lt;=0,"No","Yes")))</f>
        <v>Yes</v>
      </c>
      <c r="I72" s="32">
        <v>115.4</v>
      </c>
      <c r="J72" s="32">
        <v>-45.7</v>
      </c>
      <c r="K72" s="30" t="str">
        <f t="shared" si="32"/>
        <v>No</v>
      </c>
    </row>
    <row r="73" spans="1:11">
      <c r="A73" s="111" t="s">
        <v>213</v>
      </c>
      <c r="B73" s="80" t="s">
        <v>85</v>
      </c>
      <c r="C73" s="116">
        <v>0.49651116499999998</v>
      </c>
      <c r="D73" s="30" t="str">
        <f>IF($B73="N/A","N/A",IF(C73&gt;=5,"No",IF(C73&lt;0,"No","Yes")))</f>
        <v>Yes</v>
      </c>
      <c r="E73" s="32">
        <v>0.48039810840000002</v>
      </c>
      <c r="F73" s="30" t="str">
        <f>IF($B73="N/A","N/A",IF(E73&gt;=5,"No",IF(E73&lt;0,"No","Yes")))</f>
        <v>Yes</v>
      </c>
      <c r="G73" s="32">
        <v>0.35370306829999998</v>
      </c>
      <c r="H73" s="30" t="str">
        <f>IF($B73="N/A","N/A",IF(G73&gt;=5,"No",IF(G73&lt;0,"No","Yes")))</f>
        <v>Yes</v>
      </c>
      <c r="I73" s="32">
        <v>-3.25</v>
      </c>
      <c r="J73" s="32">
        <v>-26.4</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0.54344781340000003</v>
      </c>
      <c r="D75" s="30" t="str">
        <f>IF($B75="N/A","N/A",IF(C75&gt;15,"No",IF(C75&lt;=0,"No","Yes")))</f>
        <v>Yes</v>
      </c>
      <c r="E75" s="32">
        <v>0.35948410829999999</v>
      </c>
      <c r="F75" s="30" t="str">
        <f>IF($B75="N/A","N/A",IF(E75&gt;15,"No",IF(E75&lt;=0,"No","Yes")))</f>
        <v>Yes</v>
      </c>
      <c r="G75" s="32">
        <v>4.4602324700000001E-2</v>
      </c>
      <c r="H75" s="30" t="str">
        <f>IF($B75="N/A","N/A",IF(G75&gt;15,"No",IF(G75&lt;=0,"No","Yes")))</f>
        <v>Yes</v>
      </c>
      <c r="I75" s="32">
        <v>-33.9</v>
      </c>
      <c r="J75" s="32">
        <v>-87.6</v>
      </c>
      <c r="K75" s="30" t="str">
        <f>IF(J75="Div by 0", "N/A", IF(J75="N/A","N/A", IF(J75&gt;30, "No", IF(J75&lt;-30, "No", "Yes"))))</f>
        <v>No</v>
      </c>
    </row>
    <row r="76" spans="1:11">
      <c r="A76" s="111" t="s">
        <v>177</v>
      </c>
      <c r="B76" s="25" t="s">
        <v>49</v>
      </c>
      <c r="C76" s="118">
        <v>81.287991841999997</v>
      </c>
      <c r="D76" s="30" t="str">
        <f>IF($B76="N/A","N/A",IF(C76&gt;15,"No",IF(C76&lt;-15,"No","Yes")))</f>
        <v>N/A</v>
      </c>
      <c r="E76" s="78">
        <v>94.758778957000004</v>
      </c>
      <c r="F76" s="30" t="str">
        <f>IF($B76="N/A","N/A",IF(E76&gt;15,"No",IF(E76&lt;-15,"No","Yes")))</f>
        <v>N/A</v>
      </c>
      <c r="G76" s="78">
        <v>61.470031546000001</v>
      </c>
      <c r="H76" s="30" t="str">
        <f>IF($B76="N/A","N/A",IF(G76&gt;15,"No",IF(G76&lt;-15,"No","Yes")))</f>
        <v>N/A</v>
      </c>
      <c r="I76" s="32">
        <v>16.57</v>
      </c>
      <c r="J76" s="32">
        <v>-35.1</v>
      </c>
      <c r="K76" s="30" t="str">
        <f>IF(J76="Div by 0", "N/A", IF(J76="N/A","N/A", IF(J76&gt;30, "No", IF(J76&lt;-30, "No", "Yes"))))</f>
        <v>No</v>
      </c>
    </row>
    <row r="77" spans="1:11">
      <c r="A77" s="192" t="s">
        <v>768</v>
      </c>
      <c r="B77" s="175"/>
      <c r="C77" s="175"/>
      <c r="D77" s="175"/>
      <c r="E77" s="175"/>
      <c r="F77" s="175"/>
      <c r="G77" s="175"/>
      <c r="H77" s="175"/>
      <c r="I77" s="175"/>
      <c r="J77" s="175"/>
      <c r="K77" s="176"/>
    </row>
    <row r="78" spans="1:11">
      <c r="A78" s="111" t="s">
        <v>214</v>
      </c>
      <c r="B78" s="25" t="s">
        <v>68</v>
      </c>
      <c r="C78" s="116">
        <v>34.623125434999999</v>
      </c>
      <c r="D78" s="30" t="str">
        <f>IF($B78="N/A","N/A",IF(C78&gt;35,"No",IF(C78&lt;10,"No","Yes")))</f>
        <v>Yes</v>
      </c>
      <c r="E78" s="32">
        <v>35.368572008000001</v>
      </c>
      <c r="F78" s="30" t="str">
        <f>IF($B78="N/A","N/A",IF(E78&gt;35,"No",IF(E78&lt;10,"No","Yes")))</f>
        <v>No</v>
      </c>
      <c r="G78" s="32">
        <v>14.181529251000001</v>
      </c>
      <c r="H78" s="30" t="str">
        <f>IF($B78="N/A","N/A",IF(G78&gt;35,"No",IF(G78&lt;10,"No","Yes")))</f>
        <v>Yes</v>
      </c>
      <c r="I78" s="32">
        <v>2.153</v>
      </c>
      <c r="J78" s="32">
        <v>-59.9</v>
      </c>
      <c r="K78" s="30" t="str">
        <f t="shared" ref="K78:K103" si="36">IF(J78="Div by 0", "N/A", IF(J78="N/A","N/A", IF(J78&gt;30, "No", IF(J78&lt;-30, "No", "Yes"))))</f>
        <v>No</v>
      </c>
    </row>
    <row r="79" spans="1:11">
      <c r="A79" s="111" t="s">
        <v>215</v>
      </c>
      <c r="B79" s="25" t="s">
        <v>69</v>
      </c>
      <c r="C79" s="116">
        <v>12.629190326</v>
      </c>
      <c r="D79" s="30" t="str">
        <f>IF($B79="N/A","N/A",IF(C79&gt;20,"No",IF(C79&lt;2,"No","Yes")))</f>
        <v>Yes</v>
      </c>
      <c r="E79" s="32">
        <v>14.670960685000001</v>
      </c>
      <c r="F79" s="30" t="str">
        <f>IF($B79="N/A","N/A",IF(E79&gt;20,"No",IF(E79&lt;2,"No","Yes")))</f>
        <v>Yes</v>
      </c>
      <c r="G79" s="32">
        <v>56.654238718000002</v>
      </c>
      <c r="H79" s="30" t="str">
        <f>IF($B79="N/A","N/A",IF(G79&gt;20,"No",IF(G79&lt;2,"No","Yes")))</f>
        <v>No</v>
      </c>
      <c r="I79" s="32">
        <v>16.170000000000002</v>
      </c>
      <c r="J79" s="32">
        <v>286.2</v>
      </c>
      <c r="K79" s="30" t="str">
        <f t="shared" si="36"/>
        <v>No</v>
      </c>
    </row>
    <row r="80" spans="1:11">
      <c r="A80" s="111" t="s">
        <v>216</v>
      </c>
      <c r="B80" s="25" t="s">
        <v>88</v>
      </c>
      <c r="C80" s="116">
        <v>1.0486834665</v>
      </c>
      <c r="D80" s="30" t="str">
        <f>IF($B80="N/A","N/A",IF(C80&gt;8,"No",IF(C80&lt;0.5,"No","Yes")))</f>
        <v>Yes</v>
      </c>
      <c r="E80" s="32">
        <v>0.370343749</v>
      </c>
      <c r="F80" s="30" t="str">
        <f>IF($B80="N/A","N/A",IF(E80&gt;8,"No",IF(E80&lt;0.5,"No","Yes")))</f>
        <v>No</v>
      </c>
      <c r="G80" s="32">
        <v>0.20508225299999999</v>
      </c>
      <c r="H80" s="30" t="str">
        <f>IF($B80="N/A","N/A",IF(G80&gt;8,"No",IF(G80&lt;0.5,"No","Yes")))</f>
        <v>No</v>
      </c>
      <c r="I80" s="32">
        <v>-64.7</v>
      </c>
      <c r="J80" s="32">
        <v>-44.6</v>
      </c>
      <c r="K80" s="30" t="str">
        <f t="shared" si="36"/>
        <v>No</v>
      </c>
    </row>
    <row r="81" spans="1:11">
      <c r="A81" s="111" t="s">
        <v>217</v>
      </c>
      <c r="B81" s="25" t="s">
        <v>70</v>
      </c>
      <c r="C81" s="116">
        <v>3.6834294810000001</v>
      </c>
      <c r="D81" s="30" t="str">
        <f>IF($B81="N/A","N/A",IF(C81&gt;25,"No",IF(C81&lt;3,"No","Yes")))</f>
        <v>Yes</v>
      </c>
      <c r="E81" s="32">
        <v>3.8204516195</v>
      </c>
      <c r="F81" s="30" t="str">
        <f>IF($B81="N/A","N/A",IF(E81&gt;25,"No",IF(E81&lt;3,"No","Yes")))</f>
        <v>Yes</v>
      </c>
      <c r="G81" s="32">
        <v>1.9148648353</v>
      </c>
      <c r="H81" s="30" t="str">
        <f>IF($B81="N/A","N/A",IF(G81&gt;25,"No",IF(G81&lt;3,"No","Yes")))</f>
        <v>No</v>
      </c>
      <c r="I81" s="32">
        <v>3.72</v>
      </c>
      <c r="J81" s="32">
        <v>-49.9</v>
      </c>
      <c r="K81" s="30" t="str">
        <f t="shared" si="36"/>
        <v>No</v>
      </c>
    </row>
    <row r="82" spans="1:11">
      <c r="A82" s="111" t="s">
        <v>218</v>
      </c>
      <c r="B82" s="25" t="s">
        <v>71</v>
      </c>
      <c r="C82" s="116">
        <v>1.7923281021999999</v>
      </c>
      <c r="D82" s="30" t="str">
        <f>IF($B82="N/A","N/A",IF(C82&gt;25,"No",IF(C82&lt;2,"No","Yes")))</f>
        <v>No</v>
      </c>
      <c r="E82" s="32">
        <v>0.58204674590000005</v>
      </c>
      <c r="F82" s="30" t="str">
        <f>IF($B82="N/A","N/A",IF(E82&gt;25,"No",IF(E82&lt;2,"No","Yes")))</f>
        <v>No</v>
      </c>
      <c r="G82" s="32">
        <v>7.84912475E-2</v>
      </c>
      <c r="H82" s="30" t="str">
        <f>IF($B82="N/A","N/A",IF(G82&gt;25,"No",IF(G82&lt;2,"No","Yes")))</f>
        <v>No</v>
      </c>
      <c r="I82" s="32">
        <v>-67.5</v>
      </c>
      <c r="J82" s="32">
        <v>-86.5</v>
      </c>
      <c r="K82" s="30" t="str">
        <f t="shared" si="36"/>
        <v>No</v>
      </c>
    </row>
    <row r="83" spans="1:11">
      <c r="A83" s="111" t="s">
        <v>219</v>
      </c>
      <c r="B83" s="25" t="s">
        <v>72</v>
      </c>
      <c r="C83" s="116">
        <v>2.6094834088000001</v>
      </c>
      <c r="D83" s="30" t="str">
        <f>IF($B83="N/A","N/A",IF(C83&gt;25,"No",IF(C83&lt;=0,"No","Yes")))</f>
        <v>Yes</v>
      </c>
      <c r="E83" s="32">
        <v>3.1188948270000001</v>
      </c>
      <c r="F83" s="30" t="str">
        <f>IF($B83="N/A","N/A",IF(E83&gt;25,"No",IF(E83&lt;=0,"No","Yes")))</f>
        <v>Yes</v>
      </c>
      <c r="G83" s="32">
        <v>6.8554516845000002</v>
      </c>
      <c r="H83" s="30" t="str">
        <f>IF($B83="N/A","N/A",IF(G83&gt;25,"No",IF(G83&lt;=0,"No","Yes")))</f>
        <v>Yes</v>
      </c>
      <c r="I83" s="32">
        <v>19.52</v>
      </c>
      <c r="J83" s="32">
        <v>119.8</v>
      </c>
      <c r="K83" s="30" t="str">
        <f t="shared" si="36"/>
        <v>No</v>
      </c>
    </row>
    <row r="84" spans="1:11">
      <c r="A84" s="111" t="s">
        <v>220</v>
      </c>
      <c r="B84" s="25" t="s">
        <v>74</v>
      </c>
      <c r="C84" s="116">
        <v>29.372168828</v>
      </c>
      <c r="D84" s="30" t="str">
        <f>IF($B84="N/A","N/A",IF(C84&gt;20,"No",IF(C84&lt;4,"No","Yes")))</f>
        <v>No</v>
      </c>
      <c r="E84" s="32">
        <v>29.582069425</v>
      </c>
      <c r="F84" s="30" t="str">
        <f>IF($B84="N/A","N/A",IF(E84&gt;20,"No",IF(E84&lt;4,"No","Yes")))</f>
        <v>No</v>
      </c>
      <c r="G84" s="32">
        <v>7.6970667991999999</v>
      </c>
      <c r="H84" s="30" t="str">
        <f>IF($B84="N/A","N/A",IF(G84&gt;20,"No",IF(G84&lt;4,"No","Yes")))</f>
        <v>Yes</v>
      </c>
      <c r="I84" s="32">
        <v>0.71460000000000001</v>
      </c>
      <c r="J84" s="32">
        <v>-74</v>
      </c>
      <c r="K84" s="30" t="str">
        <f t="shared" si="36"/>
        <v>No</v>
      </c>
    </row>
    <row r="85" spans="1:11">
      <c r="A85" s="111" t="s">
        <v>221</v>
      </c>
      <c r="B85" s="25" t="s">
        <v>75</v>
      </c>
      <c r="C85" s="116">
        <v>1.0812548887</v>
      </c>
      <c r="D85" s="30" t="str">
        <f>IF($B85="N/A","N/A",IF(C85&gt;=3,"No",IF(C85&lt;0,"No","Yes")))</f>
        <v>Yes</v>
      </c>
      <c r="E85" s="32">
        <v>1.0391896236</v>
      </c>
      <c r="F85" s="30" t="str">
        <f>IF($B85="N/A","N/A",IF(E85&gt;=3,"No",IF(E85&lt;0,"No","Yes")))</f>
        <v>Yes</v>
      </c>
      <c r="G85" s="32">
        <v>0</v>
      </c>
      <c r="H85" s="30" t="str">
        <f>IF($B85="N/A","N/A",IF(G85&gt;=3,"No",IF(G85&lt;0,"No","Yes")))</f>
        <v>Yes</v>
      </c>
      <c r="I85" s="32">
        <v>-3.89</v>
      </c>
      <c r="J85" s="32">
        <v>-100</v>
      </c>
      <c r="K85" s="30" t="str">
        <f t="shared" si="36"/>
        <v>No</v>
      </c>
    </row>
    <row r="86" spans="1:11">
      <c r="A86" s="111" t="s">
        <v>222</v>
      </c>
      <c r="B86" s="25" t="s">
        <v>76</v>
      </c>
      <c r="C86" s="116">
        <v>0.2031708301</v>
      </c>
      <c r="D86" s="30" t="str">
        <f>IF($B86="N/A","N/A",IF(C86&gt;=25,"No",IF(C86&lt;0,"No","Yes")))</f>
        <v>Yes</v>
      </c>
      <c r="E86" s="32">
        <v>0.2259345261</v>
      </c>
      <c r="F86" s="30" t="str">
        <f>IF($B86="N/A","N/A",IF(E86&gt;=25,"No",IF(E86&lt;0,"No","Yes")))</f>
        <v>Yes</v>
      </c>
      <c r="G86" s="32">
        <v>2.4011286659</v>
      </c>
      <c r="H86" s="30" t="str">
        <f>IF($B86="N/A","N/A",IF(G86&gt;=25,"No",IF(G86&lt;0,"No","Yes")))</f>
        <v>Yes</v>
      </c>
      <c r="I86" s="32">
        <v>11.2</v>
      </c>
      <c r="J86" s="32">
        <v>962.8</v>
      </c>
      <c r="K86" s="30" t="str">
        <f t="shared" si="36"/>
        <v>No</v>
      </c>
    </row>
    <row r="87" spans="1:11">
      <c r="A87" s="111" t="s">
        <v>223</v>
      </c>
      <c r="B87" s="25" t="s">
        <v>123</v>
      </c>
      <c r="C87" s="116">
        <v>4.0593342008000004</v>
      </c>
      <c r="D87" s="30" t="str">
        <f>IF($B87="N/A","N/A",IF(C87&gt;3,"Yes","No"))</f>
        <v>Yes</v>
      </c>
      <c r="E87" s="32">
        <v>4.0739852326000001</v>
      </c>
      <c r="F87" s="30" t="str">
        <f>IF($B87="N/A","N/A",IF(E87&gt;3,"Yes","No"))</f>
        <v>Yes</v>
      </c>
      <c r="G87" s="32">
        <v>4.1016651601999996</v>
      </c>
      <c r="H87" s="30" t="str">
        <f>IF($B87="N/A","N/A",IF(G87&gt;3,"Yes","No"))</f>
        <v>Yes</v>
      </c>
      <c r="I87" s="32">
        <v>0.3609</v>
      </c>
      <c r="J87" s="32">
        <v>0.6794</v>
      </c>
      <c r="K87" s="30" t="str">
        <f t="shared" si="36"/>
        <v>Yes</v>
      </c>
    </row>
    <row r="88" spans="1:11">
      <c r="A88" s="111" t="s">
        <v>224</v>
      </c>
      <c r="B88" s="25" t="s">
        <v>122</v>
      </c>
      <c r="C88" s="116">
        <v>4.4553217045000002</v>
      </c>
      <c r="D88" s="30" t="str">
        <f>IF($B88="N/A","N/A",IF(C88&gt;1,"Yes","No"))</f>
        <v>Yes</v>
      </c>
      <c r="E88" s="32">
        <v>4.4236956641000003</v>
      </c>
      <c r="F88" s="30" t="str">
        <f>IF($B88="N/A","N/A",IF(E88&gt;1,"Yes","No"))</f>
        <v>Yes</v>
      </c>
      <c r="G88" s="32">
        <v>0.25141319420000002</v>
      </c>
      <c r="H88" s="30" t="str">
        <f>IF($B88="N/A","N/A",IF(G88&gt;1,"Yes","No"))</f>
        <v>No</v>
      </c>
      <c r="I88" s="32">
        <v>-0.71</v>
      </c>
      <c r="J88" s="32">
        <v>-94.3</v>
      </c>
      <c r="K88" s="30" t="str">
        <f t="shared" si="36"/>
        <v>No</v>
      </c>
    </row>
    <row r="89" spans="1:11">
      <c r="A89" s="111" t="s">
        <v>225</v>
      </c>
      <c r="B89" s="25" t="s">
        <v>49</v>
      </c>
      <c r="C89" s="116">
        <v>7.71376436E-2</v>
      </c>
      <c r="D89" s="30" t="str">
        <f>IF($B89="N/A","N/A",IF(C89&gt;15,"No",IF(C89&lt;-15,"No","Yes")))</f>
        <v>N/A</v>
      </c>
      <c r="E89" s="32">
        <v>6.8073748099999998E-2</v>
      </c>
      <c r="F89" s="30" t="str">
        <f>IF($B89="N/A","N/A",IF(E89&gt;15,"No",IF(E89&lt;-15,"No","Yes")))</f>
        <v>N/A</v>
      </c>
      <c r="G89" s="32">
        <v>4.8039457000000002E-3</v>
      </c>
      <c r="H89" s="30" t="str">
        <f>IF($B89="N/A","N/A",IF(G89&gt;15,"No",IF(G89&lt;-15,"No","Yes")))</f>
        <v>N/A</v>
      </c>
      <c r="I89" s="32">
        <v>-11.8</v>
      </c>
      <c r="J89" s="32">
        <v>-92.9</v>
      </c>
      <c r="K89" s="30" t="str">
        <f t="shared" si="36"/>
        <v>No</v>
      </c>
    </row>
    <row r="90" spans="1:11">
      <c r="A90" s="111" t="s">
        <v>226</v>
      </c>
      <c r="B90" s="25" t="s">
        <v>49</v>
      </c>
      <c r="C90" s="116">
        <v>8.5461573400000004E-2</v>
      </c>
      <c r="D90" s="30" t="str">
        <f>IF($B90="N/A","N/A",IF(C90&gt;15,"No",IF(C90&lt;-15,"No","Yes")))</f>
        <v>N/A</v>
      </c>
      <c r="E90" s="32">
        <v>7.4841524199999995E-2</v>
      </c>
      <c r="F90" s="30" t="str">
        <f>IF($B90="N/A","N/A",IF(E90&gt;15,"No",IF(E90&lt;-15,"No","Yes")))</f>
        <v>N/A</v>
      </c>
      <c r="G90" s="32">
        <v>1.12963076E-2</v>
      </c>
      <c r="H90" s="30" t="str">
        <f>IF($B90="N/A","N/A",IF(G90&gt;15,"No",IF(G90&lt;-15,"No","Yes")))</f>
        <v>N/A</v>
      </c>
      <c r="I90" s="32">
        <v>-12.4</v>
      </c>
      <c r="J90" s="32">
        <v>-84.9</v>
      </c>
      <c r="K90" s="30" t="str">
        <f t="shared" si="36"/>
        <v>No</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1207</v>
      </c>
      <c r="J91" s="32" t="s">
        <v>1207</v>
      </c>
      <c r="K91" s="30" t="str">
        <f t="shared" si="36"/>
        <v>N/A</v>
      </c>
    </row>
    <row r="92" spans="1:11">
      <c r="A92" s="111" t="s">
        <v>228</v>
      </c>
      <c r="B92" s="25" t="s">
        <v>73</v>
      </c>
      <c r="C92" s="116">
        <v>0</v>
      </c>
      <c r="D92" s="30" t="str">
        <f>IF($B92="N/A","N/A",IF(C92&gt;0,"Yes","No"))</f>
        <v>No</v>
      </c>
      <c r="E92" s="32">
        <v>0</v>
      </c>
      <c r="F92" s="30" t="str">
        <f>IF($B92="N/A","N/A",IF(E92&gt;0,"Yes","No"))</f>
        <v>No</v>
      </c>
      <c r="G92" s="32">
        <v>0</v>
      </c>
      <c r="H92" s="30" t="str">
        <f>IF($B92="N/A","N/A",IF(G92&gt;0,"Yes","No"))</f>
        <v>No</v>
      </c>
      <c r="I92" s="32" t="s">
        <v>1207</v>
      </c>
      <c r="J92" s="32" t="s">
        <v>1207</v>
      </c>
      <c r="K92" s="30" t="str">
        <f t="shared" si="36"/>
        <v>N/A</v>
      </c>
    </row>
    <row r="93" spans="1:11">
      <c r="A93" s="111" t="s">
        <v>229</v>
      </c>
      <c r="B93" s="25" t="s">
        <v>73</v>
      </c>
      <c r="C93" s="116">
        <v>0.21801343409999999</v>
      </c>
      <c r="D93" s="30" t="str">
        <f>IF($B93="N/A","N/A",IF(C93&gt;0,"Yes","No"))</f>
        <v>Yes</v>
      </c>
      <c r="E93" s="32">
        <v>2.1377292799999999E-2</v>
      </c>
      <c r="F93" s="30" t="str">
        <f>IF($B93="N/A","N/A",IF(E93&gt;0,"Yes","No"))</f>
        <v>Yes</v>
      </c>
      <c r="G93" s="32">
        <v>0</v>
      </c>
      <c r="H93" s="30" t="str">
        <f>IF($B93="N/A","N/A",IF(G93&gt;0,"Yes","No"))</f>
        <v>No</v>
      </c>
      <c r="I93" s="32">
        <v>-90.2</v>
      </c>
      <c r="J93" s="32">
        <v>-100</v>
      </c>
      <c r="K93" s="30" t="str">
        <f t="shared" si="36"/>
        <v>No</v>
      </c>
    </row>
    <row r="94" spans="1:11">
      <c r="A94" s="111" t="s">
        <v>230</v>
      </c>
      <c r="B94" s="25" t="s">
        <v>122</v>
      </c>
      <c r="C94" s="116">
        <v>0.8012536925</v>
      </c>
      <c r="D94" s="30" t="str">
        <f>IF($B94="N/A","N/A",IF(C94&gt;1,"Yes","No"))</f>
        <v>No</v>
      </c>
      <c r="E94" s="32">
        <v>0.32145736619999998</v>
      </c>
      <c r="F94" s="30" t="str">
        <f>IF($B94="N/A","N/A",IF(E94&gt;1,"Yes","No"))</f>
        <v>No</v>
      </c>
      <c r="G94" s="32">
        <v>0.2240367335</v>
      </c>
      <c r="H94" s="30" t="str">
        <f>IF($B94="N/A","N/A",IF(G94&gt;1,"Yes","No"))</f>
        <v>No</v>
      </c>
      <c r="I94" s="32">
        <v>-59.9</v>
      </c>
      <c r="J94" s="32">
        <v>-30.3</v>
      </c>
      <c r="K94" s="30" t="str">
        <f t="shared" si="36"/>
        <v>No</v>
      </c>
    </row>
    <row r="95" spans="1:11">
      <c r="A95" s="111" t="s">
        <v>231</v>
      </c>
      <c r="B95" s="25" t="s">
        <v>73</v>
      </c>
      <c r="C95" s="116">
        <v>9.8910454100000003E-2</v>
      </c>
      <c r="D95" s="30" t="str">
        <f>IF($B95="N/A","N/A",IF(C95&gt;0,"Yes","No"))</f>
        <v>Yes</v>
      </c>
      <c r="E95" s="32">
        <v>8.3991221599999999E-2</v>
      </c>
      <c r="F95" s="30" t="str">
        <f>IF($B95="N/A","N/A",IF(E95&gt;0,"Yes","No"))</f>
        <v>Yes</v>
      </c>
      <c r="G95" s="32">
        <v>3.6260745300000001E-2</v>
      </c>
      <c r="H95" s="30" t="str">
        <f>IF($B95="N/A","N/A",IF(G95&gt;0,"Yes","No"))</f>
        <v>Yes</v>
      </c>
      <c r="I95" s="32">
        <v>-15.1</v>
      </c>
      <c r="J95" s="32">
        <v>-56.8</v>
      </c>
      <c r="K95" s="30" t="str">
        <f t="shared" si="36"/>
        <v>No</v>
      </c>
    </row>
    <row r="96" spans="1:11">
      <c r="A96" s="111" t="s">
        <v>232</v>
      </c>
      <c r="B96" s="25" t="s">
        <v>49</v>
      </c>
      <c r="C96" s="116">
        <v>2.9548030400000001E-2</v>
      </c>
      <c r="D96" s="30" t="str">
        <f>IF($B96="N/A","N/A",IF(C96&gt;15,"No",IF(C96&lt;-15,"No","Yes")))</f>
        <v>N/A</v>
      </c>
      <c r="E96" s="32">
        <v>1.2065600900000001E-2</v>
      </c>
      <c r="F96" s="30" t="str">
        <f>IF($B96="N/A","N/A",IF(E96&gt;15,"No",IF(E96&lt;-15,"No","Yes")))</f>
        <v>N/A</v>
      </c>
      <c r="G96" s="32">
        <v>0</v>
      </c>
      <c r="H96" s="30" t="str">
        <f>IF($B96="N/A","N/A",IF(G96&gt;15,"No",IF(G96&lt;-15,"No","Yes")))</f>
        <v>N/A</v>
      </c>
      <c r="I96" s="32">
        <v>-59.2</v>
      </c>
      <c r="J96" s="32">
        <v>-100</v>
      </c>
      <c r="K96" s="30" t="str">
        <f t="shared" si="36"/>
        <v>No</v>
      </c>
    </row>
    <row r="97" spans="1:11">
      <c r="A97" s="111" t="s">
        <v>233</v>
      </c>
      <c r="B97" s="25" t="s">
        <v>49</v>
      </c>
      <c r="C97" s="116">
        <v>1.5101430405</v>
      </c>
      <c r="D97" s="30" t="str">
        <f>IF($B97="N/A","N/A",IF(C97&gt;15,"No",IF(C97&lt;-15,"No","Yes")))</f>
        <v>N/A</v>
      </c>
      <c r="E97" s="32">
        <v>0.48323601459999999</v>
      </c>
      <c r="F97" s="30" t="str">
        <f>IF($B97="N/A","N/A",IF(E97&gt;15,"No",IF(E97&lt;-15,"No","Yes")))</f>
        <v>N/A</v>
      </c>
      <c r="G97" s="32">
        <v>2.0341393700000002E-2</v>
      </c>
      <c r="H97" s="30" t="str">
        <f>IF($B97="N/A","N/A",IF(G97&gt;15,"No",IF(G97&lt;-15,"No","Yes")))</f>
        <v>N/A</v>
      </c>
      <c r="I97" s="32">
        <v>-68</v>
      </c>
      <c r="J97" s="32">
        <v>-95.8</v>
      </c>
      <c r="K97" s="30" t="str">
        <f t="shared" si="36"/>
        <v>No</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0.26588288939999999</v>
      </c>
      <c r="D100" s="30" t="str">
        <f>IF($B100="N/A","N/A",IF(C100&gt;15,"No",IF(C100&lt;-15,"No","Yes")))</f>
        <v>N/A</v>
      </c>
      <c r="E100" s="32">
        <v>0.3112217048</v>
      </c>
      <c r="F100" s="30" t="str">
        <f>IF($B100="N/A","N/A",IF(E100&gt;15,"No",IF(E100&lt;-15,"No","Yes")))</f>
        <v>N/A</v>
      </c>
      <c r="G100" s="32">
        <v>1.0835611188000001</v>
      </c>
      <c r="H100" s="30" t="str">
        <f>IF($B100="N/A","N/A",IF(G100&gt;15,"No",IF(G100&lt;-15,"No","Yes")))</f>
        <v>N/A</v>
      </c>
      <c r="I100" s="32">
        <v>17.05</v>
      </c>
      <c r="J100" s="32">
        <v>248.2</v>
      </c>
      <c r="K100" s="30" t="str">
        <f t="shared" si="36"/>
        <v>No</v>
      </c>
    </row>
    <row r="101" spans="1:11">
      <c r="A101" s="111" t="s">
        <v>237</v>
      </c>
      <c r="B101" s="25" t="s">
        <v>122</v>
      </c>
      <c r="C101" s="116">
        <v>1.3540240878000001</v>
      </c>
      <c r="D101" s="30" t="str">
        <f>IF($B101="N/A","N/A",IF(C101&gt;1,"Yes","No"))</f>
        <v>Yes</v>
      </c>
      <c r="E101" s="32">
        <v>1.3415496215</v>
      </c>
      <c r="F101" s="30" t="str">
        <f>IF($B101="N/A","N/A",IF(E101&gt;1,"Yes","No"))</f>
        <v>Yes</v>
      </c>
      <c r="G101" s="32">
        <v>1.9581807478</v>
      </c>
      <c r="H101" s="30" t="str">
        <f>IF($B101="N/A","N/A",IF(G101&gt;1,"Yes","No"))</f>
        <v>Yes</v>
      </c>
      <c r="I101" s="32">
        <v>-0.92100000000000004</v>
      </c>
      <c r="J101" s="32">
        <v>45.96</v>
      </c>
      <c r="K101" s="30" t="str">
        <f t="shared" si="36"/>
        <v>No</v>
      </c>
    </row>
    <row r="102" spans="1:11">
      <c r="A102" s="111" t="s">
        <v>238</v>
      </c>
      <c r="B102" s="25" t="s">
        <v>73</v>
      </c>
      <c r="C102" s="116">
        <v>2.1344816999999999E-3</v>
      </c>
      <c r="D102" s="30" t="str">
        <f>IF($B102="N/A","N/A",IF(C102&gt;0,"Yes","No"))</f>
        <v>Yes</v>
      </c>
      <c r="E102" s="32">
        <v>6.0418001000000004E-3</v>
      </c>
      <c r="F102" s="30" t="str">
        <f>IF($B102="N/A","N/A",IF(E102&gt;0,"Yes","No"))</f>
        <v>Yes</v>
      </c>
      <c r="G102" s="32">
        <v>2.3205871990000002</v>
      </c>
      <c r="H102" s="30" t="str">
        <f>IF($B102="N/A","N/A",IF(G102&gt;0,"Yes","No"))</f>
        <v>Yes</v>
      </c>
      <c r="I102" s="32">
        <v>183.1</v>
      </c>
      <c r="J102" s="32">
        <v>38309</v>
      </c>
      <c r="K102" s="30" t="str">
        <f t="shared" si="36"/>
        <v>No</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118.51825116000001</v>
      </c>
      <c r="D105" s="30" t="str">
        <f>IF($B105="N/A","N/A",IF(C105&gt;15,"No",IF(C105&lt;-15,"No","Yes")))</f>
        <v>N/A</v>
      </c>
      <c r="E105" s="78">
        <v>122.76494169999999</v>
      </c>
      <c r="F105" s="30" t="str">
        <f>IF($B105="N/A","N/A",IF(E105&gt;15,"No",IF(E105&lt;-15,"No","Yes")))</f>
        <v>N/A</v>
      </c>
      <c r="G105" s="78">
        <v>214.09603027</v>
      </c>
      <c r="H105" s="30" t="str">
        <f>IF($B105="N/A","N/A",IF(G105&gt;15,"No",IF(G105&lt;-15,"No","Yes")))</f>
        <v>N/A</v>
      </c>
      <c r="I105" s="32">
        <v>3.5830000000000002</v>
      </c>
      <c r="J105" s="32">
        <v>74.400000000000006</v>
      </c>
      <c r="K105" s="30" t="str">
        <f t="shared" ref="K105:K124" si="37">IF(J105="Div by 0", "N/A", IF(J105="N/A","N/A", IF(J105&gt;30, "No", IF(J105&lt;-30, "No", "Yes"))))</f>
        <v>No</v>
      </c>
    </row>
    <row r="106" spans="1:11">
      <c r="A106" s="113" t="s">
        <v>214</v>
      </c>
      <c r="B106" s="25" t="s">
        <v>78</v>
      </c>
      <c r="C106" s="118">
        <v>72.819641122999997</v>
      </c>
      <c r="D106" s="30" t="str">
        <f>IF($B106="N/A","N/A",IF(C106&gt;90,"No",IF(C106&lt;20,"No","Yes")))</f>
        <v>Yes</v>
      </c>
      <c r="E106" s="78">
        <v>72.577169944000005</v>
      </c>
      <c r="F106" s="30" t="str">
        <f>IF($B106="N/A","N/A",IF(E106&gt;90,"No",IF(E106&lt;20,"No","Yes")))</f>
        <v>Yes</v>
      </c>
      <c r="G106" s="78">
        <v>72.628404829000004</v>
      </c>
      <c r="H106" s="30" t="str">
        <f>IF($B106="N/A","N/A",IF(G106&gt;90,"No",IF(G106&lt;20,"No","Yes")))</f>
        <v>Yes</v>
      </c>
      <c r="I106" s="32">
        <v>-0.33300000000000002</v>
      </c>
      <c r="J106" s="32">
        <v>7.0599999999999996E-2</v>
      </c>
      <c r="K106" s="30" t="str">
        <f t="shared" si="37"/>
        <v>Yes</v>
      </c>
    </row>
    <row r="107" spans="1:11">
      <c r="A107" s="113" t="s">
        <v>215</v>
      </c>
      <c r="B107" s="25" t="s">
        <v>79</v>
      </c>
      <c r="C107" s="118">
        <v>59.917013054000002</v>
      </c>
      <c r="D107" s="30" t="str">
        <f>IF($B107="N/A","N/A",IF(C107&gt;60,"No",IF(C107&lt;10,"No","Yes")))</f>
        <v>Yes</v>
      </c>
      <c r="E107" s="78">
        <v>60.002327377999997</v>
      </c>
      <c r="F107" s="30" t="str">
        <f>IF($B107="N/A","N/A",IF(E107&gt;60,"No",IF(E107&lt;10,"No","Yes")))</f>
        <v>No</v>
      </c>
      <c r="G107" s="78">
        <v>61.080786435</v>
      </c>
      <c r="H107" s="30" t="str">
        <f>IF($B107="N/A","N/A",IF(G107&gt;60,"No",IF(G107&lt;10,"No","Yes")))</f>
        <v>No</v>
      </c>
      <c r="I107" s="32">
        <v>0.1424</v>
      </c>
      <c r="J107" s="32">
        <v>1.7969999999999999</v>
      </c>
      <c r="K107" s="30" t="str">
        <f t="shared" si="37"/>
        <v>Yes</v>
      </c>
    </row>
    <row r="108" spans="1:11">
      <c r="A108" s="113" t="s">
        <v>216</v>
      </c>
      <c r="B108" s="25" t="s">
        <v>80</v>
      </c>
      <c r="C108" s="118">
        <v>76.602962567999995</v>
      </c>
      <c r="D108" s="30" t="str">
        <f>IF($B108="N/A","N/A",IF(C108&gt;100,"No",IF(C108&lt;10,"No","Yes")))</f>
        <v>Yes</v>
      </c>
      <c r="E108" s="78">
        <v>78.473511971999997</v>
      </c>
      <c r="F108" s="30" t="str">
        <f>IF($B108="N/A","N/A",IF(E108&gt;100,"No",IF(E108&lt;10,"No","Yes")))</f>
        <v>Yes</v>
      </c>
      <c r="G108" s="78">
        <v>56.687738899999999</v>
      </c>
      <c r="H108" s="30" t="str">
        <f>IF($B108="N/A","N/A",IF(G108&gt;100,"No",IF(G108&lt;10,"No","Yes")))</f>
        <v>Yes</v>
      </c>
      <c r="I108" s="32">
        <v>2.4420000000000002</v>
      </c>
      <c r="J108" s="32">
        <v>-27.8</v>
      </c>
      <c r="K108" s="30" t="str">
        <f t="shared" si="37"/>
        <v>Yes</v>
      </c>
    </row>
    <row r="109" spans="1:11">
      <c r="A109" s="113" t="s">
        <v>217</v>
      </c>
      <c r="B109" s="25" t="s">
        <v>81</v>
      </c>
      <c r="C109" s="118">
        <v>367.77988914000002</v>
      </c>
      <c r="D109" s="30" t="str">
        <f>IF($B109="N/A","N/A",IF(C109&gt;100,"No",IF(C109&lt;20,"No","Yes")))</f>
        <v>No</v>
      </c>
      <c r="E109" s="78">
        <v>364.65678910000003</v>
      </c>
      <c r="F109" s="30" t="str">
        <f>IF($B109="N/A","N/A",IF(E109&gt;100,"No",IF(E109&lt;20,"No","Yes")))</f>
        <v>No</v>
      </c>
      <c r="G109" s="78">
        <v>299.75106543999999</v>
      </c>
      <c r="H109" s="30" t="str">
        <f>IF($B109="N/A","N/A",IF(G109&gt;100,"No",IF(G109&lt;20,"No","Yes")))</f>
        <v>No</v>
      </c>
      <c r="I109" s="32">
        <v>-0.84899999999999998</v>
      </c>
      <c r="J109" s="32">
        <v>-17.8</v>
      </c>
      <c r="K109" s="30" t="str">
        <f t="shared" si="37"/>
        <v>Yes</v>
      </c>
    </row>
    <row r="110" spans="1:11">
      <c r="A110" s="113" t="s">
        <v>218</v>
      </c>
      <c r="B110" s="25" t="s">
        <v>81</v>
      </c>
      <c r="C110" s="118">
        <v>87.747654939</v>
      </c>
      <c r="D110" s="30" t="str">
        <f>IF($B110="N/A","N/A",IF(C110&gt;100,"No",IF(C110&lt;20,"No","Yes")))</f>
        <v>Yes</v>
      </c>
      <c r="E110" s="78">
        <v>66.122388182999998</v>
      </c>
      <c r="F110" s="30" t="str">
        <f>IF($B110="N/A","N/A",IF(E110&gt;100,"No",IF(E110&lt;20,"No","Yes")))</f>
        <v>Yes</v>
      </c>
      <c r="G110" s="78">
        <v>58.820486555999999</v>
      </c>
      <c r="H110" s="30" t="str">
        <f>IF($B110="N/A","N/A",IF(G110&gt;100,"No",IF(G110&lt;20,"No","Yes")))</f>
        <v>Yes</v>
      </c>
      <c r="I110" s="32">
        <v>-24.6</v>
      </c>
      <c r="J110" s="32">
        <v>-11</v>
      </c>
      <c r="K110" s="30" t="str">
        <f t="shared" si="37"/>
        <v>Yes</v>
      </c>
    </row>
    <row r="111" spans="1:11">
      <c r="A111" s="113" t="s">
        <v>219</v>
      </c>
      <c r="B111" s="25" t="s">
        <v>49</v>
      </c>
      <c r="C111" s="118">
        <v>944.18054238000002</v>
      </c>
      <c r="D111" s="30" t="str">
        <f>IF($B111="N/A","N/A",IF(C111&gt;15,"No",IF(C111&lt;-15,"No","Yes")))</f>
        <v>N/A</v>
      </c>
      <c r="E111" s="78">
        <v>874.24513257000001</v>
      </c>
      <c r="F111" s="30" t="str">
        <f>IF($B111="N/A","N/A",IF(E111&gt;15,"No",IF(E111&lt;-15,"No","Yes")))</f>
        <v>N/A</v>
      </c>
      <c r="G111" s="78">
        <v>782.61054230000002</v>
      </c>
      <c r="H111" s="30" t="str">
        <f>IF($B111="N/A","N/A",IF(G111&gt;15,"No",IF(G111&lt;-15,"No","Yes")))</f>
        <v>N/A</v>
      </c>
      <c r="I111" s="32">
        <v>-7.41</v>
      </c>
      <c r="J111" s="32">
        <v>-10.5</v>
      </c>
      <c r="K111" s="30" t="str">
        <f t="shared" si="37"/>
        <v>Yes</v>
      </c>
    </row>
    <row r="112" spans="1:11">
      <c r="A112" s="113" t="s">
        <v>220</v>
      </c>
      <c r="B112" s="25" t="s">
        <v>82</v>
      </c>
      <c r="C112" s="118">
        <v>51.672880935000002</v>
      </c>
      <c r="D112" s="30" t="str">
        <f>IF($B112="N/A","N/A",IF(C112&gt;60,"No",IF(C112&lt;10,"No","Yes")))</f>
        <v>Yes</v>
      </c>
      <c r="E112" s="78">
        <v>49.991677531000001</v>
      </c>
      <c r="F112" s="30" t="str">
        <f>IF($B112="N/A","N/A",IF(E112&gt;60,"No",IF(E112&lt;10,"No","Yes")))</f>
        <v>Yes</v>
      </c>
      <c r="G112" s="78">
        <v>53.051389923000002</v>
      </c>
      <c r="H112" s="30" t="str">
        <f>IF($B112="N/A","N/A",IF(G112&gt;60,"No",IF(G112&lt;10,"No","Yes")))</f>
        <v>Yes</v>
      </c>
      <c r="I112" s="32">
        <v>-3.25</v>
      </c>
      <c r="J112" s="32">
        <v>6.12</v>
      </c>
      <c r="K112" s="30" t="str">
        <f t="shared" si="37"/>
        <v>Yes</v>
      </c>
    </row>
    <row r="113" spans="1:11">
      <c r="A113" s="113" t="s">
        <v>221</v>
      </c>
      <c r="B113" s="25" t="s">
        <v>82</v>
      </c>
      <c r="C113" s="118">
        <v>22.567357171000001</v>
      </c>
      <c r="D113" s="30" t="str">
        <f>IF($B113="N/A","N/A",IF(C113&gt;60,"No",IF(C113&lt;10,"No","Yes")))</f>
        <v>Yes</v>
      </c>
      <c r="E113" s="78">
        <v>26.110857716999998</v>
      </c>
      <c r="F113" s="30" t="str">
        <f>IF($B113="N/A","N/A",IF(E113&gt;60,"No",IF(E113&lt;10,"No","Yes")))</f>
        <v>Yes</v>
      </c>
      <c r="G113" s="78" t="s">
        <v>1207</v>
      </c>
      <c r="H113" s="30" t="str">
        <f>IF($B113="N/A","N/A",IF(G113&gt;60,"No",IF(G113&lt;10,"No","Yes")))</f>
        <v>No</v>
      </c>
      <c r="I113" s="32">
        <v>15.7</v>
      </c>
      <c r="J113" s="32" t="s">
        <v>1207</v>
      </c>
      <c r="K113" s="30" t="str">
        <f t="shared" si="37"/>
        <v>N/A</v>
      </c>
    </row>
    <row r="114" spans="1:11">
      <c r="A114" s="113" t="s">
        <v>222</v>
      </c>
      <c r="B114" s="25" t="s">
        <v>49</v>
      </c>
      <c r="C114" s="118">
        <v>163.00151241</v>
      </c>
      <c r="D114" s="30" t="str">
        <f t="shared" ref="D114:D124" si="38">IF($B114="N/A","N/A",IF(C114&gt;15,"No",IF(C114&lt;-15,"No","Yes")))</f>
        <v>N/A</v>
      </c>
      <c r="E114" s="78">
        <v>209.07565657999999</v>
      </c>
      <c r="F114" s="30" t="str">
        <f>IF($B114="N/A","N/A",IF(E114&gt;15,"No",IF(E114&lt;-15,"No","Yes")))</f>
        <v>N/A</v>
      </c>
      <c r="G114" s="78">
        <v>587.83518057000003</v>
      </c>
      <c r="H114" s="30" t="str">
        <f>IF($B114="N/A","N/A",IF(G114&gt;15,"No",IF(G114&lt;-15,"No","Yes")))</f>
        <v>N/A</v>
      </c>
      <c r="I114" s="32">
        <v>28.27</v>
      </c>
      <c r="J114" s="32">
        <v>181.2</v>
      </c>
      <c r="K114" s="30" t="str">
        <f t="shared" si="37"/>
        <v>No</v>
      </c>
    </row>
    <row r="115" spans="1:11">
      <c r="A115" s="113" t="s">
        <v>223</v>
      </c>
      <c r="B115" s="25" t="s">
        <v>49</v>
      </c>
      <c r="C115" s="118">
        <v>129.59450443</v>
      </c>
      <c r="D115" s="30" t="str">
        <f t="shared" si="38"/>
        <v>N/A</v>
      </c>
      <c r="E115" s="78">
        <v>135.64903096</v>
      </c>
      <c r="F115" s="30" t="str">
        <f t="shared" ref="F115:F123" si="39">IF($B115="N/A","N/A",IF(E115&gt;15,"No",IF(E115&lt;-15,"No","Yes")))</f>
        <v>N/A</v>
      </c>
      <c r="G115" s="78">
        <v>153.76451159000001</v>
      </c>
      <c r="H115" s="30" t="str">
        <f t="shared" ref="H115:H136" si="40">IF($B115="N/A","N/A",IF(G115&gt;15,"No",IF(G115&lt;-15,"No","Yes")))</f>
        <v>N/A</v>
      </c>
      <c r="I115" s="32">
        <v>4.6719999999999997</v>
      </c>
      <c r="J115" s="32">
        <v>13.35</v>
      </c>
      <c r="K115" s="30" t="str">
        <f t="shared" si="37"/>
        <v>Yes</v>
      </c>
    </row>
    <row r="116" spans="1:11">
      <c r="A116" s="113" t="s">
        <v>224</v>
      </c>
      <c r="B116" s="25" t="s">
        <v>49</v>
      </c>
      <c r="C116" s="118">
        <v>57.704091196</v>
      </c>
      <c r="D116" s="30" t="str">
        <f t="shared" si="38"/>
        <v>N/A</v>
      </c>
      <c r="E116" s="78">
        <v>56.723094992999997</v>
      </c>
      <c r="F116" s="30" t="str">
        <f t="shared" si="39"/>
        <v>N/A</v>
      </c>
      <c r="G116" s="78">
        <v>92.357531179999995</v>
      </c>
      <c r="H116" s="30" t="str">
        <f t="shared" si="40"/>
        <v>N/A</v>
      </c>
      <c r="I116" s="32">
        <v>-1.7</v>
      </c>
      <c r="J116" s="32">
        <v>62.82</v>
      </c>
      <c r="K116" s="30" t="str">
        <f t="shared" si="37"/>
        <v>No</v>
      </c>
    </row>
    <row r="117" spans="1:11">
      <c r="A117" s="113" t="s">
        <v>227</v>
      </c>
      <c r="B117" s="25" t="s">
        <v>49</v>
      </c>
      <c r="C117" s="118" t="s">
        <v>1207</v>
      </c>
      <c r="D117" s="30" t="str">
        <f t="shared" si="38"/>
        <v>N/A</v>
      </c>
      <c r="E117" s="78" t="s">
        <v>1207</v>
      </c>
      <c r="F117" s="30" t="str">
        <f t="shared" si="39"/>
        <v>N/A</v>
      </c>
      <c r="G117" s="78" t="s">
        <v>1207</v>
      </c>
      <c r="H117" s="30" t="str">
        <f t="shared" si="40"/>
        <v>N/A</v>
      </c>
      <c r="I117" s="32" t="s">
        <v>1207</v>
      </c>
      <c r="J117" s="32" t="s">
        <v>1207</v>
      </c>
      <c r="K117" s="30" t="str">
        <f t="shared" si="37"/>
        <v>N/A</v>
      </c>
    </row>
    <row r="118" spans="1:11">
      <c r="A118" s="113" t="s">
        <v>228</v>
      </c>
      <c r="B118" s="25" t="s">
        <v>49</v>
      </c>
      <c r="C118" s="118" t="s">
        <v>1207</v>
      </c>
      <c r="D118" s="30" t="str">
        <f t="shared" si="38"/>
        <v>N/A</v>
      </c>
      <c r="E118" s="78" t="s">
        <v>1207</v>
      </c>
      <c r="F118" s="30" t="str">
        <f t="shared" si="39"/>
        <v>N/A</v>
      </c>
      <c r="G118" s="78" t="s">
        <v>1207</v>
      </c>
      <c r="H118" s="30" t="str">
        <f t="shared" si="40"/>
        <v>N/A</v>
      </c>
      <c r="I118" s="32" t="s">
        <v>1207</v>
      </c>
      <c r="J118" s="32" t="s">
        <v>1207</v>
      </c>
      <c r="K118" s="30" t="str">
        <f t="shared" si="37"/>
        <v>N/A</v>
      </c>
    </row>
    <row r="119" spans="1:11">
      <c r="A119" s="113" t="s">
        <v>229</v>
      </c>
      <c r="B119" s="25" t="s">
        <v>49</v>
      </c>
      <c r="C119" s="118">
        <v>63.621791000000002</v>
      </c>
      <c r="D119" s="30" t="str">
        <f t="shared" si="38"/>
        <v>N/A</v>
      </c>
      <c r="E119" s="78">
        <v>54.584900365000003</v>
      </c>
      <c r="F119" s="30" t="str">
        <f t="shared" si="39"/>
        <v>N/A</v>
      </c>
      <c r="G119" s="78" t="s">
        <v>1207</v>
      </c>
      <c r="H119" s="30" t="str">
        <f t="shared" si="40"/>
        <v>N/A</v>
      </c>
      <c r="I119" s="32">
        <v>-14.2</v>
      </c>
      <c r="J119" s="32" t="s">
        <v>1207</v>
      </c>
      <c r="K119" s="30" t="str">
        <f t="shared" si="37"/>
        <v>N/A</v>
      </c>
    </row>
    <row r="120" spans="1:11">
      <c r="A120" s="113" t="s">
        <v>230</v>
      </c>
      <c r="B120" s="25" t="s">
        <v>49</v>
      </c>
      <c r="C120" s="118">
        <v>46.213305941000002</v>
      </c>
      <c r="D120" s="30" t="str">
        <f t="shared" si="38"/>
        <v>N/A</v>
      </c>
      <c r="E120" s="78">
        <v>120.41298667</v>
      </c>
      <c r="F120" s="30" t="str">
        <f t="shared" si="39"/>
        <v>N/A</v>
      </c>
      <c r="G120" s="78">
        <v>287.17450206000001</v>
      </c>
      <c r="H120" s="30" t="str">
        <f t="shared" si="40"/>
        <v>N/A</v>
      </c>
      <c r="I120" s="32">
        <v>160.6</v>
      </c>
      <c r="J120" s="32">
        <v>138.5</v>
      </c>
      <c r="K120" s="30" t="str">
        <f t="shared" si="37"/>
        <v>No</v>
      </c>
    </row>
    <row r="121" spans="1:11">
      <c r="A121" s="113" t="s">
        <v>231</v>
      </c>
      <c r="B121" s="25" t="s">
        <v>49</v>
      </c>
      <c r="C121" s="118">
        <v>2778.9671585000001</v>
      </c>
      <c r="D121" s="30" t="str">
        <f t="shared" si="38"/>
        <v>N/A</v>
      </c>
      <c r="E121" s="78">
        <v>2733.7035503000002</v>
      </c>
      <c r="F121" s="30" t="str">
        <f t="shared" si="39"/>
        <v>N/A</v>
      </c>
      <c r="G121" s="78">
        <v>1935.924612</v>
      </c>
      <c r="H121" s="30" t="str">
        <f t="shared" si="40"/>
        <v>N/A</v>
      </c>
      <c r="I121" s="32">
        <v>-1.63</v>
      </c>
      <c r="J121" s="32">
        <v>-29.2</v>
      </c>
      <c r="K121" s="30" t="str">
        <f t="shared" si="37"/>
        <v>Yes</v>
      </c>
    </row>
    <row r="122" spans="1:11">
      <c r="A122" s="113" t="s">
        <v>236</v>
      </c>
      <c r="B122" s="25" t="s">
        <v>49</v>
      </c>
      <c r="C122" s="118">
        <v>5994.2844435999996</v>
      </c>
      <c r="D122" s="30" t="str">
        <f t="shared" si="38"/>
        <v>N/A</v>
      </c>
      <c r="E122" s="78">
        <v>5838.9393507000004</v>
      </c>
      <c r="F122" s="30" t="str">
        <f t="shared" si="39"/>
        <v>N/A</v>
      </c>
      <c r="G122" s="78">
        <v>5809.5951249999998</v>
      </c>
      <c r="H122" s="30" t="str">
        <f t="shared" si="40"/>
        <v>N/A</v>
      </c>
      <c r="I122" s="32">
        <v>-2.59</v>
      </c>
      <c r="J122" s="32">
        <v>-0.503</v>
      </c>
      <c r="K122" s="30" t="str">
        <f t="shared" si="37"/>
        <v>Yes</v>
      </c>
    </row>
    <row r="123" spans="1:11">
      <c r="A123" s="113" t="s">
        <v>237</v>
      </c>
      <c r="B123" s="25" t="s">
        <v>49</v>
      </c>
      <c r="C123" s="118">
        <v>89.637983507000001</v>
      </c>
      <c r="D123" s="30" t="str">
        <f t="shared" si="38"/>
        <v>N/A</v>
      </c>
      <c r="E123" s="78">
        <v>89.572802203999998</v>
      </c>
      <c r="F123" s="30" t="str">
        <f t="shared" si="39"/>
        <v>N/A</v>
      </c>
      <c r="G123" s="78">
        <v>129.79747692999999</v>
      </c>
      <c r="H123" s="30" t="str">
        <f t="shared" si="40"/>
        <v>N/A</v>
      </c>
      <c r="I123" s="32">
        <v>-7.2999999999999995E-2</v>
      </c>
      <c r="J123" s="32">
        <v>44.91</v>
      </c>
      <c r="K123" s="30" t="str">
        <f t="shared" si="37"/>
        <v>No</v>
      </c>
    </row>
    <row r="124" spans="1:11">
      <c r="A124" s="113" t="s">
        <v>238</v>
      </c>
      <c r="B124" s="25" t="s">
        <v>49</v>
      </c>
      <c r="C124" s="118">
        <v>601.64781490999997</v>
      </c>
      <c r="D124" s="30" t="str">
        <f t="shared" si="38"/>
        <v>N/A</v>
      </c>
      <c r="E124" s="78">
        <v>962.90963256999999</v>
      </c>
      <c r="F124" s="30" t="str">
        <f>IF($B124="N/A","N/A",IF(E124&gt;15,"No",IF(E124&lt;-15,"No","Yes")))</f>
        <v>N/A</v>
      </c>
      <c r="G124" s="78">
        <v>776.46303626999998</v>
      </c>
      <c r="H124" s="30" t="str">
        <f t="shared" si="40"/>
        <v>N/A</v>
      </c>
      <c r="I124" s="32">
        <v>60.05</v>
      </c>
      <c r="J124" s="32">
        <v>-19.399999999999999</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0.68261711599999997</v>
      </c>
      <c r="D126" s="30" t="str">
        <f>IF($B126="N/A","N/A",IF(C126&gt;15,"No",IF(C126&lt;-15,"No","Yes")))</f>
        <v>N/A</v>
      </c>
      <c r="E126" s="32">
        <v>0.67240975670000003</v>
      </c>
      <c r="F126" s="30" t="str">
        <f>IF($B126="N/A","N/A",IF(E126&gt;15,"No",IF(E126&lt;-15,"No","Yes")))</f>
        <v>N/A</v>
      </c>
      <c r="G126" s="32">
        <v>0.17788669400000001</v>
      </c>
      <c r="H126" s="30" t="str">
        <f t="shared" si="40"/>
        <v>N/A</v>
      </c>
      <c r="I126" s="32">
        <v>-1.5</v>
      </c>
      <c r="J126" s="32">
        <v>-73.5</v>
      </c>
      <c r="K126" s="30" t="str">
        <f>IF(J126="Div by 0", "N/A", IF(J126="N/A","N/A", IF(J126&gt;30, "No", IF(J126&lt;-30, "No", "Yes"))))</f>
        <v>No</v>
      </c>
    </row>
    <row r="127" spans="1:11">
      <c r="A127" s="111" t="s">
        <v>242</v>
      </c>
      <c r="B127" s="25" t="s">
        <v>49</v>
      </c>
      <c r="C127" s="116">
        <v>7.9661709299999994E-2</v>
      </c>
      <c r="D127" s="30" t="str">
        <f>IF($B127="N/A","N/A",IF(C127&gt;15,"No",IF(C127&lt;-15,"No","Yes")))</f>
        <v>N/A</v>
      </c>
      <c r="E127" s="32">
        <v>8.72251146E-2</v>
      </c>
      <c r="F127" s="30" t="str">
        <f t="shared" ref="F127:F136" si="41">IF($B127="N/A","N/A",IF(E127&gt;15,"No",IF(E127&lt;-15,"No","Yes")))</f>
        <v>N/A</v>
      </c>
      <c r="G127" s="32">
        <v>5.8692559000000002E-3</v>
      </c>
      <c r="H127" s="30" t="str">
        <f t="shared" si="40"/>
        <v>N/A</v>
      </c>
      <c r="I127" s="32">
        <v>9.4939999999999998</v>
      </c>
      <c r="J127" s="32">
        <v>-93.3</v>
      </c>
      <c r="K127" s="30" t="str">
        <f>IF(J127="Div by 0", "N/A", IF(J127="N/A","N/A", IF(J127&gt;30, "No", IF(J127&lt;-30, "No", "Yes"))))</f>
        <v>No</v>
      </c>
    </row>
    <row r="128" spans="1:11">
      <c r="A128" s="111" t="s">
        <v>243</v>
      </c>
      <c r="B128" s="25" t="s">
        <v>49</v>
      </c>
      <c r="C128" s="116">
        <v>2.4691950000000002E-4</v>
      </c>
      <c r="D128" s="30" t="str">
        <f>IF($B128="N/A","N/A",IF(C128&gt;15,"No",IF(C128&lt;-15,"No","Yes")))</f>
        <v>N/A</v>
      </c>
      <c r="E128" s="32">
        <v>3.0718984000000001E-3</v>
      </c>
      <c r="F128" s="30" t="str">
        <f t="shared" si="41"/>
        <v>N/A</v>
      </c>
      <c r="G128" s="32">
        <v>4.29943094E-2</v>
      </c>
      <c r="H128" s="30" t="str">
        <f t="shared" si="40"/>
        <v>N/A</v>
      </c>
      <c r="I128" s="32">
        <v>1144</v>
      </c>
      <c r="J128" s="32">
        <v>1300</v>
      </c>
      <c r="K128" s="30" t="str">
        <f>IF(J128="Div by 0", "N/A", IF(J128="N/A","N/A", IF(J128&gt;30, "No", IF(J128&lt;-30, "No", "Yes"))))</f>
        <v>No</v>
      </c>
    </row>
    <row r="129" spans="1:11">
      <c r="A129" s="111" t="s">
        <v>244</v>
      </c>
      <c r="B129" s="25" t="s">
        <v>49</v>
      </c>
      <c r="C129" s="116">
        <v>1.3169040000000001E-4</v>
      </c>
      <c r="D129" s="30" t="str">
        <f>IF($B129="N/A","N/A",IF(C129&gt;15,"No",IF(C129&lt;-15,"No","Yes")))</f>
        <v>N/A</v>
      </c>
      <c r="E129" s="32">
        <v>1.1999599999999999E-5</v>
      </c>
      <c r="F129" s="30" t="str">
        <f t="shared" si="41"/>
        <v>N/A</v>
      </c>
      <c r="G129" s="32">
        <v>0</v>
      </c>
      <c r="H129" s="30" t="str">
        <f t="shared" si="40"/>
        <v>N/A</v>
      </c>
      <c r="I129" s="32">
        <v>-90.9</v>
      </c>
      <c r="J129" s="32">
        <v>-100</v>
      </c>
      <c r="K129" s="30" t="str">
        <f>IF(J129="Div by 0", "N/A", IF(J129="N/A","N/A", IF(J129&gt;30, "No", IF(J129&lt;-30, "No", "Yes"))))</f>
        <v>No</v>
      </c>
    </row>
    <row r="130" spans="1:11">
      <c r="A130" s="111" t="s">
        <v>803</v>
      </c>
      <c r="B130" s="25" t="s">
        <v>49</v>
      </c>
      <c r="C130" s="116">
        <v>2.4400582400999999</v>
      </c>
      <c r="D130" s="30" t="str">
        <f>IF($B130="N/A","N/A",IF(C130&gt;15,"No",IF(C130&lt;-15,"No","Yes")))</f>
        <v>N/A</v>
      </c>
      <c r="E130" s="32">
        <v>3.1501357935000001</v>
      </c>
      <c r="F130" s="30" t="str">
        <f t="shared" si="41"/>
        <v>N/A</v>
      </c>
      <c r="G130" s="32">
        <v>12.639402365</v>
      </c>
      <c r="H130" s="30" t="str">
        <f t="shared" si="40"/>
        <v>N/A</v>
      </c>
      <c r="I130" s="32">
        <v>29.1</v>
      </c>
      <c r="J130" s="32">
        <v>301.2</v>
      </c>
      <c r="K130" s="30" t="str">
        <f>IF(J130="Div by 0", "N/A", IF(J130="N/A","N/A", IF(J130&gt;30, "No", IF(J130&lt;-30, "No", "Yes"))))</f>
        <v>No</v>
      </c>
    </row>
    <row r="131" spans="1:11">
      <c r="A131" s="193" t="s">
        <v>169</v>
      </c>
      <c r="B131" s="175"/>
      <c r="C131" s="175"/>
      <c r="D131" s="175"/>
      <c r="E131" s="175"/>
      <c r="F131" s="175"/>
      <c r="G131" s="175"/>
      <c r="H131" s="175"/>
      <c r="I131" s="175"/>
      <c r="J131" s="175"/>
      <c r="K131" s="176"/>
    </row>
    <row r="132" spans="1:11">
      <c r="A132" s="111" t="s">
        <v>245</v>
      </c>
      <c r="B132" s="25" t="s">
        <v>49</v>
      </c>
      <c r="C132" s="123">
        <v>64.763407928999996</v>
      </c>
      <c r="D132" s="30" t="str">
        <f>IF($B132="N/A","N/A",IF(C132&gt;15,"No",IF(C132&lt;-15,"No","Yes")))</f>
        <v>N/A</v>
      </c>
      <c r="E132" s="124">
        <v>74.011100006999996</v>
      </c>
      <c r="F132" s="30" t="str">
        <f t="shared" si="41"/>
        <v>N/A</v>
      </c>
      <c r="G132" s="124">
        <v>37.128361581999997</v>
      </c>
      <c r="H132" s="30" t="str">
        <f>IF($B132="N/A","N/A",IF(G132&gt;15,"No",IF(G132&lt;-15,"No","Yes")))</f>
        <v>N/A</v>
      </c>
      <c r="I132" s="32">
        <v>14.28</v>
      </c>
      <c r="J132" s="32">
        <v>-49.8</v>
      </c>
      <c r="K132" s="30" t="str">
        <f>IF(J132="Div by 0", "N/A", IF(J132="N/A","N/A", IF(J132&gt;30, "No", IF(J132&lt;-30, "No", "Yes"))))</f>
        <v>No</v>
      </c>
    </row>
    <row r="133" spans="1:11">
      <c r="A133" s="111" t="s">
        <v>242</v>
      </c>
      <c r="B133" s="25" t="s">
        <v>49</v>
      </c>
      <c r="C133" s="123">
        <v>32.121297699000003</v>
      </c>
      <c r="D133" s="30" t="str">
        <f>IF($B133="N/A","N/A",IF(C133&gt;15,"No",IF(C133&lt;-15,"No","Yes")))</f>
        <v>N/A</v>
      </c>
      <c r="E133" s="124">
        <v>33.054477919999997</v>
      </c>
      <c r="F133" s="30" t="str">
        <f t="shared" si="41"/>
        <v>N/A</v>
      </c>
      <c r="G133" s="124">
        <v>42.636986301</v>
      </c>
      <c r="H133" s="30" t="str">
        <f t="shared" si="40"/>
        <v>N/A</v>
      </c>
      <c r="I133" s="32">
        <v>2.9049999999999998</v>
      </c>
      <c r="J133" s="32">
        <v>28.99</v>
      </c>
      <c r="K133" s="30" t="str">
        <f>IF(J133="Div by 0", "N/A", IF(J133="N/A","N/A", IF(J133&gt;30, "No", IF(J133&lt;-30, "No", "Yes"))))</f>
        <v>Yes</v>
      </c>
    </row>
    <row r="134" spans="1:11">
      <c r="A134" s="111" t="s">
        <v>243</v>
      </c>
      <c r="B134" s="25" t="s">
        <v>49</v>
      </c>
      <c r="C134" s="123">
        <v>91.155555555999996</v>
      </c>
      <c r="D134" s="30" t="str">
        <f>IF($B134="N/A","N/A",IF(C134&gt;15,"No",IF(C134&lt;-15,"No","Yes")))</f>
        <v>N/A</v>
      </c>
      <c r="E134" s="124">
        <v>35.611328125</v>
      </c>
      <c r="F134" s="30" t="str">
        <f t="shared" si="41"/>
        <v>N/A</v>
      </c>
      <c r="G134" s="124">
        <v>34.54511454</v>
      </c>
      <c r="H134" s="30" t="str">
        <f t="shared" si="40"/>
        <v>N/A</v>
      </c>
      <c r="I134" s="32">
        <v>-60.9</v>
      </c>
      <c r="J134" s="32">
        <v>-2.99</v>
      </c>
      <c r="K134" s="30" t="str">
        <f>IF(J134="Div by 0", "N/A", IF(J134="N/A","N/A", IF(J134&gt;30, "No", IF(J134&lt;-30, "No", "Yes"))))</f>
        <v>Yes</v>
      </c>
    </row>
    <row r="135" spans="1:11">
      <c r="A135" s="111" t="s">
        <v>244</v>
      </c>
      <c r="B135" s="25" t="s">
        <v>49</v>
      </c>
      <c r="C135" s="123">
        <v>88.083333332999999</v>
      </c>
      <c r="D135" s="30" t="str">
        <f>IF($B135="N/A","N/A",IF(C135&gt;15,"No",IF(C135&lt;-15,"No","Yes")))</f>
        <v>N/A</v>
      </c>
      <c r="E135" s="124">
        <v>34.5</v>
      </c>
      <c r="F135" s="30" t="str">
        <f t="shared" si="41"/>
        <v>N/A</v>
      </c>
      <c r="G135" s="124" t="s">
        <v>1207</v>
      </c>
      <c r="H135" s="30" t="str">
        <f t="shared" si="40"/>
        <v>N/A</v>
      </c>
      <c r="I135" s="32">
        <v>-60.8</v>
      </c>
      <c r="J135" s="32" t="s">
        <v>1207</v>
      </c>
      <c r="K135" s="30" t="str">
        <f>IF(J135="Div by 0", "N/A", IF(J135="N/A","N/A", IF(J135&gt;30, "No", IF(J135&lt;-30, "No", "Yes"))))</f>
        <v>N/A</v>
      </c>
    </row>
    <row r="136" spans="1:11">
      <c r="A136" s="111" t="s">
        <v>803</v>
      </c>
      <c r="B136" s="25" t="s">
        <v>49</v>
      </c>
      <c r="C136" s="123">
        <v>1276.4579865000001</v>
      </c>
      <c r="D136" s="30" t="str">
        <f>IF($B136="N/A","N/A",IF(C136&gt;15,"No",IF(C136&lt;-15,"No","Yes")))</f>
        <v>N/A</v>
      </c>
      <c r="E136" s="124">
        <v>1172.9397816999999</v>
      </c>
      <c r="F136" s="30" t="str">
        <f t="shared" si="41"/>
        <v>N/A</v>
      </c>
      <c r="G136" s="124">
        <v>1066.0069971999999</v>
      </c>
      <c r="H136" s="30" t="str">
        <f t="shared" si="40"/>
        <v>N/A</v>
      </c>
      <c r="I136" s="32">
        <v>-8.11</v>
      </c>
      <c r="J136" s="32">
        <v>-9.1199999999999992</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87.369898814999999</v>
      </c>
      <c r="D138" s="30" t="str">
        <f>IF($B138="N/A","N/A",IF(C138&gt;60,"Yes","No"))</f>
        <v>Yes</v>
      </c>
      <c r="E138" s="32">
        <v>85.325649428000006</v>
      </c>
      <c r="F138" s="30" t="str">
        <f>IF($B138="N/A","N/A",IF(E138&gt;60,"Yes","No"))</f>
        <v>Yes</v>
      </c>
      <c r="G138" s="32">
        <v>43.343690961999997</v>
      </c>
      <c r="H138" s="30" t="str">
        <f>IF($B138="N/A","N/A",IF(G138&gt;60,"Yes","No"))</f>
        <v>No</v>
      </c>
      <c r="I138" s="32">
        <v>-2.34</v>
      </c>
      <c r="J138" s="32">
        <v>-49.2</v>
      </c>
      <c r="K138" s="30" t="str">
        <f t="shared" ref="K138:K155" si="42">IF(J138="Div by 0", "N/A", IF(J138="N/A","N/A", IF(J138&gt;30, "No", IF(J138&lt;-30, "No", "Yes"))))</f>
        <v>No</v>
      </c>
    </row>
    <row r="139" spans="1:11">
      <c r="A139" s="111" t="s">
        <v>246</v>
      </c>
      <c r="B139" s="25" t="s">
        <v>83</v>
      </c>
      <c r="C139" s="116">
        <v>99.999945264000004</v>
      </c>
      <c r="D139" s="30" t="str">
        <f>IF($B139="N/A","N/A",IF(C139&gt;100,"No",IF(C139&lt;85,"No","Yes")))</f>
        <v>Yes</v>
      </c>
      <c r="E139" s="32">
        <v>99.999969828000005</v>
      </c>
      <c r="F139" s="30" t="str">
        <f>IF($B139="N/A","N/A",IF(E139&gt;100,"No",IF(E139&lt;85,"No","Yes")))</f>
        <v>Yes</v>
      </c>
      <c r="G139" s="32">
        <v>100</v>
      </c>
      <c r="H139" s="30" t="str">
        <f>IF($B139="N/A","N/A",IF(G139&gt;100,"No",IF(G139&lt;85,"No","Yes")))</f>
        <v>Yes</v>
      </c>
      <c r="I139" s="32">
        <v>0</v>
      </c>
      <c r="J139" s="32">
        <v>0</v>
      </c>
      <c r="K139" s="30" t="str">
        <f t="shared" si="42"/>
        <v>Yes</v>
      </c>
    </row>
    <row r="140" spans="1:11">
      <c r="A140" s="111" t="s">
        <v>247</v>
      </c>
      <c r="B140" s="25" t="s">
        <v>49</v>
      </c>
      <c r="C140" s="116">
        <v>48.049034640999999</v>
      </c>
      <c r="D140" s="30" t="str">
        <f>IF($B140="N/A","N/A",IF(C140&gt;15,"No",IF(C140&lt;-15,"No","Yes")))</f>
        <v>N/A</v>
      </c>
      <c r="E140" s="32">
        <v>48.303150207999998</v>
      </c>
      <c r="F140" s="30" t="str">
        <f>IF($B140="N/A","N/A",IF(E140&gt;15,"No",IF(E140&lt;-15,"No","Yes")))</f>
        <v>N/A</v>
      </c>
      <c r="G140" s="32">
        <v>39.350588160999997</v>
      </c>
      <c r="H140" s="30" t="str">
        <f>IF($B140="N/A","N/A",IF(G140&gt;15,"No",IF(G140&lt;-15,"No","Yes")))</f>
        <v>N/A</v>
      </c>
      <c r="I140" s="32">
        <v>0.52890000000000004</v>
      </c>
      <c r="J140" s="32">
        <v>-18.5</v>
      </c>
      <c r="K140" s="30" t="str">
        <f t="shared" si="42"/>
        <v>Yes</v>
      </c>
    </row>
    <row r="141" spans="1:11">
      <c r="A141" s="111" t="s">
        <v>185</v>
      </c>
      <c r="B141" s="25" t="s">
        <v>11</v>
      </c>
      <c r="C141" s="116">
        <v>5.0983860611000003</v>
      </c>
      <c r="D141" s="30" t="str">
        <f>IF($B141="N/A","N/A",IF(C141&gt;25,"No",IF(C141&lt;5,"No","Yes")))</f>
        <v>Yes</v>
      </c>
      <c r="E141" s="32">
        <v>5.3020192368999997</v>
      </c>
      <c r="F141" s="30" t="str">
        <f>IF($B141="N/A","N/A",IF(E141&gt;25,"No",IF(E141&lt;5,"No","Yes")))</f>
        <v>Yes</v>
      </c>
      <c r="G141" s="32">
        <v>12.969037953000001</v>
      </c>
      <c r="H141" s="30" t="str">
        <f>IF($B141="N/A","N/A",IF(G141&gt;25,"No",IF(G141&lt;5,"No","Yes")))</f>
        <v>Yes</v>
      </c>
      <c r="I141" s="32">
        <v>3.9940000000000002</v>
      </c>
      <c r="J141" s="32">
        <v>144.6</v>
      </c>
      <c r="K141" s="30" t="str">
        <f t="shared" si="42"/>
        <v>No</v>
      </c>
    </row>
    <row r="142" spans="1:11">
      <c r="A142" s="111" t="s">
        <v>186</v>
      </c>
      <c r="B142" s="25" t="s">
        <v>12</v>
      </c>
      <c r="C142" s="116">
        <v>56.247280625999998</v>
      </c>
      <c r="D142" s="30" t="str">
        <f>IF($B142="N/A","N/A",IF(C142&gt;70,"No",IF(C142&lt;40,"No","Yes")))</f>
        <v>Yes</v>
      </c>
      <c r="E142" s="32">
        <v>55.448826038</v>
      </c>
      <c r="F142" s="30" t="str">
        <f>IF($B142="N/A","N/A",IF(E142&gt;70,"No",IF(E142&lt;40,"No","Yes")))</f>
        <v>Yes</v>
      </c>
      <c r="G142" s="32">
        <v>52.581870930000001</v>
      </c>
      <c r="H142" s="30" t="str">
        <f>IF($B142="N/A","N/A",IF(G142&gt;70,"No",IF(G142&lt;40,"No","Yes")))</f>
        <v>Yes</v>
      </c>
      <c r="I142" s="32">
        <v>-1.42</v>
      </c>
      <c r="J142" s="32">
        <v>-5.17</v>
      </c>
      <c r="K142" s="30" t="str">
        <f t="shared" si="42"/>
        <v>Yes</v>
      </c>
    </row>
    <row r="143" spans="1:11">
      <c r="A143" s="111" t="s">
        <v>187</v>
      </c>
      <c r="B143" s="25" t="s">
        <v>13</v>
      </c>
      <c r="C143" s="116">
        <v>38.654289349999999</v>
      </c>
      <c r="D143" s="30" t="str">
        <f>IF($B143="N/A","N/A",IF(C143&gt;55,"No",IF(C143&lt;20,"No","Yes")))</f>
        <v>Yes</v>
      </c>
      <c r="E143" s="32">
        <v>39.249112535000002</v>
      </c>
      <c r="F143" s="30" t="str">
        <f>IF($B143="N/A","N/A",IF(E143&gt;55,"No",IF(E143&lt;20,"No","Yes")))</f>
        <v>Yes</v>
      </c>
      <c r="G143" s="32">
        <v>34.449091117000002</v>
      </c>
      <c r="H143" s="30" t="str">
        <f>IF($B143="N/A","N/A",IF(G143&gt;55,"No",IF(G143&lt;20,"No","Yes")))</f>
        <v>Yes</v>
      </c>
      <c r="I143" s="32">
        <v>1.5389999999999999</v>
      </c>
      <c r="J143" s="32">
        <v>-12.2</v>
      </c>
      <c r="K143" s="30" t="str">
        <f t="shared" si="42"/>
        <v>Yes</v>
      </c>
    </row>
    <row r="144" spans="1:11">
      <c r="A144" s="111" t="s">
        <v>870</v>
      </c>
      <c r="B144" s="25" t="s">
        <v>876</v>
      </c>
      <c r="C144" s="116">
        <v>98.770829371999994</v>
      </c>
      <c r="D144" s="30" t="str">
        <f>IF($B144="N/A","N/A",IF(C144&gt;95,"Yes","No"))</f>
        <v>Yes</v>
      </c>
      <c r="E144" s="32">
        <v>98.960180397000002</v>
      </c>
      <c r="F144" s="30" t="str">
        <f>IF($B144="N/A","N/A",IF(E144&gt;95,"Yes","No"))</f>
        <v>Yes</v>
      </c>
      <c r="G144" s="32">
        <v>99.860223269000002</v>
      </c>
      <c r="H144" s="30" t="str">
        <f>IF($B144="N/A","N/A",IF(G144&gt;95,"Yes","No"))</f>
        <v>Yes</v>
      </c>
      <c r="I144" s="32">
        <v>0.19170000000000001</v>
      </c>
      <c r="J144" s="32">
        <v>0.90949999999999998</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89.278219109999995</v>
      </c>
      <c r="D148" s="30" t="str">
        <f>IF($B148="N/A","N/A",IF(C148&gt;15,"No",IF(C148&lt;-15,"No","Yes")))</f>
        <v>N/A</v>
      </c>
      <c r="E148" s="32">
        <v>92.155535975000006</v>
      </c>
      <c r="F148" s="30" t="str">
        <f>IF($B148="N/A","N/A",IF(E148&gt;15,"No",IF(E148&lt;-15,"No","Yes")))</f>
        <v>N/A</v>
      </c>
      <c r="G148" s="32">
        <v>99.631439267000005</v>
      </c>
      <c r="H148" s="30" t="str">
        <f>IF($B148="N/A","N/A",IF(G148&gt;15,"No",IF(G148&lt;-15,"No","Yes")))</f>
        <v>N/A</v>
      </c>
      <c r="I148" s="32">
        <v>3.2229999999999999</v>
      </c>
      <c r="J148" s="32">
        <v>8.1120000000000001</v>
      </c>
      <c r="K148" s="30" t="str">
        <f t="shared" si="42"/>
        <v>Yes</v>
      </c>
    </row>
    <row r="149" spans="1:11">
      <c r="A149" s="111" t="s">
        <v>250</v>
      </c>
      <c r="B149" s="25" t="s">
        <v>54</v>
      </c>
      <c r="C149" s="116">
        <v>99.659562063999999</v>
      </c>
      <c r="D149" s="30" t="str">
        <f>IF($B149="N/A","N/A",IF(C149&gt;100,"No",IF(C149&lt;98,"No","Yes")))</f>
        <v>Yes</v>
      </c>
      <c r="E149" s="32">
        <v>99.773207032000002</v>
      </c>
      <c r="F149" s="30" t="str">
        <f>IF($B149="N/A","N/A",IF(E149&gt;100,"No",IF(E149&lt;98,"No","Yes")))</f>
        <v>Yes</v>
      </c>
      <c r="G149" s="32">
        <v>99.986207647000001</v>
      </c>
      <c r="H149" s="30" t="str">
        <f>IF($B149="N/A","N/A",IF(G149&gt;100,"No",IF(G149&lt;98,"No","Yes")))</f>
        <v>Yes</v>
      </c>
      <c r="I149" s="32">
        <v>0.114</v>
      </c>
      <c r="J149" s="32">
        <v>0.2135</v>
      </c>
      <c r="K149" s="30" t="str">
        <f t="shared" si="42"/>
        <v>Yes</v>
      </c>
    </row>
    <row r="150" spans="1:11">
      <c r="A150" s="111" t="s">
        <v>251</v>
      </c>
      <c r="B150" s="25" t="s">
        <v>49</v>
      </c>
      <c r="C150" s="116">
        <v>73.841449546000007</v>
      </c>
      <c r="D150" s="30" t="str">
        <f>IF($B150="N/A","N/A",IF(C150&gt;15,"No",IF(C150&lt;-15,"No","Yes")))</f>
        <v>N/A</v>
      </c>
      <c r="E150" s="32">
        <v>71.241698980999999</v>
      </c>
      <c r="F150" s="30" t="str">
        <f>IF($B150="N/A","N/A",IF(E150&gt;15,"No",IF(E150&lt;-15,"No","Yes")))</f>
        <v>N/A</v>
      </c>
      <c r="G150" s="32">
        <v>24.170395941999999</v>
      </c>
      <c r="H150" s="30" t="str">
        <f>IF($B150="N/A","N/A",IF(G150&gt;15,"No",IF(G150&lt;-15,"No","Yes")))</f>
        <v>N/A</v>
      </c>
      <c r="I150" s="32">
        <v>-3.52</v>
      </c>
      <c r="J150" s="32">
        <v>-66.099999999999994</v>
      </c>
      <c r="K150" s="30" t="str">
        <f t="shared" si="42"/>
        <v>No</v>
      </c>
    </row>
    <row r="151" spans="1:11">
      <c r="A151" s="111" t="s">
        <v>252</v>
      </c>
      <c r="B151" s="25" t="s">
        <v>49</v>
      </c>
      <c r="C151" s="116">
        <v>26.158550454</v>
      </c>
      <c r="D151" s="30" t="str">
        <f>IF($B151="N/A","N/A",IF(C151&gt;15,"No",IF(C151&lt;-15,"No","Yes")))</f>
        <v>N/A</v>
      </c>
      <c r="E151" s="32">
        <v>28.758301019000001</v>
      </c>
      <c r="F151" s="30" t="str">
        <f>IF($B151="N/A","N/A",IF(E151&gt;15,"No",IF(E151&lt;-15,"No","Yes")))</f>
        <v>N/A</v>
      </c>
      <c r="G151" s="32">
        <v>75.829604058000001</v>
      </c>
      <c r="H151" s="30" t="str">
        <f>IF($B151="N/A","N/A",IF(G151&gt;15,"No",IF(G151&lt;-15,"No","Yes")))</f>
        <v>N/A</v>
      </c>
      <c r="I151" s="32">
        <v>9.9380000000000006</v>
      </c>
      <c r="J151" s="32">
        <v>163.69999999999999</v>
      </c>
      <c r="K151" s="30" t="str">
        <f t="shared" si="42"/>
        <v>No</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99.998232001999995</v>
      </c>
      <c r="D154" s="30" t="str">
        <f>IF($B154="N/A","N/A",IF(C154&gt;100,"No",IF(C154&lt;98,"No","Yes")))</f>
        <v>Yes</v>
      </c>
      <c r="E154" s="32">
        <v>99.997480967000001</v>
      </c>
      <c r="F154" s="30" t="str">
        <f>IF($B154="N/A","N/A",IF(E154&gt;100,"No",IF(E154&lt;98,"No","Yes")))</f>
        <v>Yes</v>
      </c>
      <c r="G154" s="32">
        <v>99.999417062999996</v>
      </c>
      <c r="H154" s="30" t="str">
        <f>IF($B154="N/A","N/A",IF(G154&gt;100,"No",IF(G154&lt;98,"No","Yes")))</f>
        <v>Yes</v>
      </c>
      <c r="I154" s="32">
        <v>-1E-3</v>
      </c>
      <c r="J154" s="32">
        <v>1.9E-3</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54.528904830999998</v>
      </c>
      <c r="D157" s="30" t="str">
        <f>IF($B157="N/A","N/A",IF(C157&gt;15,"No",IF(C157&lt;-15,"No","Yes")))</f>
        <v>N/A</v>
      </c>
      <c r="E157" s="32">
        <v>17.745795262000001</v>
      </c>
      <c r="F157" s="30" t="str">
        <f>IF($B157="N/A","N/A",IF(E157&gt;15,"No",IF(E157&lt;-15,"No","Yes")))</f>
        <v>N/A</v>
      </c>
      <c r="G157" s="32">
        <v>11.035204140999999</v>
      </c>
      <c r="H157" s="30" t="str">
        <f>IF($B157="N/A","N/A",IF(G157&gt;15,"No",IF(G157&lt;-15,"No","Yes")))</f>
        <v>N/A</v>
      </c>
      <c r="I157" s="32">
        <v>-67.5</v>
      </c>
      <c r="J157" s="32">
        <v>-37.799999999999997</v>
      </c>
      <c r="K157" s="30" t="str">
        <f>IF(J157="Div by 0", "N/A", IF(J157="N/A","N/A", IF(J157&gt;30, "No", IF(J157&lt;-30, "No", "Yes"))))</f>
        <v>No</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90.831825066999997</v>
      </c>
      <c r="D159" s="30" t="str">
        <f t="shared" ref="D159:D182" si="43">IF($B159="N/A","N/A",IF(C159&gt;15,"No",IF(C159&lt;-15,"No","Yes")))</f>
        <v>N/A</v>
      </c>
      <c r="E159" s="30">
        <v>90.18592065</v>
      </c>
      <c r="F159" s="30" t="str">
        <f t="shared" ref="F159:F182" si="44">IF($B159="N/A","N/A",IF(E159&gt;15,"No",IF(E159&lt;-15,"No","Yes")))</f>
        <v>N/A</v>
      </c>
      <c r="G159" s="32">
        <v>83.340398551000007</v>
      </c>
      <c r="H159" s="30" t="str">
        <f t="shared" ref="H159:H182" si="45">IF($B159="N/A","N/A",IF(G159&gt;15,"No",IF(G159&lt;-15,"No","Yes")))</f>
        <v>N/A</v>
      </c>
      <c r="I159" s="32">
        <v>-0.71099999999999997</v>
      </c>
      <c r="J159" s="32">
        <v>-7.59</v>
      </c>
      <c r="K159" s="30" t="str">
        <f t="shared" ref="K159:K182" si="46">IF(J159="Div by 0", "N/A", IF(J159="N/A","N/A", IF(J159&gt;30, "No", IF(J159&lt;-30, "No", "Yes"))))</f>
        <v>Yes</v>
      </c>
    </row>
    <row r="160" spans="1:11" ht="12.75" customHeight="1">
      <c r="A160" s="111" t="s">
        <v>257</v>
      </c>
      <c r="B160" s="25" t="s">
        <v>49</v>
      </c>
      <c r="C160" s="114">
        <v>6.7283690996000001</v>
      </c>
      <c r="D160" s="25" t="s">
        <v>49</v>
      </c>
      <c r="E160" s="30">
        <v>6.6640275539999996</v>
      </c>
      <c r="F160" s="25" t="s">
        <v>49</v>
      </c>
      <c r="G160" s="32">
        <v>4.0204000862999996</v>
      </c>
      <c r="H160" s="25" t="s">
        <v>49</v>
      </c>
      <c r="I160" s="32">
        <v>-0.95599999999999996</v>
      </c>
      <c r="J160" s="32">
        <v>-39.700000000000003</v>
      </c>
      <c r="K160" s="30" t="str">
        <f t="shared" si="46"/>
        <v>No</v>
      </c>
    </row>
    <row r="161" spans="1:11">
      <c r="A161" s="113" t="s">
        <v>258</v>
      </c>
      <c r="B161" s="25" t="s">
        <v>49</v>
      </c>
      <c r="C161" s="114">
        <v>0</v>
      </c>
      <c r="D161" s="30" t="str">
        <f t="shared" si="43"/>
        <v>N/A</v>
      </c>
      <c r="E161" s="30">
        <v>0</v>
      </c>
      <c r="F161" s="30" t="str">
        <f t="shared" si="44"/>
        <v>N/A</v>
      </c>
      <c r="G161" s="32">
        <v>0</v>
      </c>
      <c r="H161" s="30" t="str">
        <f t="shared" si="45"/>
        <v>N/A</v>
      </c>
      <c r="I161" s="32" t="s">
        <v>1207</v>
      </c>
      <c r="J161" s="32" t="s">
        <v>1207</v>
      </c>
      <c r="K161" s="30" t="str">
        <f t="shared" si="46"/>
        <v>N/A</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7.2429709999999997E-4</v>
      </c>
      <c r="D163" s="30" t="str">
        <f t="shared" si="43"/>
        <v>N/A</v>
      </c>
      <c r="E163" s="30">
        <v>0</v>
      </c>
      <c r="F163" s="30" t="str">
        <f t="shared" si="44"/>
        <v>N/A</v>
      </c>
      <c r="G163" s="32">
        <v>0</v>
      </c>
      <c r="H163" s="30" t="str">
        <f t="shared" si="45"/>
        <v>N/A</v>
      </c>
      <c r="I163" s="32">
        <v>-100</v>
      </c>
      <c r="J163" s="32" t="s">
        <v>1207</v>
      </c>
      <c r="K163" s="30" t="str">
        <f t="shared" si="46"/>
        <v>N/A</v>
      </c>
    </row>
    <row r="164" spans="1:11">
      <c r="A164" s="113" t="s">
        <v>260</v>
      </c>
      <c r="B164" s="25" t="s">
        <v>49</v>
      </c>
      <c r="C164" s="114">
        <v>0.61592142250000004</v>
      </c>
      <c r="D164" s="30" t="str">
        <f t="shared" si="43"/>
        <v>N/A</v>
      </c>
      <c r="E164" s="30">
        <v>0.54743389090000005</v>
      </c>
      <c r="F164" s="30" t="str">
        <f t="shared" si="44"/>
        <v>N/A</v>
      </c>
      <c r="G164" s="32">
        <v>0.93765382929999996</v>
      </c>
      <c r="H164" s="30" t="str">
        <f t="shared" si="45"/>
        <v>N/A</v>
      </c>
      <c r="I164" s="32">
        <v>-11.1</v>
      </c>
      <c r="J164" s="32">
        <v>71.28</v>
      </c>
      <c r="K164" s="30" t="str">
        <f t="shared" si="46"/>
        <v>No</v>
      </c>
    </row>
    <row r="165" spans="1:11">
      <c r="A165" s="113" t="s">
        <v>261</v>
      </c>
      <c r="B165" s="25" t="s">
        <v>49</v>
      </c>
      <c r="C165" s="114">
        <v>0</v>
      </c>
      <c r="D165" s="30" t="str">
        <f t="shared" si="43"/>
        <v>N/A</v>
      </c>
      <c r="E165" s="30">
        <v>5.9998014999999996E-6</v>
      </c>
      <c r="F165" s="30" t="str">
        <f t="shared" si="44"/>
        <v>N/A</v>
      </c>
      <c r="G165" s="32">
        <v>2.8542272E-3</v>
      </c>
      <c r="H165" s="30" t="str">
        <f t="shared" si="45"/>
        <v>N/A</v>
      </c>
      <c r="I165" s="32" t="s">
        <v>1207</v>
      </c>
      <c r="J165" s="32">
        <v>47472</v>
      </c>
      <c r="K165" s="30" t="str">
        <f t="shared" si="46"/>
        <v>No</v>
      </c>
    </row>
    <row r="166" spans="1:11">
      <c r="A166" s="113" t="s">
        <v>262</v>
      </c>
      <c r="B166" s="25" t="s">
        <v>49</v>
      </c>
      <c r="C166" s="114">
        <v>0.12626913179999999</v>
      </c>
      <c r="D166" s="30" t="str">
        <f t="shared" si="43"/>
        <v>N/A</v>
      </c>
      <c r="E166" s="30">
        <v>1.7261428999999998E-2</v>
      </c>
      <c r="F166" s="30" t="str">
        <f t="shared" si="44"/>
        <v>N/A</v>
      </c>
      <c r="G166" s="32">
        <v>0</v>
      </c>
      <c r="H166" s="30" t="str">
        <f t="shared" si="45"/>
        <v>N/A</v>
      </c>
      <c r="I166" s="32">
        <v>-86.3</v>
      </c>
      <c r="J166" s="32">
        <v>-100</v>
      </c>
      <c r="K166" s="30" t="str">
        <f t="shared" si="46"/>
        <v>No</v>
      </c>
    </row>
    <row r="167" spans="1:11">
      <c r="A167" s="113" t="s">
        <v>263</v>
      </c>
      <c r="B167" s="25" t="s">
        <v>49</v>
      </c>
      <c r="C167" s="114">
        <v>0</v>
      </c>
      <c r="D167" s="30" t="str">
        <f t="shared" si="43"/>
        <v>N/A</v>
      </c>
      <c r="E167" s="30">
        <v>0</v>
      </c>
      <c r="F167" s="30" t="str">
        <f t="shared" si="44"/>
        <v>N/A</v>
      </c>
      <c r="G167" s="32">
        <v>0</v>
      </c>
      <c r="H167" s="30" t="str">
        <f t="shared" si="45"/>
        <v>N/A</v>
      </c>
      <c r="I167" s="32" t="s">
        <v>1207</v>
      </c>
      <c r="J167" s="32" t="s">
        <v>1207</v>
      </c>
      <c r="K167" s="30" t="str">
        <f t="shared" si="46"/>
        <v>N/A</v>
      </c>
    </row>
    <row r="168" spans="1:11">
      <c r="A168" s="113" t="s">
        <v>264</v>
      </c>
      <c r="B168" s="25" t="s">
        <v>49</v>
      </c>
      <c r="C168" s="114">
        <v>3.5775065139</v>
      </c>
      <c r="D168" s="30" t="str">
        <f t="shared" si="43"/>
        <v>N/A</v>
      </c>
      <c r="E168" s="30">
        <v>3.6306538979999998</v>
      </c>
      <c r="F168" s="30" t="str">
        <f t="shared" si="44"/>
        <v>N/A</v>
      </c>
      <c r="G168" s="32">
        <v>0.17722338770000001</v>
      </c>
      <c r="H168" s="30" t="str">
        <f t="shared" si="45"/>
        <v>N/A</v>
      </c>
      <c r="I168" s="32">
        <v>1.486</v>
      </c>
      <c r="J168" s="32">
        <v>-95.1</v>
      </c>
      <c r="K168" s="30" t="str">
        <f t="shared" si="46"/>
        <v>No</v>
      </c>
    </row>
    <row r="169" spans="1:11">
      <c r="A169" s="113" t="s">
        <v>265</v>
      </c>
      <c r="B169" s="25" t="s">
        <v>49</v>
      </c>
      <c r="C169" s="114">
        <v>9.6166904400000003E-2</v>
      </c>
      <c r="D169" s="30" t="str">
        <f t="shared" si="43"/>
        <v>N/A</v>
      </c>
      <c r="E169" s="30">
        <v>8.2107283899999994E-2</v>
      </c>
      <c r="F169" s="30" t="str">
        <f t="shared" si="44"/>
        <v>N/A</v>
      </c>
      <c r="G169" s="32">
        <v>3.2160306299999997E-2</v>
      </c>
      <c r="H169" s="30" t="str">
        <f t="shared" si="45"/>
        <v>N/A</v>
      </c>
      <c r="I169" s="32">
        <v>-14.6</v>
      </c>
      <c r="J169" s="32">
        <v>-60.8</v>
      </c>
      <c r="K169" s="30" t="str">
        <f t="shared" si="46"/>
        <v>No</v>
      </c>
    </row>
    <row r="170" spans="1:11">
      <c r="A170" s="113" t="s">
        <v>266</v>
      </c>
      <c r="B170" s="25" t="s">
        <v>49</v>
      </c>
      <c r="C170" s="114">
        <v>2.3117808299</v>
      </c>
      <c r="D170" s="30" t="str">
        <f t="shared" si="43"/>
        <v>N/A</v>
      </c>
      <c r="E170" s="30">
        <v>2.3865650523999999</v>
      </c>
      <c r="F170" s="30" t="str">
        <f t="shared" si="44"/>
        <v>N/A</v>
      </c>
      <c r="G170" s="32">
        <v>2.8705083358999999</v>
      </c>
      <c r="H170" s="30" t="str">
        <f t="shared" si="45"/>
        <v>N/A</v>
      </c>
      <c r="I170" s="32">
        <v>3.2349999999999999</v>
      </c>
      <c r="J170" s="32">
        <v>20.28</v>
      </c>
      <c r="K170" s="30" t="str">
        <f t="shared" si="46"/>
        <v>Yes</v>
      </c>
    </row>
    <row r="171" spans="1:11">
      <c r="A171" s="111" t="s">
        <v>267</v>
      </c>
      <c r="B171" s="25" t="s">
        <v>49</v>
      </c>
      <c r="C171" s="114">
        <v>2.4398058334999999</v>
      </c>
      <c r="D171" s="30" t="str">
        <f t="shared" si="43"/>
        <v>N/A</v>
      </c>
      <c r="E171" s="30">
        <v>3.1500517963000001</v>
      </c>
      <c r="F171" s="30" t="str">
        <f t="shared" si="44"/>
        <v>N/A</v>
      </c>
      <c r="G171" s="32">
        <v>12.639201363</v>
      </c>
      <c r="H171" s="30" t="str">
        <f t="shared" si="45"/>
        <v>N/A</v>
      </c>
      <c r="I171" s="32">
        <v>29.11</v>
      </c>
      <c r="J171" s="32">
        <v>301.2</v>
      </c>
      <c r="K171" s="30" t="str">
        <f t="shared" si="46"/>
        <v>No</v>
      </c>
    </row>
    <row r="172" spans="1:11">
      <c r="A172" s="113" t="s">
        <v>268</v>
      </c>
      <c r="B172" s="25" t="s">
        <v>49</v>
      </c>
      <c r="C172" s="114">
        <v>0.1071520774</v>
      </c>
      <c r="D172" s="30" t="str">
        <f t="shared" si="43"/>
        <v>N/A</v>
      </c>
      <c r="E172" s="30">
        <v>0.1070844576</v>
      </c>
      <c r="F172" s="30" t="str">
        <f t="shared" si="44"/>
        <v>N/A</v>
      </c>
      <c r="G172" s="32">
        <v>2.5929246924</v>
      </c>
      <c r="H172" s="30" t="str">
        <f t="shared" si="45"/>
        <v>N/A</v>
      </c>
      <c r="I172" s="32">
        <v>-6.3E-2</v>
      </c>
      <c r="J172" s="32">
        <v>2321</v>
      </c>
      <c r="K172" s="30" t="str">
        <f t="shared" si="46"/>
        <v>No</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1.4101846000000001E-3</v>
      </c>
      <c r="D175" s="30" t="str">
        <f t="shared" si="43"/>
        <v>N/A</v>
      </c>
      <c r="E175" s="30">
        <v>6.0418001000000004E-3</v>
      </c>
      <c r="F175" s="30" t="str">
        <f t="shared" si="44"/>
        <v>N/A</v>
      </c>
      <c r="G175" s="32">
        <v>2.3205268983999998</v>
      </c>
      <c r="H175" s="30" t="str">
        <f t="shared" si="45"/>
        <v>N/A</v>
      </c>
      <c r="I175" s="32">
        <v>328.4</v>
      </c>
      <c r="J175" s="32">
        <v>38308</v>
      </c>
      <c r="K175" s="30" t="str">
        <f t="shared" si="46"/>
        <v>No</v>
      </c>
    </row>
    <row r="176" spans="1:11">
      <c r="A176" s="113" t="s">
        <v>271</v>
      </c>
      <c r="B176" s="25" t="s">
        <v>49</v>
      </c>
      <c r="C176" s="114">
        <v>1.9931230182999999</v>
      </c>
      <c r="D176" s="30" t="str">
        <f t="shared" si="43"/>
        <v>N/A</v>
      </c>
      <c r="E176" s="30">
        <v>2.5713109410000001</v>
      </c>
      <c r="F176" s="30" t="str">
        <f t="shared" si="44"/>
        <v>N/A</v>
      </c>
      <c r="G176" s="32">
        <v>5.9176370537</v>
      </c>
      <c r="H176" s="30" t="str">
        <f t="shared" si="45"/>
        <v>N/A</v>
      </c>
      <c r="I176" s="32">
        <v>29.01</v>
      </c>
      <c r="J176" s="32">
        <v>130.1</v>
      </c>
      <c r="K176" s="30" t="str">
        <f t="shared" si="46"/>
        <v>No</v>
      </c>
    </row>
    <row r="177" spans="1:11">
      <c r="A177" s="113" t="s">
        <v>272</v>
      </c>
      <c r="B177" s="25" t="s">
        <v>49</v>
      </c>
      <c r="C177" s="114">
        <v>0.26586094100000002</v>
      </c>
      <c r="D177" s="30" t="str">
        <f t="shared" si="43"/>
        <v>N/A</v>
      </c>
      <c r="E177" s="30">
        <v>0.31118570600000001</v>
      </c>
      <c r="F177" s="30" t="str">
        <f t="shared" si="44"/>
        <v>N/A</v>
      </c>
      <c r="G177" s="32">
        <v>1.0806867914</v>
      </c>
      <c r="H177" s="30" t="str">
        <f t="shared" si="45"/>
        <v>N/A</v>
      </c>
      <c r="I177" s="32">
        <v>17.05</v>
      </c>
      <c r="J177" s="32">
        <v>247.3</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7.2259612200000004E-2</v>
      </c>
      <c r="D182" s="30" t="str">
        <f t="shared" si="43"/>
        <v>N/A</v>
      </c>
      <c r="E182" s="30">
        <v>0.1544288915</v>
      </c>
      <c r="F182" s="30" t="str">
        <f t="shared" si="44"/>
        <v>N/A</v>
      </c>
      <c r="G182" s="32">
        <v>0.7274259273</v>
      </c>
      <c r="H182" s="30" t="str">
        <f t="shared" si="45"/>
        <v>N/A</v>
      </c>
      <c r="I182" s="32">
        <v>113.7</v>
      </c>
      <c r="J182" s="32">
        <v>371</v>
      </c>
      <c r="K182" s="30" t="str">
        <f t="shared" si="46"/>
        <v>No</v>
      </c>
    </row>
    <row r="183" spans="1:11">
      <c r="A183" s="191" t="s">
        <v>191</v>
      </c>
      <c r="B183" s="197"/>
      <c r="C183" s="197"/>
      <c r="D183" s="197"/>
      <c r="E183" s="197"/>
      <c r="F183" s="197"/>
      <c r="G183" s="197"/>
      <c r="H183" s="197"/>
      <c r="I183" s="197"/>
      <c r="J183" s="197"/>
      <c r="K183" s="198"/>
    </row>
    <row r="184" spans="1:11">
      <c r="A184" s="111" t="s">
        <v>45</v>
      </c>
      <c r="B184" s="25" t="s">
        <v>49</v>
      </c>
      <c r="C184" s="112">
        <v>180020</v>
      </c>
      <c r="D184" s="30" t="str">
        <f>IF($B184="N/A","N/A",IF(C184&gt;15,"No",IF(C184&lt;-15,"No","Yes")))</f>
        <v>N/A</v>
      </c>
      <c r="E184" s="26">
        <v>196913</v>
      </c>
      <c r="F184" s="30" t="str">
        <f>IF($B184="N/A","N/A",IF(E184&gt;15,"No",IF(E184&lt;-15,"No","Yes")))</f>
        <v>N/A</v>
      </c>
      <c r="G184" s="26">
        <v>189536</v>
      </c>
      <c r="H184" s="30" t="str">
        <f>IF($B184="N/A","N/A",IF(G184&gt;15,"No",IF(G184&lt;-15,"No","Yes")))</f>
        <v>N/A</v>
      </c>
      <c r="I184" s="32">
        <v>9.3840000000000003</v>
      </c>
      <c r="J184" s="32">
        <v>-3.75</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153.48239085</v>
      </c>
      <c r="D187" s="30" t="str">
        <f>IF($B187="N/A","N/A",IF(C187&gt;15,"No",IF(C187&lt;-15,"No","Yes")))</f>
        <v>N/A</v>
      </c>
      <c r="E187" s="78">
        <v>156.24009079999999</v>
      </c>
      <c r="F187" s="30" t="str">
        <f>IF($B187="N/A","N/A",IF(E187&gt;15,"No",IF(E187&lt;-15,"No","Yes")))</f>
        <v>N/A</v>
      </c>
      <c r="G187" s="78">
        <v>161.23827136</v>
      </c>
      <c r="H187" s="30" t="str">
        <f>IF($B187="N/A","N/A",IF(G187&gt;15,"No",IF(G187&lt;-15,"No","Yes")))</f>
        <v>N/A</v>
      </c>
      <c r="I187" s="32">
        <v>1.7969999999999999</v>
      </c>
      <c r="J187" s="32">
        <v>3.1989999999999998</v>
      </c>
      <c r="K187" s="30" t="str">
        <f t="shared" si="47"/>
        <v>Yes</v>
      </c>
    </row>
    <row r="188" spans="1:11">
      <c r="A188" s="111" t="s">
        <v>87</v>
      </c>
      <c r="B188" s="25" t="s">
        <v>49</v>
      </c>
      <c r="C188" s="116">
        <v>39.243972892000002</v>
      </c>
      <c r="D188" s="30" t="str">
        <f>IF($B188="N/A","N/A",IF(C188&gt;15,"No",IF(C188&lt;-15,"No","Yes")))</f>
        <v>N/A</v>
      </c>
      <c r="E188" s="32">
        <v>38.694753521000003</v>
      </c>
      <c r="F188" s="30" t="str">
        <f>IF($B188="N/A","N/A",IF(E188&gt;15,"No",IF(E188&lt;-15,"No","Yes")))</f>
        <v>N/A</v>
      </c>
      <c r="G188" s="32">
        <v>40.849231807999999</v>
      </c>
      <c r="H188" s="30" t="str">
        <f>IF($B188="N/A","N/A",IF(G188&gt;15,"No",IF(G188&lt;-15,"No","Yes")))</f>
        <v>N/A</v>
      </c>
      <c r="I188" s="32">
        <v>-1.4</v>
      </c>
      <c r="J188" s="32">
        <v>5.5679999999999996</v>
      </c>
      <c r="K188" s="30" t="str">
        <f t="shared" si="47"/>
        <v>Yes</v>
      </c>
    </row>
    <row r="189" spans="1:11">
      <c r="A189" s="111" t="s">
        <v>204</v>
      </c>
      <c r="B189" s="25" t="s">
        <v>49</v>
      </c>
      <c r="C189" s="116">
        <v>65.501519756999997</v>
      </c>
      <c r="D189" s="30" t="str">
        <f>IF($B189="N/A","N/A",IF(C189&gt;15,"No",IF(C189&lt;-15,"No","Yes")))</f>
        <v>N/A</v>
      </c>
      <c r="E189" s="32">
        <v>65.217299667000006</v>
      </c>
      <c r="F189" s="30" t="str">
        <f>IF($B189="N/A","N/A",IF(E189&gt;15,"No",IF(E189&lt;-15,"No","Yes")))</f>
        <v>N/A</v>
      </c>
      <c r="G189" s="32">
        <v>71.047170218999995</v>
      </c>
      <c r="H189" s="30" t="str">
        <f>IF($B189="N/A","N/A",IF(G189&gt;15,"No",IF(G189&lt;-15,"No","Yes")))</f>
        <v>N/A</v>
      </c>
      <c r="I189" s="32">
        <v>-0.434</v>
      </c>
      <c r="J189" s="32">
        <v>8.9390000000000001</v>
      </c>
      <c r="K189" s="30" t="str">
        <f t="shared" si="47"/>
        <v>Yes</v>
      </c>
    </row>
    <row r="190" spans="1:11" ht="12.75" customHeight="1">
      <c r="A190" s="111" t="s">
        <v>205</v>
      </c>
      <c r="B190" s="25" t="s">
        <v>49</v>
      </c>
      <c r="C190" s="116">
        <v>50</v>
      </c>
      <c r="D190" s="30" t="str">
        <f>IF($B190="N/A","N/A",IF(C190&gt;15,"No",IF(C190&lt;-15,"No","Yes")))</f>
        <v>N/A</v>
      </c>
      <c r="E190" s="32">
        <v>89.147286821999998</v>
      </c>
      <c r="F190" s="30" t="str">
        <f>IF($B190="N/A","N/A",IF(E190&gt;15,"No",IF(E190&lt;-15,"No","Yes")))</f>
        <v>N/A</v>
      </c>
      <c r="G190" s="32" t="s">
        <v>1207</v>
      </c>
      <c r="H190" s="30" t="str">
        <f>IF($B190="N/A","N/A",IF(G190&gt;15,"No",IF(G190&lt;-15,"No","Yes")))</f>
        <v>N/A</v>
      </c>
      <c r="I190" s="32">
        <v>78.290000000000006</v>
      </c>
      <c r="J190" s="32" t="s">
        <v>1207</v>
      </c>
      <c r="K190" s="30" t="str">
        <f t="shared" si="47"/>
        <v>N/A</v>
      </c>
    </row>
    <row r="191" spans="1:11">
      <c r="A191" s="111" t="s">
        <v>206</v>
      </c>
      <c r="B191" s="25" t="s">
        <v>49</v>
      </c>
      <c r="C191" s="116">
        <v>30.387918227</v>
      </c>
      <c r="D191" s="30" t="str">
        <f>IF($B191="N/A","N/A",IF(C191&gt;15,"No",IF(C191&lt;-15,"No","Yes")))</f>
        <v>N/A</v>
      </c>
      <c r="E191" s="32">
        <v>30.224725119999999</v>
      </c>
      <c r="F191" s="30" t="str">
        <f>IF($B191="N/A","N/A",IF(E191&gt;15,"No",IF(E191&lt;-15,"No","Yes")))</f>
        <v>N/A</v>
      </c>
      <c r="G191" s="32">
        <v>31.099680341999999</v>
      </c>
      <c r="H191" s="30" t="str">
        <f>IF($B191="N/A","N/A",IF(G191&gt;15,"No",IF(G191&lt;-15,"No","Yes")))</f>
        <v>N/A</v>
      </c>
      <c r="I191" s="32">
        <v>-0.53700000000000003</v>
      </c>
      <c r="J191" s="32">
        <v>2.895</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0</v>
      </c>
      <c r="D193" s="30" t="str">
        <f>IF($B193="N/A","N/A",IF(C193&gt;15,"No",IF(C193&lt;-15,"No","Yes")))</f>
        <v>N/A</v>
      </c>
      <c r="E193" s="32">
        <v>0</v>
      </c>
      <c r="F193" s="30" t="str">
        <f t="shared" ref="F193:F213" si="48">IF($B193="N/A","N/A",IF(E193&gt;15,"No",IF(E193&lt;-15,"No","Yes")))</f>
        <v>N/A</v>
      </c>
      <c r="G193" s="32">
        <v>0</v>
      </c>
      <c r="H193" s="30" t="str">
        <f t="shared" ref="H193:H213" si="49">IF($B193="N/A","N/A",IF(G193&gt;15,"No",IF(G193&lt;-15,"No","Yes")))</f>
        <v>N/A</v>
      </c>
      <c r="I193" s="32" t="s">
        <v>1207</v>
      </c>
      <c r="J193" s="32" t="s">
        <v>1207</v>
      </c>
      <c r="K193" s="30" t="str">
        <f t="shared" ref="K193:K209" si="50">IF(J193="Div by 0", "N/A", IF(J193="N/A","N/A", IF(J193&gt;30, "No", IF(J193&lt;-30, "No", "Yes"))))</f>
        <v>N/A</v>
      </c>
    </row>
    <row r="194" spans="1:11">
      <c r="A194" s="111" t="s">
        <v>216</v>
      </c>
      <c r="B194" s="25" t="s">
        <v>49</v>
      </c>
      <c r="C194" s="116">
        <v>5.5549379999999995E-4</v>
      </c>
      <c r="D194" s="30" t="str">
        <f>IF($B194="N/A","N/A",IF(C194&gt;15,"No",IF(C194&lt;-15,"No","Yes")))</f>
        <v>N/A</v>
      </c>
      <c r="E194" s="32">
        <v>1.6250831600000001E-2</v>
      </c>
      <c r="F194" s="30" t="str">
        <f t="shared" si="48"/>
        <v>N/A</v>
      </c>
      <c r="G194" s="32">
        <v>0</v>
      </c>
      <c r="H194" s="30" t="str">
        <f t="shared" si="49"/>
        <v>N/A</v>
      </c>
      <c r="I194" s="32">
        <v>2825</v>
      </c>
      <c r="J194" s="32">
        <v>-100</v>
      </c>
      <c r="K194" s="30" t="str">
        <f t="shared" si="50"/>
        <v>No</v>
      </c>
    </row>
    <row r="195" spans="1:11">
      <c r="A195" s="111" t="s">
        <v>217</v>
      </c>
      <c r="B195" s="25" t="s">
        <v>49</v>
      </c>
      <c r="C195" s="116">
        <v>25.220531051999998</v>
      </c>
      <c r="D195" s="30" t="str">
        <f>IF($B195="N/A","N/A",IF(C195&gt;15,"No",IF(C195&lt;-15,"No","Yes")))</f>
        <v>N/A</v>
      </c>
      <c r="E195" s="32">
        <v>24.094904855999999</v>
      </c>
      <c r="F195" s="30" t="str">
        <f t="shared" si="48"/>
        <v>N/A</v>
      </c>
      <c r="G195" s="32">
        <v>24.405917608999999</v>
      </c>
      <c r="H195" s="30" t="str">
        <f t="shared" si="49"/>
        <v>N/A</v>
      </c>
      <c r="I195" s="32">
        <v>-4.46</v>
      </c>
      <c r="J195" s="32">
        <v>1.2909999999999999</v>
      </c>
      <c r="K195" s="30" t="str">
        <f t="shared" si="50"/>
        <v>Yes</v>
      </c>
    </row>
    <row r="196" spans="1:11">
      <c r="A196" s="111" t="s">
        <v>218</v>
      </c>
      <c r="B196" s="25" t="s">
        <v>49</v>
      </c>
      <c r="C196" s="116">
        <v>42.880235528999997</v>
      </c>
      <c r="D196" s="30" t="str">
        <f>IF($B196="N/A","N/A",IF(C196&gt;15,"No",IF(C196&lt;-15,"No","Yes")))</f>
        <v>N/A</v>
      </c>
      <c r="E196" s="32">
        <v>44.448055740000001</v>
      </c>
      <c r="F196" s="30" t="str">
        <f t="shared" si="48"/>
        <v>N/A</v>
      </c>
      <c r="G196" s="32">
        <v>44.464903765000003</v>
      </c>
      <c r="H196" s="30" t="str">
        <f t="shared" si="49"/>
        <v>N/A</v>
      </c>
      <c r="I196" s="32">
        <v>3.6560000000000001</v>
      </c>
      <c r="J196" s="32">
        <v>3.7900000000000003E-2</v>
      </c>
      <c r="K196" s="30" t="str">
        <f t="shared" si="50"/>
        <v>Yes</v>
      </c>
    </row>
    <row r="197" spans="1:11">
      <c r="A197" s="111" t="s">
        <v>219</v>
      </c>
      <c r="B197" s="25" t="s">
        <v>49</v>
      </c>
      <c r="C197" s="116">
        <v>1.1109876999999999E-3</v>
      </c>
      <c r="D197" s="30" t="str">
        <f t="shared" ref="D197:D213" si="51">IF($B197="N/A","N/A",IF(C197&gt;15,"No",IF(C197&lt;-15,"No","Yes")))</f>
        <v>N/A</v>
      </c>
      <c r="E197" s="32">
        <v>6.5511164799999994E-2</v>
      </c>
      <c r="F197" s="30" t="str">
        <f t="shared" si="48"/>
        <v>N/A</v>
      </c>
      <c r="G197" s="32">
        <v>0</v>
      </c>
      <c r="H197" s="30" t="str">
        <f t="shared" si="49"/>
        <v>N/A</v>
      </c>
      <c r="I197" s="32">
        <v>5797</v>
      </c>
      <c r="J197" s="32">
        <v>-100</v>
      </c>
      <c r="K197" s="30" t="str">
        <f t="shared" si="50"/>
        <v>No</v>
      </c>
    </row>
    <row r="198" spans="1:11">
      <c r="A198" s="111" t="s">
        <v>220</v>
      </c>
      <c r="B198" s="25" t="s">
        <v>49</v>
      </c>
      <c r="C198" s="116">
        <v>7.0192200866999999</v>
      </c>
      <c r="D198" s="30" t="str">
        <f t="shared" si="51"/>
        <v>N/A</v>
      </c>
      <c r="E198" s="32">
        <v>6.8466784823999998</v>
      </c>
      <c r="F198" s="30" t="str">
        <f t="shared" si="48"/>
        <v>N/A</v>
      </c>
      <c r="G198" s="32">
        <v>5.9698421408</v>
      </c>
      <c r="H198" s="30" t="str">
        <f t="shared" si="49"/>
        <v>N/A</v>
      </c>
      <c r="I198" s="32">
        <v>-2.46</v>
      </c>
      <c r="J198" s="32">
        <v>-12.8</v>
      </c>
      <c r="K198" s="30" t="str">
        <f t="shared" si="50"/>
        <v>Yes</v>
      </c>
    </row>
    <row r="199" spans="1:11">
      <c r="A199" s="111" t="s">
        <v>222</v>
      </c>
      <c r="B199" s="25" t="s">
        <v>49</v>
      </c>
      <c r="C199" s="116">
        <v>0</v>
      </c>
      <c r="D199" s="30" t="str">
        <f t="shared" si="51"/>
        <v>N/A</v>
      </c>
      <c r="E199" s="32">
        <v>0</v>
      </c>
      <c r="F199" s="30" t="str">
        <f t="shared" si="48"/>
        <v>N/A</v>
      </c>
      <c r="G199" s="32">
        <v>0</v>
      </c>
      <c r="H199" s="30" t="str">
        <f t="shared" si="49"/>
        <v>N/A</v>
      </c>
      <c r="I199" s="32" t="s">
        <v>1207</v>
      </c>
      <c r="J199" s="32" t="s">
        <v>1207</v>
      </c>
      <c r="K199" s="30" t="str">
        <f t="shared" si="50"/>
        <v>N/A</v>
      </c>
    </row>
    <row r="200" spans="1:11">
      <c r="A200" s="111" t="s">
        <v>223</v>
      </c>
      <c r="B200" s="25" t="s">
        <v>49</v>
      </c>
      <c r="C200" s="116">
        <v>17.984668370000001</v>
      </c>
      <c r="D200" s="30" t="str">
        <f t="shared" si="51"/>
        <v>N/A</v>
      </c>
      <c r="E200" s="32">
        <v>17.872359875000001</v>
      </c>
      <c r="F200" s="30" t="str">
        <f t="shared" si="48"/>
        <v>N/A</v>
      </c>
      <c r="G200" s="32">
        <v>17.268487253</v>
      </c>
      <c r="H200" s="30" t="str">
        <f t="shared" si="49"/>
        <v>N/A</v>
      </c>
      <c r="I200" s="32">
        <v>-0.624</v>
      </c>
      <c r="J200" s="32">
        <v>-3.38</v>
      </c>
      <c r="K200" s="30" t="str">
        <f t="shared" si="50"/>
        <v>Yes</v>
      </c>
    </row>
    <row r="201" spans="1:11">
      <c r="A201" s="111" t="s">
        <v>224</v>
      </c>
      <c r="B201" s="25" t="s">
        <v>49</v>
      </c>
      <c r="C201" s="116">
        <v>0</v>
      </c>
      <c r="D201" s="30" t="str">
        <f t="shared" si="51"/>
        <v>N/A</v>
      </c>
      <c r="E201" s="32">
        <v>5.0783849999999999E-4</v>
      </c>
      <c r="F201" s="30" t="str">
        <f t="shared" si="48"/>
        <v>N/A</v>
      </c>
      <c r="G201" s="32">
        <v>0</v>
      </c>
      <c r="H201" s="30" t="str">
        <f t="shared" si="49"/>
        <v>N/A</v>
      </c>
      <c r="I201" s="32" t="s">
        <v>1207</v>
      </c>
      <c r="J201" s="32">
        <v>-100</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5.7526941451000004</v>
      </c>
      <c r="D204" s="30" t="str">
        <f t="shared" si="51"/>
        <v>N/A</v>
      </c>
      <c r="E204" s="32">
        <v>4.4583140777999999</v>
      </c>
      <c r="F204" s="30" t="str">
        <f t="shared" si="48"/>
        <v>N/A</v>
      </c>
      <c r="G204" s="32">
        <v>5.3061159885000002</v>
      </c>
      <c r="H204" s="30" t="str">
        <f t="shared" si="49"/>
        <v>N/A</v>
      </c>
      <c r="I204" s="32">
        <v>-22.5</v>
      </c>
      <c r="J204" s="32">
        <v>19.02</v>
      </c>
      <c r="K204" s="30" t="str">
        <f t="shared" si="50"/>
        <v>Yes</v>
      </c>
    </row>
    <row r="205" spans="1:11">
      <c r="A205" s="111" t="s">
        <v>230</v>
      </c>
      <c r="B205" s="25" t="s">
        <v>49</v>
      </c>
      <c r="C205" s="116">
        <v>5.5549379999999995E-4</v>
      </c>
      <c r="D205" s="30" t="str">
        <f t="shared" si="51"/>
        <v>N/A</v>
      </c>
      <c r="E205" s="32">
        <v>1.52351546E-2</v>
      </c>
      <c r="F205" s="30" t="str">
        <f t="shared" si="48"/>
        <v>N/A</v>
      </c>
      <c r="G205" s="32">
        <v>8.9692722999999992E-3</v>
      </c>
      <c r="H205" s="30" t="str">
        <f t="shared" si="49"/>
        <v>N/A</v>
      </c>
      <c r="I205" s="32">
        <v>2643</v>
      </c>
      <c r="J205" s="32">
        <v>-41.1</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1.047661371</v>
      </c>
      <c r="D208" s="30" t="str">
        <f t="shared" si="51"/>
        <v>N/A</v>
      </c>
      <c r="E208" s="32">
        <v>2.0217050168999999</v>
      </c>
      <c r="F208" s="30" t="str">
        <f t="shared" si="48"/>
        <v>N/A</v>
      </c>
      <c r="G208" s="32">
        <v>2.5757639710000002</v>
      </c>
      <c r="H208" s="30" t="str">
        <f t="shared" si="49"/>
        <v>N/A</v>
      </c>
      <c r="I208" s="32">
        <v>92.97</v>
      </c>
      <c r="J208" s="32">
        <v>27.41</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99.973336295999999</v>
      </c>
      <c r="D211" s="30" t="str">
        <f t="shared" si="51"/>
        <v>N/A</v>
      </c>
      <c r="E211" s="32">
        <v>99.995937291999994</v>
      </c>
      <c r="F211" s="30" t="str">
        <f t="shared" si="48"/>
        <v>N/A</v>
      </c>
      <c r="G211" s="32">
        <v>99.997361979000004</v>
      </c>
      <c r="H211" s="30" t="str">
        <f t="shared" si="49"/>
        <v>N/A</v>
      </c>
      <c r="I211" s="32">
        <v>2.2599999999999999E-2</v>
      </c>
      <c r="J211" s="32">
        <v>1.4E-3</v>
      </c>
      <c r="K211" s="30" t="str">
        <f t="shared" ref="K211:K223" si="52">IF(J211="Div by 0", "N/A", IF(J211="N/A","N/A", IF(J211&gt;30, "No", IF(J211&lt;-30, "No", "Yes"))))</f>
        <v>Yes</v>
      </c>
    </row>
    <row r="212" spans="1:11">
      <c r="A212" s="111" t="s">
        <v>246</v>
      </c>
      <c r="B212" s="25" t="s">
        <v>83</v>
      </c>
      <c r="C212" s="116">
        <v>99.960846689999997</v>
      </c>
      <c r="D212" s="30" t="str">
        <f>IF($B212="N/A","N/A",IF(C212&gt;100,"No",IF(C212&lt;85,"No","Yes")))</f>
        <v>Yes</v>
      </c>
      <c r="E212" s="32">
        <v>99.994072756999998</v>
      </c>
      <c r="F212" s="30" t="str">
        <f>IF($B212="N/A","N/A",IF(E212&gt;100,"No",IF(E212&lt;85,"No","Yes")))</f>
        <v>Yes</v>
      </c>
      <c r="G212" s="32">
        <v>99.996935687999994</v>
      </c>
      <c r="H212" s="30" t="str">
        <f>IF($B212="N/A","N/A",IF(G212&gt;100,"No",IF(G212&lt;85,"No","Yes")))</f>
        <v>Yes</v>
      </c>
      <c r="I212" s="32">
        <v>3.32E-2</v>
      </c>
      <c r="J212" s="32">
        <v>2.8999999999999998E-3</v>
      </c>
      <c r="K212" s="30" t="str">
        <f t="shared" si="52"/>
        <v>Yes</v>
      </c>
    </row>
    <row r="213" spans="1:11">
      <c r="A213" s="111" t="s">
        <v>247</v>
      </c>
      <c r="B213" s="25" t="s">
        <v>49</v>
      </c>
      <c r="C213" s="116">
        <v>74.052630409000002</v>
      </c>
      <c r="D213" s="30" t="str">
        <f t="shared" si="51"/>
        <v>N/A</v>
      </c>
      <c r="E213" s="32">
        <v>75.405906401999999</v>
      </c>
      <c r="F213" s="30" t="str">
        <f t="shared" si="48"/>
        <v>N/A</v>
      </c>
      <c r="G213" s="32">
        <v>76.401221964000001</v>
      </c>
      <c r="H213" s="30" t="str">
        <f t="shared" si="49"/>
        <v>N/A</v>
      </c>
      <c r="I213" s="32">
        <v>1.827</v>
      </c>
      <c r="J213" s="32">
        <v>1.32</v>
      </c>
      <c r="K213" s="30" t="str">
        <f t="shared" si="52"/>
        <v>Yes</v>
      </c>
    </row>
    <row r="214" spans="1:11">
      <c r="A214" s="111" t="s">
        <v>185</v>
      </c>
      <c r="B214" s="25" t="s">
        <v>11</v>
      </c>
      <c r="C214" s="116">
        <v>4.7385148801000003</v>
      </c>
      <c r="D214" s="30" t="str">
        <f>IF($B214="N/A","N/A",IF(C214&gt;25,"No",IF(C214&lt;5,"No","Yes")))</f>
        <v>No</v>
      </c>
      <c r="E214" s="32">
        <v>4.4899824789</v>
      </c>
      <c r="F214" s="30" t="str">
        <f>IF($B214="N/A","N/A",IF(E214&gt;25,"No",IF(E214&lt;5,"No","Yes")))</f>
        <v>No</v>
      </c>
      <c r="G214" s="32">
        <v>4.1312502968000002</v>
      </c>
      <c r="H214" s="30" t="str">
        <f>IF($B214="N/A","N/A",IF(G214&gt;25,"No",IF(G214&lt;5,"No","Yes")))</f>
        <v>No</v>
      </c>
      <c r="I214" s="32">
        <v>-5.24</v>
      </c>
      <c r="J214" s="32">
        <v>-7.99</v>
      </c>
      <c r="K214" s="30" t="str">
        <f t="shared" si="52"/>
        <v>Yes</v>
      </c>
    </row>
    <row r="215" spans="1:11">
      <c r="A215" s="111" t="s">
        <v>186</v>
      </c>
      <c r="B215" s="25" t="s">
        <v>12</v>
      </c>
      <c r="C215" s="116">
        <v>59.895428178000003</v>
      </c>
      <c r="D215" s="30" t="str">
        <f>IF($B215="N/A","N/A",IF(C215&gt;70,"No",IF(C215&lt;40,"No","Yes")))</f>
        <v>Yes</v>
      </c>
      <c r="E215" s="32">
        <v>58.342347832999998</v>
      </c>
      <c r="F215" s="30" t="str">
        <f>IF($B215="N/A","N/A",IF(E215&gt;70,"No",IF(E215&lt;40,"No","Yes")))</f>
        <v>Yes</v>
      </c>
      <c r="G215" s="32">
        <v>56.094781329</v>
      </c>
      <c r="H215" s="30" t="str">
        <f>IF($B215="N/A","N/A",IF(G215&gt;70,"No",IF(G215&lt;40,"No","Yes")))</f>
        <v>Yes</v>
      </c>
      <c r="I215" s="32">
        <v>-2.59</v>
      </c>
      <c r="J215" s="32">
        <v>-3.85</v>
      </c>
      <c r="K215" s="30" t="str">
        <f t="shared" si="52"/>
        <v>Yes</v>
      </c>
    </row>
    <row r="216" spans="1:11">
      <c r="A216" s="111" t="s">
        <v>187</v>
      </c>
      <c r="B216" s="25" t="s">
        <v>13</v>
      </c>
      <c r="C216" s="116">
        <v>35.366056942</v>
      </c>
      <c r="D216" s="30" t="str">
        <f>IF($B216="N/A","N/A",IF(C216&gt;55,"No",IF(C216&lt;20,"No","Yes")))</f>
        <v>Yes</v>
      </c>
      <c r="E216" s="32">
        <v>37.167669687999997</v>
      </c>
      <c r="F216" s="30" t="str">
        <f>IF($B216="N/A","N/A",IF(E216&gt;55,"No",IF(E216&lt;20,"No","Yes")))</f>
        <v>Yes</v>
      </c>
      <c r="G216" s="32">
        <v>39.773968375000003</v>
      </c>
      <c r="H216" s="30" t="str">
        <f>IF($B216="N/A","N/A",IF(G216&gt;55,"No",IF(G216&lt;20,"No","Yes")))</f>
        <v>Yes</v>
      </c>
      <c r="I216" s="32">
        <v>5.0940000000000003</v>
      </c>
      <c r="J216" s="32">
        <v>7.0119999999999996</v>
      </c>
      <c r="K216" s="30" t="str">
        <f t="shared" si="52"/>
        <v>Yes</v>
      </c>
    </row>
    <row r="217" spans="1:11">
      <c r="A217" s="111" t="s">
        <v>870</v>
      </c>
      <c r="B217" s="25" t="s">
        <v>876</v>
      </c>
      <c r="C217" s="116">
        <v>78.890123320000001</v>
      </c>
      <c r="D217" s="30" t="str">
        <f>IF($B217="N/A","N/A",IF(C217&gt;95,"Yes","No"))</f>
        <v>No</v>
      </c>
      <c r="E217" s="32">
        <v>79.629582608000007</v>
      </c>
      <c r="F217" s="30" t="str">
        <f>IF($B217="N/A","N/A",IF(E217&gt;95,"Yes","No"))</f>
        <v>No</v>
      </c>
      <c r="G217" s="32">
        <v>70.602946141999993</v>
      </c>
      <c r="H217" s="30" t="str">
        <f>IF($B217="N/A","N/A",IF(G217&gt;95,"Yes","No"))</f>
        <v>No</v>
      </c>
      <c r="I217" s="32">
        <v>0.93730000000000002</v>
      </c>
      <c r="J217" s="32">
        <v>-11.3</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t="s">
        <v>1207</v>
      </c>
      <c r="H219" s="30" t="str">
        <f>IF($B219="N/A","N/A",IF(G219&gt;15,"No",IF(G219&lt;-15,"No","Yes")))</f>
        <v>N/A</v>
      </c>
      <c r="I219" s="32">
        <v>0</v>
      </c>
      <c r="J219" s="32" t="s">
        <v>1207</v>
      </c>
      <c r="K219" s="30" t="str">
        <f t="shared" si="52"/>
        <v>N/A</v>
      </c>
    </row>
    <row r="220" spans="1:11">
      <c r="A220" s="111" t="s">
        <v>250</v>
      </c>
      <c r="B220" s="25" t="s">
        <v>54</v>
      </c>
      <c r="C220" s="116">
        <v>72.584239615000001</v>
      </c>
      <c r="D220" s="30" t="str">
        <f>IF($B220="N/A","N/A",IF(C220&gt;100,"No",IF(C220&lt;98,"No","Yes")))</f>
        <v>No</v>
      </c>
      <c r="E220" s="32">
        <v>74.975558800000002</v>
      </c>
      <c r="F220" s="30" t="str">
        <f>IF($B220="N/A","N/A",IF(E220&gt;100,"No",IF(E220&lt;98,"No","Yes")))</f>
        <v>No</v>
      </c>
      <c r="G220" s="32">
        <v>62.395482907000002</v>
      </c>
      <c r="H220" s="30" t="str">
        <f>IF($B220="N/A","N/A",IF(G220&gt;100,"No",IF(G220&lt;98,"No","Yes")))</f>
        <v>No</v>
      </c>
      <c r="I220" s="32">
        <v>3.2949999999999999</v>
      </c>
      <c r="J220" s="32">
        <v>-16.8</v>
      </c>
      <c r="K220" s="30" t="str">
        <f t="shared" si="52"/>
        <v>Yes</v>
      </c>
    </row>
    <row r="221" spans="1:11">
      <c r="A221" s="111" t="s">
        <v>251</v>
      </c>
      <c r="B221" s="25" t="s">
        <v>49</v>
      </c>
      <c r="C221" s="116">
        <v>71.964117224999995</v>
      </c>
      <c r="D221" s="30" t="str">
        <f t="shared" si="53"/>
        <v>N/A</v>
      </c>
      <c r="E221" s="32">
        <v>73.030784241999996</v>
      </c>
      <c r="F221" s="30" t="str">
        <f>IF($B221="N/A","N/A",IF(E221&gt;15,"No",IF(E221&lt;-15,"No","Yes")))</f>
        <v>N/A</v>
      </c>
      <c r="G221" s="32">
        <v>67.804032341999999</v>
      </c>
      <c r="H221" s="30" t="str">
        <f>IF($B221="N/A","N/A",IF(G221&gt;15,"No",IF(G221&lt;-15,"No","Yes")))</f>
        <v>N/A</v>
      </c>
      <c r="I221" s="32">
        <v>1.482</v>
      </c>
      <c r="J221" s="32">
        <v>-7.16</v>
      </c>
      <c r="K221" s="30" t="str">
        <f t="shared" si="52"/>
        <v>Yes</v>
      </c>
    </row>
    <row r="222" spans="1:11">
      <c r="A222" s="111" t="s">
        <v>252</v>
      </c>
      <c r="B222" s="25" t="s">
        <v>49</v>
      </c>
      <c r="C222" s="116">
        <v>28.035882775000001</v>
      </c>
      <c r="D222" s="30" t="str">
        <f t="shared" si="53"/>
        <v>N/A</v>
      </c>
      <c r="E222" s="32">
        <v>26.969215758000001</v>
      </c>
      <c r="F222" s="30" t="str">
        <f>IF($B222="N/A","N/A",IF(E222&gt;15,"No",IF(E222&lt;-15,"No","Yes")))</f>
        <v>N/A</v>
      </c>
      <c r="G222" s="32">
        <v>32.195967658000001</v>
      </c>
      <c r="H222" s="30" t="str">
        <f>IF($B222="N/A","N/A",IF(G222&gt;15,"No",IF(G222&lt;-15,"No","Yes")))</f>
        <v>N/A</v>
      </c>
      <c r="I222" s="32">
        <v>-3.8</v>
      </c>
      <c r="J222" s="32">
        <v>19.38</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76.556493723000003</v>
      </c>
      <c r="D225" s="30" t="str">
        <f t="shared" si="53"/>
        <v>N/A</v>
      </c>
      <c r="E225" s="32">
        <v>77.870937927</v>
      </c>
      <c r="F225" s="30" t="str">
        <f>IF($B225="N/A","N/A",IF(E225&gt;15,"No",IF(E225&lt;-15,"No","Yes")))</f>
        <v>N/A</v>
      </c>
      <c r="G225" s="32">
        <v>77.820572345000002</v>
      </c>
      <c r="H225" s="30" t="str">
        <f>IF($B225="N/A","N/A",IF(G225&gt;15,"No",IF(G225&lt;-15,"No","Yes")))</f>
        <v>N/A</v>
      </c>
      <c r="I225" s="32">
        <v>1.7170000000000001</v>
      </c>
      <c r="J225" s="32">
        <v>-6.5000000000000002E-2</v>
      </c>
      <c r="K225" s="30" t="str">
        <f>IF(J225="Div by 0", "N/A", IF(J225="N/A","N/A", IF(J225&gt;30, "No", IF(J225&lt;-30, "No", "Yes"))))</f>
        <v>Yes</v>
      </c>
    </row>
    <row r="226" spans="1:11">
      <c r="A226" s="111" t="s">
        <v>257</v>
      </c>
      <c r="B226" s="25" t="s">
        <v>49</v>
      </c>
      <c r="C226" s="116">
        <v>23.443506277000001</v>
      </c>
      <c r="D226" s="30" t="str">
        <f t="shared" ref="D226" si="54">IF($B226="N/A","N/A",IF(C226&gt;15,"No",IF(C226&lt;-15,"No","Yes")))</f>
        <v>N/A</v>
      </c>
      <c r="E226" s="32">
        <v>22.129062073</v>
      </c>
      <c r="F226" s="30" t="str">
        <f>IF($B226="N/A","N/A",IF(E226&gt;15,"No",IF(E226&lt;-15,"No","Yes")))</f>
        <v>N/A</v>
      </c>
      <c r="G226" s="32">
        <v>22.179427655000001</v>
      </c>
      <c r="H226" s="30" t="str">
        <f>IF($B226="N/A","N/A",IF(G226&gt;15,"No",IF(G226&lt;-15,"No","Yes")))</f>
        <v>N/A</v>
      </c>
      <c r="I226" s="32">
        <v>-5.61</v>
      </c>
      <c r="J226" s="32">
        <v>0.2276</v>
      </c>
      <c r="K226" s="30" t="str">
        <f>IF(J226="Div by 0", "N/A", IF(J226="N/A","N/A", IF(J226&gt;30, "No", IF(J226&lt;-30, "No", "Yes"))))</f>
        <v>Yes</v>
      </c>
    </row>
    <row r="227" spans="1:11">
      <c r="A227" s="111" t="s">
        <v>806</v>
      </c>
      <c r="B227" s="25" t="s">
        <v>49</v>
      </c>
      <c r="C227" s="116">
        <v>1.1109876999999999E-3</v>
      </c>
      <c r="D227" s="30" t="str">
        <f t="shared" ref="D227" si="55">IF($B227="N/A","N/A",IF(C227&gt;15,"No",IF(C227&lt;-15,"No","Yes")))</f>
        <v>N/A</v>
      </c>
      <c r="E227" s="32">
        <v>6.5511164799999994E-2</v>
      </c>
      <c r="F227" s="30" t="str">
        <f>IF($B227="N/A","N/A",IF(E227&gt;15,"No",IF(E227&lt;-15,"No","Yes")))</f>
        <v>N/A</v>
      </c>
      <c r="G227" s="32">
        <v>0</v>
      </c>
      <c r="H227" s="30" t="str">
        <f>IF($B227="N/A","N/A",IF(G227&gt;15,"No",IF(G227&lt;-15,"No","Yes")))</f>
        <v>N/A</v>
      </c>
      <c r="I227" s="32">
        <v>5797</v>
      </c>
      <c r="J227" s="32">
        <v>-100</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24414241</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0.75672227530000002</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27.708147879999999</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45.132875521000003</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26.148349236000001</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91.650848371999999</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1.6108999661000001</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12.81725951</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79.522993103999994</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0.68419006490000001</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46.813239043999999</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1.6621446500000001E-2</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4.1450684458999998</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0.62063367030000005</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0.5375346299</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33.453139092000001</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0.17168668070000001</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3.5142071384000002</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4.7126470161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6.7075605600000004E-2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8.6027659000000006E-2</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3.0891806099999999E-2</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2.0643688999999999E-3</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7.56648548E-2</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1.22879E-5</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1.6793480000000001E-4</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0.64344003159999996</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5.1098659999000002</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1.22879E-5</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99.999713282000002</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99.999793530000005</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51.218962134999998</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99.671634272999995</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99.929629210000002</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83.146997217000006</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16.853002783000001</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11371704</v>
      </c>
      <c r="D7" s="154" t="str">
        <f>IF($B7="N/A","N/A",IF(C7&gt;15,"No",IF(C7&lt;-15,"No","Yes")))</f>
        <v>N/A</v>
      </c>
      <c r="E7" s="150">
        <v>11585447</v>
      </c>
      <c r="F7" s="154" t="str">
        <f>IF($B7="N/A","N/A",IF(E7&gt;15,"No",IF(E7&lt;-15,"No","Yes")))</f>
        <v>N/A</v>
      </c>
      <c r="G7" s="150">
        <v>12452903</v>
      </c>
      <c r="H7" s="154" t="str">
        <f>IF($B7="N/A","N/A",IF(G7&gt;15,"No",IF(G7&lt;-15,"No","Yes")))</f>
        <v>N/A</v>
      </c>
      <c r="I7" s="155">
        <v>1.88</v>
      </c>
      <c r="J7" s="155">
        <v>7.4870000000000001</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11371704</v>
      </c>
      <c r="D13" s="30" t="str">
        <f>IF($B13="N/A","N/A",IF(C13&gt;15,"No",IF(C13&lt;-15,"No","Yes")))</f>
        <v>N/A</v>
      </c>
      <c r="E13" s="26">
        <v>11585447</v>
      </c>
      <c r="F13" s="30" t="str">
        <f>IF($B13="N/A","N/A",IF(E13&gt;15,"No",IF(E13&lt;-15,"No","Yes")))</f>
        <v>N/A</v>
      </c>
      <c r="G13" s="26">
        <v>12452903</v>
      </c>
      <c r="H13" s="30" t="str">
        <f>IF($B13="N/A","N/A",IF(G13&gt;15,"No",IF(G13&lt;-15,"No","Yes")))</f>
        <v>N/A</v>
      </c>
      <c r="I13" s="32">
        <v>1.88</v>
      </c>
      <c r="J13" s="32">
        <v>7.4870000000000001</v>
      </c>
      <c r="K13" s="30" t="str">
        <f t="shared" si="0"/>
        <v>Yes</v>
      </c>
    </row>
    <row r="14" spans="1:12" ht="14.25" customHeight="1">
      <c r="A14" s="48" t="s">
        <v>634</v>
      </c>
      <c r="B14" s="25" t="s">
        <v>49</v>
      </c>
      <c r="C14" s="30">
        <v>4.0148336607999999</v>
      </c>
      <c r="D14" s="30" t="str">
        <f>IF($B14="N/A","N/A",IF(C14&gt;15,"No",IF(C14&lt;-15,"No","Yes")))</f>
        <v>N/A</v>
      </c>
      <c r="E14" s="30">
        <v>28.330499461999999</v>
      </c>
      <c r="F14" s="30" t="str">
        <f>IF($B14="N/A","N/A",IF(E14&gt;15,"No",IF(E14&lt;-15,"No","Yes")))</f>
        <v>N/A</v>
      </c>
      <c r="G14" s="30">
        <v>34.423491454000001</v>
      </c>
      <c r="H14" s="30" t="str">
        <f>IF($B14="N/A","N/A",IF(G14&gt;15,"No",IF(G14&lt;-15,"No","Yes")))</f>
        <v>N/A</v>
      </c>
      <c r="I14" s="32">
        <v>605.6</v>
      </c>
      <c r="J14" s="32">
        <v>21.51</v>
      </c>
      <c r="K14" s="30" t="str">
        <f t="shared" si="0"/>
        <v>Yes</v>
      </c>
    </row>
    <row r="15" spans="1:12" ht="12.75" customHeight="1">
      <c r="A15" s="48" t="s">
        <v>635</v>
      </c>
      <c r="B15" s="25" t="s">
        <v>49</v>
      </c>
      <c r="C15" s="78">
        <v>83.858126622</v>
      </c>
      <c r="D15" s="30" t="str">
        <f>IF($B15="N/A","N/A",IF(C15&gt;15,"No",IF(C15&lt;-15,"No","Yes")))</f>
        <v>N/A</v>
      </c>
      <c r="E15" s="78">
        <v>64.404929292999995</v>
      </c>
      <c r="F15" s="30" t="str">
        <f>IF($B15="N/A","N/A",IF(E15&gt;15,"No",IF(E15&lt;-15,"No","Yes")))</f>
        <v>N/A</v>
      </c>
      <c r="G15" s="78">
        <v>63.174499920999999</v>
      </c>
      <c r="H15" s="30" t="str">
        <f>IF($B15="N/A","N/A",IF(G15&gt;15,"No",IF(G15&lt;-15,"No","Yes")))</f>
        <v>N/A</v>
      </c>
      <c r="I15" s="32">
        <v>-23.2</v>
      </c>
      <c r="J15" s="32">
        <v>-1.91</v>
      </c>
      <c r="K15" s="30" t="str">
        <f t="shared" si="0"/>
        <v>Yes</v>
      </c>
    </row>
    <row r="16" spans="1:12" ht="12.75" customHeight="1">
      <c r="A16" s="51" t="s">
        <v>770</v>
      </c>
      <c r="B16" s="25" t="s">
        <v>49</v>
      </c>
      <c r="C16" s="26">
        <v>98879</v>
      </c>
      <c r="D16" s="30" t="str">
        <f>IF($B16="N/A","N/A",IF(C16&gt;15,"No",IF(C16&lt;-15,"No","Yes")))</f>
        <v>N/A</v>
      </c>
      <c r="E16" s="26">
        <v>118441</v>
      </c>
      <c r="F16" s="30" t="str">
        <f>IF($B16="N/A","N/A",IF(E16&gt;15,"No",IF(E16&lt;-15,"No","Yes")))</f>
        <v>N/A</v>
      </c>
      <c r="G16" s="26">
        <v>2711</v>
      </c>
      <c r="H16" s="30" t="str">
        <f>IF($B16="N/A","N/A",IF(G16&gt;15,"No",IF(G16&lt;-15,"No","Yes")))</f>
        <v>N/A</v>
      </c>
      <c r="I16" s="25" t="s">
        <v>1211</v>
      </c>
      <c r="J16" s="32">
        <v>-97.7</v>
      </c>
      <c r="K16" s="30" t="str">
        <f t="shared" si="0"/>
        <v>No</v>
      </c>
    </row>
    <row r="17" spans="1:11" ht="27.75" customHeight="1">
      <c r="A17" s="51" t="s">
        <v>771</v>
      </c>
      <c r="B17" s="25" t="s">
        <v>49</v>
      </c>
      <c r="C17" s="78">
        <v>90.831420221000002</v>
      </c>
      <c r="D17" s="30" t="str">
        <f>IF($B17="N/A","N/A",IF(C17&gt;60,"No",IF(C17&lt;15,"No","Yes")))</f>
        <v>N/A</v>
      </c>
      <c r="E17" s="78">
        <v>115.20174602</v>
      </c>
      <c r="F17" s="30" t="str">
        <f>IF($B17="N/A","N/A",IF(E17&gt;60,"No",IF(E17&lt;15,"No","Yes")))</f>
        <v>N/A</v>
      </c>
      <c r="G17" s="78">
        <v>47.119513095000002</v>
      </c>
      <c r="H17" s="30" t="str">
        <f>IF($B17="N/A","N/A",IF(G17&gt;60,"No",IF(G17&lt;15,"No","Yes")))</f>
        <v>N/A</v>
      </c>
      <c r="I17" s="32">
        <v>26.83</v>
      </c>
      <c r="J17" s="32">
        <v>-59.1</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11371704</v>
      </c>
      <c r="D22" s="30" t="str">
        <f>IF($B22="N/A","N/A",IF(C22&gt;15,"No",IF(C22&lt;-15,"No","Yes")))</f>
        <v>N/A</v>
      </c>
      <c r="E22" s="26">
        <v>11585447</v>
      </c>
      <c r="F22" s="30" t="str">
        <f>IF($B22="N/A","N/A",IF(E22&gt;15,"No",IF(E22&lt;-15,"No","Yes")))</f>
        <v>N/A</v>
      </c>
      <c r="G22" s="26">
        <v>12452903</v>
      </c>
      <c r="H22" s="30" t="str">
        <f>IF($B22="N/A","N/A",IF(G22&gt;15,"No",IF(G22&lt;-15,"No","Yes")))</f>
        <v>N/A</v>
      </c>
      <c r="I22" s="32">
        <v>1.88</v>
      </c>
      <c r="J22" s="32">
        <v>7.4870000000000001</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60.165763460000001</v>
      </c>
      <c r="D25" s="30" t="str">
        <f>IF($B25="N/A","N/A",IF(C25&gt;60,"No",IF(C25&lt;15,"No","Yes")))</f>
        <v>No</v>
      </c>
      <c r="E25" s="78">
        <v>61.866096837000001</v>
      </c>
      <c r="F25" s="30" t="str">
        <f>IF($B25="N/A","N/A",IF(E25&gt;60,"No",IF(E25&lt;15,"No","Yes")))</f>
        <v>No</v>
      </c>
      <c r="G25" s="78">
        <v>59.581889058000002</v>
      </c>
      <c r="H25" s="30" t="str">
        <f>IF($B25="N/A","N/A",IF(G25&gt;60,"No",IF(G25&lt;15,"No","Yes")))</f>
        <v>Yes</v>
      </c>
      <c r="I25" s="32">
        <v>2.8260000000000001</v>
      </c>
      <c r="J25" s="32">
        <v>-3.69</v>
      </c>
      <c r="K25" s="30" t="str">
        <f t="shared" si="4"/>
        <v>Yes</v>
      </c>
    </row>
    <row r="26" spans="1:11">
      <c r="A26" s="51" t="s">
        <v>47</v>
      </c>
      <c r="B26" s="25" t="s">
        <v>166</v>
      </c>
      <c r="C26" s="30">
        <v>0.95704214600000004</v>
      </c>
      <c r="D26" s="30" t="str">
        <f>IF($B26="N/A","N/A",IF(C26&gt;15,"No",IF(C26&lt;=0,"No","Yes")))</f>
        <v>Yes</v>
      </c>
      <c r="E26" s="30">
        <v>1.0234305158999999</v>
      </c>
      <c r="F26" s="30" t="str">
        <f>IF($B26="N/A","N/A",IF(E26&gt;15,"No",IF(E26&lt;=0,"No","Yes")))</f>
        <v>Yes</v>
      </c>
      <c r="G26" s="30">
        <v>0.95857166800000004</v>
      </c>
      <c r="H26" s="30" t="str">
        <f>IF($B26="N/A","N/A",IF(G26&gt;15,"No",IF(G26&lt;=0,"No","Yes")))</f>
        <v>Yes</v>
      </c>
      <c r="I26" s="32">
        <v>6.9370000000000003</v>
      </c>
      <c r="J26" s="32">
        <v>-6.34</v>
      </c>
      <c r="K26" s="30" t="str">
        <f t="shared" si="4"/>
        <v>Yes</v>
      </c>
    </row>
    <row r="27" spans="1:11">
      <c r="A27" s="51" t="s">
        <v>177</v>
      </c>
      <c r="B27" s="25" t="s">
        <v>49</v>
      </c>
      <c r="C27" s="78">
        <v>72.262505512999994</v>
      </c>
      <c r="D27" s="30" t="str">
        <f>IF($B27="N/A","N/A",IF(C27&gt;15,"No",IF(C27&lt;-15,"No","Yes")))</f>
        <v>N/A</v>
      </c>
      <c r="E27" s="78">
        <v>84.276455060000004</v>
      </c>
      <c r="F27" s="30" t="str">
        <f>IF($B27="N/A","N/A",IF(E27&gt;15,"No",IF(E27&lt;-15,"No","Yes")))</f>
        <v>N/A</v>
      </c>
      <c r="G27" s="78">
        <v>81.186688447999998</v>
      </c>
      <c r="H27" s="30" t="str">
        <f>IF($B27="N/A","N/A",IF(G27&gt;15,"No",IF(G27&lt;-15,"No","Yes")))</f>
        <v>N/A</v>
      </c>
      <c r="I27" s="32">
        <v>16.63</v>
      </c>
      <c r="J27" s="32">
        <v>-3.67</v>
      </c>
      <c r="K27" s="30" t="str">
        <f t="shared" si="4"/>
        <v>Yes</v>
      </c>
    </row>
    <row r="28" spans="1:11">
      <c r="A28" s="51" t="s">
        <v>182</v>
      </c>
      <c r="B28" s="25" t="s">
        <v>49</v>
      </c>
      <c r="C28" s="30">
        <v>2.8041443921</v>
      </c>
      <c r="D28" s="30" t="str">
        <f>IF($B28="N/A","N/A",IF(C28&gt;15,"No",IF(C28&lt;-15,"No","Yes")))</f>
        <v>N/A</v>
      </c>
      <c r="E28" s="30">
        <v>2.7509253634999999</v>
      </c>
      <c r="F28" s="30" t="str">
        <f>IF($B28="N/A","N/A",IF(E28&gt;15,"No",IF(E28&lt;-15,"No","Yes")))</f>
        <v>N/A</v>
      </c>
      <c r="G28" s="30">
        <v>2.6912600218999998</v>
      </c>
      <c r="H28" s="30" t="str">
        <f>IF($B28="N/A","N/A",IF(G28&gt;15,"No",IF(G28&lt;-15,"No","Yes")))</f>
        <v>N/A</v>
      </c>
      <c r="I28" s="32">
        <v>-1.9</v>
      </c>
      <c r="J28" s="32">
        <v>-2.17</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99.972457954000006</v>
      </c>
      <c r="D31" s="30" t="str">
        <f>IF($B31="N/A","N/A",IF(C31&gt;15,"No",IF(C31&lt;-15,"No","Yes")))</f>
        <v>N/A</v>
      </c>
      <c r="E31" s="30">
        <v>100</v>
      </c>
      <c r="F31" s="30" t="str">
        <f>IF($B31="N/A","N/A",IF(E31&gt;15,"No",IF(E31&lt;-15,"No","Yes")))</f>
        <v>N/A</v>
      </c>
      <c r="G31" s="30">
        <v>100</v>
      </c>
      <c r="H31" s="30" t="str">
        <f>IF($B31="N/A","N/A",IF(G31&gt;15,"No",IF(G31&lt;-15,"No","Yes")))</f>
        <v>N/A</v>
      </c>
      <c r="I31" s="32">
        <v>2.75E-2</v>
      </c>
      <c r="J31" s="32">
        <v>0</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99.771969091000003</v>
      </c>
      <c r="D33" s="30" t="str">
        <f>IF($B33="N/A","N/A",IF(C33&gt;98,"Yes","No"))</f>
        <v>Yes</v>
      </c>
      <c r="E33" s="30">
        <v>99.771480548</v>
      </c>
      <c r="F33" s="30" t="str">
        <f>IF($B33="N/A","N/A",IF(E33&gt;98,"Yes","No"))</f>
        <v>Yes</v>
      </c>
      <c r="G33" s="30">
        <v>99.848621643000001</v>
      </c>
      <c r="H33" s="30" t="str">
        <f>IF($B33="N/A","N/A",IF(G33&gt;98,"Yes","No"))</f>
        <v>Yes</v>
      </c>
      <c r="I33" s="32">
        <v>0</v>
      </c>
      <c r="J33" s="32">
        <v>7.7299999999999994E-2</v>
      </c>
      <c r="K33" s="30" t="str">
        <f t="shared" si="4"/>
        <v>Yes</v>
      </c>
    </row>
    <row r="34" spans="1:11">
      <c r="A34" s="51" t="s">
        <v>281</v>
      </c>
      <c r="B34" s="25" t="s">
        <v>130</v>
      </c>
      <c r="C34" s="30">
        <v>99.999982411999994</v>
      </c>
      <c r="D34" s="30" t="str">
        <f>IF($B34="N/A","N/A",IF(C34&gt;98,"Yes","No"))</f>
        <v>Yes</v>
      </c>
      <c r="E34" s="30">
        <v>99.993440046000003</v>
      </c>
      <c r="F34" s="30" t="str">
        <f>IF($B34="N/A","N/A",IF(E34&gt;98,"Yes","No"))</f>
        <v>Yes</v>
      </c>
      <c r="G34" s="30">
        <v>99.993905036000001</v>
      </c>
      <c r="H34" s="30" t="str">
        <f>IF($B34="N/A","N/A",IF(G34&gt;98,"Yes","No"))</f>
        <v>Yes</v>
      </c>
      <c r="I34" s="32">
        <v>-7.0000000000000001E-3</v>
      </c>
      <c r="J34" s="32">
        <v>5.0000000000000001E-4</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99.798473474000005</v>
      </c>
      <c r="D36" s="30" t="str">
        <f>IF($B36="N/A","N/A",IF(C36&gt;100,"No",IF(C36&lt;98,"No","Yes")))</f>
        <v>Yes</v>
      </c>
      <c r="E36" s="30">
        <v>99.878511376999995</v>
      </c>
      <c r="F36" s="30" t="str">
        <f>IF($B36="N/A","N/A",IF(E36&gt;100,"No",IF(E36&lt;98,"No","Yes")))</f>
        <v>Yes</v>
      </c>
      <c r="G36" s="30">
        <v>99.913417779</v>
      </c>
      <c r="H36" s="30" t="str">
        <f>IF($B36="N/A","N/A",IF(G36&gt;100,"No",IF(G36&lt;98,"No","Yes")))</f>
        <v>Yes</v>
      </c>
      <c r="I36" s="32">
        <v>8.0199999999999994E-2</v>
      </c>
      <c r="J36" s="32">
        <v>3.49E-2</v>
      </c>
      <c r="K36" s="30" t="str">
        <f>IF(J36="Div by 0", "N/A", IF(J36="N/A","N/A", IF(J36&gt;30, "No", IF(J36&lt;-30, "No", "Yes"))))</f>
        <v>Yes</v>
      </c>
    </row>
    <row r="37" spans="1:11">
      <c r="A37" s="51" t="s">
        <v>282</v>
      </c>
      <c r="B37" s="25" t="s">
        <v>54</v>
      </c>
      <c r="C37" s="30">
        <v>99.999991206000004</v>
      </c>
      <c r="D37" s="30" t="str">
        <f>IF($B37="N/A","N/A",IF(C37&gt;100,"No",IF(C37&lt;98,"No","Yes")))</f>
        <v>Yes</v>
      </c>
      <c r="E37" s="30">
        <v>99.999982736999996</v>
      </c>
      <c r="F37" s="30" t="str">
        <f>IF($B37="N/A","N/A",IF(E37&gt;100,"No",IF(E37&lt;98,"No","Yes")))</f>
        <v>Yes</v>
      </c>
      <c r="G37" s="30">
        <v>99.999582427000007</v>
      </c>
      <c r="H37" s="30" t="str">
        <f>IF($B37="N/A","N/A",IF(G37&gt;100,"No",IF(G37&lt;98,"No","Yes")))</f>
        <v>Yes</v>
      </c>
      <c r="I37" s="32">
        <v>0</v>
      </c>
      <c r="J37" s="32">
        <v>0</v>
      </c>
      <c r="K37" s="30" t="str">
        <f>IF(J37="Div by 0", "N/A", IF(J37="N/A","N/A", IF(J37&gt;30, "No", IF(J37&lt;-30, "No", "Yes"))))</f>
        <v>Yes</v>
      </c>
    </row>
    <row r="38" spans="1:11">
      <c r="A38" s="51" t="s">
        <v>283</v>
      </c>
      <c r="B38" s="25" t="s">
        <v>54</v>
      </c>
      <c r="C38" s="30">
        <v>99.999991206000004</v>
      </c>
      <c r="D38" s="30" t="str">
        <f>IF($B38="N/A","N/A",IF(C38&gt;100,"No",IF(C38&lt;98,"No","Yes")))</f>
        <v>Yes</v>
      </c>
      <c r="E38" s="30">
        <v>99.999982736999996</v>
      </c>
      <c r="F38" s="30" t="str">
        <f>IF($B38="N/A","N/A",IF(E38&gt;100,"No",IF(E38&lt;98,"No","Yes")))</f>
        <v>Yes</v>
      </c>
      <c r="G38" s="30">
        <v>99.999582427000007</v>
      </c>
      <c r="H38" s="30" t="str">
        <f>IF($B38="N/A","N/A",IF(G38&gt;100,"No",IF(G38&lt;98,"No","Yes")))</f>
        <v>Yes</v>
      </c>
      <c r="I38" s="32">
        <v>0</v>
      </c>
      <c r="J38" s="32">
        <v>0</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65.843219274999996</v>
      </c>
      <c r="D40" s="30" t="str">
        <f>IF($B40="N/A","N/A",IF(C40&gt;15,"No",IF(C40&lt;-15,"No","Yes")))</f>
        <v>N/A</v>
      </c>
      <c r="E40" s="30">
        <v>65.046363769999999</v>
      </c>
      <c r="F40" s="30" t="str">
        <f>IF($B40="N/A","N/A",IF(E40&gt;15,"No",IF(E40&lt;-15,"No","Yes")))</f>
        <v>N/A</v>
      </c>
      <c r="G40" s="30">
        <v>62.220134534000003</v>
      </c>
      <c r="H40" s="30" t="str">
        <f>IF($B40="N/A","N/A",IF(G40&gt;15,"No",IF(G40&lt;-15,"No","Yes")))</f>
        <v>N/A</v>
      </c>
      <c r="I40" s="32">
        <v>-1.21</v>
      </c>
      <c r="J40" s="32">
        <v>-4.34</v>
      </c>
      <c r="K40" s="30" t="str">
        <f t="shared" ref="K40:K49" si="5">IF(J40="Div by 0", "N/A", IF(J40="N/A","N/A", IF(J40&gt;30, "No", IF(J40&lt;-30, "No", "Yes"))))</f>
        <v>Yes</v>
      </c>
    </row>
    <row r="41" spans="1:11">
      <c r="A41" s="51" t="s">
        <v>642</v>
      </c>
      <c r="B41" s="25" t="s">
        <v>49</v>
      </c>
      <c r="C41" s="30">
        <v>33.907899819000001</v>
      </c>
      <c r="D41" s="30" t="str">
        <f>IF($B41="N/A","N/A",IF(C41&gt;15,"No",IF(C41&lt;-15,"No","Yes")))</f>
        <v>N/A</v>
      </c>
      <c r="E41" s="30">
        <v>34.762672514999998</v>
      </c>
      <c r="F41" s="30" t="str">
        <f>IF($B41="N/A","N/A",IF(E41&gt;15,"No",IF(E41&lt;-15,"No","Yes")))</f>
        <v>N/A</v>
      </c>
      <c r="G41" s="30">
        <v>37.739192219000003</v>
      </c>
      <c r="H41" s="30" t="str">
        <f>IF($B41="N/A","N/A",IF(G41&gt;15,"No",IF(G41&lt;-15,"No","Yes")))</f>
        <v>N/A</v>
      </c>
      <c r="I41" s="32">
        <v>2.5209999999999999</v>
      </c>
      <c r="J41" s="32">
        <v>8.5619999999999994</v>
      </c>
      <c r="K41" s="30" t="str">
        <f t="shared" si="5"/>
        <v>Yes</v>
      </c>
    </row>
    <row r="42" spans="1:11">
      <c r="A42" s="51" t="s">
        <v>643</v>
      </c>
      <c r="B42" s="25" t="s">
        <v>49</v>
      </c>
      <c r="C42" s="30">
        <v>8.6618505000000002E-3</v>
      </c>
      <c r="D42" s="30" t="str">
        <f>IF($B42="N/A","N/A",IF(C42&gt;15,"No",IF(C42&lt;-15,"No","Yes")))</f>
        <v>N/A</v>
      </c>
      <c r="E42" s="30">
        <v>5.6450131000000004E-3</v>
      </c>
      <c r="F42" s="30" t="str">
        <f>IF($B42="N/A","N/A",IF(E42&gt;15,"No",IF(E42&lt;-15,"No","Yes")))</f>
        <v>N/A</v>
      </c>
      <c r="G42" s="30">
        <v>4.1355819E-3</v>
      </c>
      <c r="H42" s="30" t="str">
        <f>IF($B42="N/A","N/A",IF(G42&gt;15,"No",IF(G42&lt;-15,"No","Yes")))</f>
        <v>N/A</v>
      </c>
      <c r="I42" s="32">
        <v>-34.799999999999997</v>
      </c>
      <c r="J42" s="32">
        <v>-26.7</v>
      </c>
      <c r="K42" s="30" t="str">
        <f t="shared" si="5"/>
        <v>Yes</v>
      </c>
    </row>
    <row r="43" spans="1:11">
      <c r="A43" s="51" t="s">
        <v>873</v>
      </c>
      <c r="B43" s="25" t="s">
        <v>49</v>
      </c>
      <c r="C43" s="30">
        <v>99.999991206000004</v>
      </c>
      <c r="D43" s="30" t="str">
        <f t="shared" ref="D43:D45" si="6">IF($B43="N/A","N/A",IF(C43&gt;15,"No",IF(C43&lt;-15,"No","Yes")))</f>
        <v>N/A</v>
      </c>
      <c r="E43" s="30">
        <v>99.999982736999996</v>
      </c>
      <c r="F43" s="30" t="str">
        <f t="shared" ref="F43:F45" si="7">IF($B43="N/A","N/A",IF(E43&gt;15,"No",IF(E43&lt;-15,"No","Yes")))</f>
        <v>N/A</v>
      </c>
      <c r="G43" s="30">
        <v>99.999582427000007</v>
      </c>
      <c r="H43" s="30" t="str">
        <f t="shared" ref="H43:H45" si="8">IF($B43="N/A","N/A",IF(G43&gt;15,"No",IF(G43&lt;-15,"No","Yes")))</f>
        <v>N/A</v>
      </c>
      <c r="I43" s="32">
        <v>0</v>
      </c>
      <c r="J43" s="32">
        <v>0</v>
      </c>
      <c r="K43" s="30" t="str">
        <f t="shared" si="5"/>
        <v>Yes</v>
      </c>
    </row>
    <row r="44" spans="1:11">
      <c r="A44" s="51" t="s">
        <v>874</v>
      </c>
      <c r="B44" s="25" t="s">
        <v>49</v>
      </c>
      <c r="C44" s="30">
        <v>99.999991206000004</v>
      </c>
      <c r="D44" s="30" t="str">
        <f t="shared" si="6"/>
        <v>N/A</v>
      </c>
      <c r="E44" s="30">
        <v>99.999982736999996</v>
      </c>
      <c r="F44" s="30" t="str">
        <f t="shared" si="7"/>
        <v>N/A</v>
      </c>
      <c r="G44" s="30">
        <v>99.999582427000007</v>
      </c>
      <c r="H44" s="30" t="str">
        <f t="shared" si="8"/>
        <v>N/A</v>
      </c>
      <c r="I44" s="32">
        <v>0</v>
      </c>
      <c r="J44" s="32">
        <v>0</v>
      </c>
      <c r="K44" s="30" t="str">
        <f t="shared" si="5"/>
        <v>Yes</v>
      </c>
    </row>
    <row r="45" spans="1:11">
      <c r="A45" s="51" t="s">
        <v>875</v>
      </c>
      <c r="B45" s="25" t="s">
        <v>49</v>
      </c>
      <c r="C45" s="30">
        <v>99.999991206000004</v>
      </c>
      <c r="D45" s="30" t="str">
        <f t="shared" si="6"/>
        <v>N/A</v>
      </c>
      <c r="E45" s="30">
        <v>99.999982736999996</v>
      </c>
      <c r="F45" s="30" t="str">
        <f t="shared" si="7"/>
        <v>N/A</v>
      </c>
      <c r="G45" s="30">
        <v>99.999582427000007</v>
      </c>
      <c r="H45" s="30" t="str">
        <f t="shared" si="8"/>
        <v>N/A</v>
      </c>
      <c r="I45" s="32">
        <v>0</v>
      </c>
      <c r="J45" s="32">
        <v>0</v>
      </c>
      <c r="K45" s="30" t="str">
        <f t="shared" si="5"/>
        <v>Yes</v>
      </c>
    </row>
    <row r="46" spans="1:11">
      <c r="A46" s="51" t="s">
        <v>284</v>
      </c>
      <c r="B46" s="25" t="s">
        <v>49</v>
      </c>
      <c r="C46" s="30">
        <v>6.2460911751000001</v>
      </c>
      <c r="D46" s="30" t="str">
        <f>IF($B46="N/A","N/A",IF(C46&gt;15,"No",IF(C46&lt;-15,"No","Yes")))</f>
        <v>N/A</v>
      </c>
      <c r="E46" s="30">
        <v>6.7253166839</v>
      </c>
      <c r="F46" s="30" t="str">
        <f>IF($B46="N/A","N/A",IF(E46&gt;15,"No",IF(E46&lt;-15,"No","Yes")))</f>
        <v>N/A</v>
      </c>
      <c r="G46" s="30">
        <v>7.5630397184999998</v>
      </c>
      <c r="H46" s="30" t="str">
        <f>IF($B46="N/A","N/A",IF(G46&gt;15,"No",IF(G46&lt;-15,"No","Yes")))</f>
        <v>N/A</v>
      </c>
      <c r="I46" s="32">
        <v>7.6719999999999997</v>
      </c>
      <c r="J46" s="32">
        <v>12.46</v>
      </c>
      <c r="K46" s="30" t="str">
        <f t="shared" si="5"/>
        <v>Yes</v>
      </c>
    </row>
    <row r="47" spans="1:11">
      <c r="A47" s="51" t="s">
        <v>285</v>
      </c>
      <c r="B47" s="25" t="s">
        <v>49</v>
      </c>
      <c r="C47" s="30">
        <v>93.753900031000001</v>
      </c>
      <c r="D47" s="30" t="str">
        <f>IF($B47="N/A","N/A",IF(C47&gt;15,"No",IF(C47&lt;-15,"No","Yes")))</f>
        <v>N/A</v>
      </c>
      <c r="E47" s="30">
        <v>93.274666053000004</v>
      </c>
      <c r="F47" s="30" t="str">
        <f>IF($B47="N/A","N/A",IF(E47&gt;15,"No",IF(E47&lt;-15,"No","Yes")))</f>
        <v>N/A</v>
      </c>
      <c r="G47" s="30">
        <v>92.436542708000005</v>
      </c>
      <c r="H47" s="30" t="str">
        <f>IF($B47="N/A","N/A",IF(G47&gt;15,"No",IF(G47&lt;-15,"No","Yes")))</f>
        <v>N/A</v>
      </c>
      <c r="I47" s="32">
        <v>-0.51100000000000001</v>
      </c>
      <c r="J47" s="32">
        <v>-0.89900000000000002</v>
      </c>
      <c r="K47" s="30" t="str">
        <f t="shared" si="5"/>
        <v>Yes</v>
      </c>
    </row>
    <row r="48" spans="1:11">
      <c r="A48" s="51" t="s">
        <v>286</v>
      </c>
      <c r="B48" s="25" t="s">
        <v>49</v>
      </c>
      <c r="C48" s="30">
        <v>69.360255948000002</v>
      </c>
      <c r="D48" s="30" t="str">
        <f>IF($B48="N/A","N/A",IF(C48&gt;15,"No",IF(C48&lt;-15,"No","Yes")))</f>
        <v>N/A</v>
      </c>
      <c r="E48" s="30">
        <v>71.400766841000006</v>
      </c>
      <c r="F48" s="30" t="str">
        <f>IF($B48="N/A","N/A",IF(E48&gt;15,"No",IF(E48&lt;-15,"No","Yes")))</f>
        <v>N/A</v>
      </c>
      <c r="G48" s="30">
        <v>73.753099980000002</v>
      </c>
      <c r="H48" s="30" t="str">
        <f>IF($B48="N/A","N/A",IF(G48&gt;15,"No",IF(G48&lt;-15,"No","Yes")))</f>
        <v>N/A</v>
      </c>
      <c r="I48" s="32">
        <v>2.9420000000000002</v>
      </c>
      <c r="J48" s="32">
        <v>3.2949999999999999</v>
      </c>
      <c r="K48" s="30" t="str">
        <f t="shared" si="5"/>
        <v>Yes</v>
      </c>
    </row>
    <row r="49" spans="1:11">
      <c r="A49" s="51" t="s">
        <v>287</v>
      </c>
      <c r="B49" s="25" t="s">
        <v>49</v>
      </c>
      <c r="C49" s="30">
        <v>27.030953320999998</v>
      </c>
      <c r="D49" s="30" t="str">
        <f>IF($B49="N/A","N/A",IF(C49&gt;15,"No",IF(C49&lt;-15,"No","Yes")))</f>
        <v>N/A</v>
      </c>
      <c r="E49" s="30">
        <v>25.030946151999999</v>
      </c>
      <c r="F49" s="30" t="str">
        <f>IF($B49="N/A","N/A",IF(E49&gt;15,"No",IF(E49&lt;-15,"No","Yes")))</f>
        <v>N/A</v>
      </c>
      <c r="G49" s="30">
        <v>22.155910152000001</v>
      </c>
      <c r="H49" s="30" t="str">
        <f>IF($B49="N/A","N/A",IF(G49&gt;15,"No",IF(G49&lt;-15,"No","Yes")))</f>
        <v>N/A</v>
      </c>
      <c r="I49" s="32">
        <v>-7.4</v>
      </c>
      <c r="J49" s="32">
        <v>-11.5</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1494749</v>
      </c>
      <c r="D7" s="151" t="str">
        <f>IF($B7="N/A","N/A",IF(C7&gt;10,"No",IF(C7&lt;-10,"No","Yes")))</f>
        <v>N/A</v>
      </c>
      <c r="E7" s="150">
        <v>1542353</v>
      </c>
      <c r="F7" s="151" t="str">
        <f>IF($B7="N/A","N/A",IF(E7&gt;10,"No",IF(E7&lt;-10,"No","Yes")))</f>
        <v>N/A</v>
      </c>
      <c r="G7" s="150">
        <v>1544155</v>
      </c>
      <c r="H7" s="151" t="str">
        <f>IF($B7="N/A","N/A",IF(G7&gt;10,"No",IF(G7&lt;-10,"No","Yes")))</f>
        <v>N/A</v>
      </c>
      <c r="I7" s="152">
        <v>3.1850000000000001</v>
      </c>
      <c r="J7" s="152">
        <v>0.1168</v>
      </c>
      <c r="K7" s="153" t="s">
        <v>1193</v>
      </c>
      <c r="L7" s="154" t="str">
        <f>IF(J7="Div by 0", "N/A", IF(K7="N/A","N/A", IF(J7&gt;VALUE(MID(K7,1,2)), "No", IF(J7&lt;-1*VALUE(MID(K7,1,2)), "No", "Yes"))))</f>
        <v>Yes</v>
      </c>
    </row>
    <row r="8" spans="1:12">
      <c r="A8" s="51" t="s">
        <v>288</v>
      </c>
      <c r="B8" s="25" t="s">
        <v>49</v>
      </c>
      <c r="C8" s="31">
        <v>5756020428</v>
      </c>
      <c r="D8" s="27" t="str">
        <f>IF($B8="N/A","N/A",IF(C8&gt;10,"No",IF(C8&lt;-10,"No","Yes")))</f>
        <v>N/A</v>
      </c>
      <c r="E8" s="31">
        <v>6286614030</v>
      </c>
      <c r="F8" s="27" t="str">
        <f>IF($B8="N/A","N/A",IF(E8&gt;10,"No",IF(E8&lt;-10,"No","Yes")))</f>
        <v>N/A</v>
      </c>
      <c r="G8" s="31">
        <v>8926707716</v>
      </c>
      <c r="H8" s="27" t="str">
        <f>IF($B8="N/A","N/A",IF(G8&gt;10,"No",IF(G8&lt;-10,"No","Yes")))</f>
        <v>N/A</v>
      </c>
      <c r="I8" s="28">
        <v>9.218</v>
      </c>
      <c r="J8" s="28">
        <v>42</v>
      </c>
      <c r="K8" s="29" t="s">
        <v>1193</v>
      </c>
      <c r="L8" s="30" t="str">
        <f>IF(J8="Div by 0", "N/A", IF(K8="N/A","N/A", IF(J8&gt;VALUE(MID(K8,1,2)), "No", IF(J8&lt;-1*VALUE(MID(K8,1,2)), "No", "Yes"))))</f>
        <v>No</v>
      </c>
    </row>
    <row r="9" spans="1:12">
      <c r="A9" s="85" t="s">
        <v>1073</v>
      </c>
      <c r="B9" s="30" t="s">
        <v>49</v>
      </c>
      <c r="C9" s="32">
        <v>4.1348079175999999</v>
      </c>
      <c r="D9" s="27" t="str">
        <f>IF($B9="N/A","N/A",IF(C9&gt;10,"No",IF(C9&lt;-10,"No","Yes")))</f>
        <v>N/A</v>
      </c>
      <c r="E9" s="32">
        <v>4.3779212670999996</v>
      </c>
      <c r="F9" s="27" t="str">
        <f>IF($B9="N/A","N/A",IF(E9&gt;10,"No",IF(E9&lt;-10,"No","Yes")))</f>
        <v>N/A</v>
      </c>
      <c r="G9" s="32">
        <v>4.1886339130000003</v>
      </c>
      <c r="H9" s="27" t="str">
        <f>IF($B9="N/A","N/A",IF(G9&gt;10,"No",IF(G9&lt;-10,"No","Yes")))</f>
        <v>N/A</v>
      </c>
      <c r="I9" s="28">
        <v>5.88</v>
      </c>
      <c r="J9" s="28">
        <v>-4.32</v>
      </c>
      <c r="K9" s="30" t="s">
        <v>49</v>
      </c>
      <c r="L9" s="30" t="str">
        <f>IF(J9="Div by 0", "N/A", IF(K9="N/A","N/A", IF(J9&gt;VALUE(MID(K9,1,2)), "No", IF(J9&lt;-1*VALUE(MID(K9,1,2)), "No", "Yes"))))</f>
        <v>N/A</v>
      </c>
    </row>
    <row r="10" spans="1:12">
      <c r="A10" s="85" t="s">
        <v>289</v>
      </c>
      <c r="B10" s="30" t="s">
        <v>49</v>
      </c>
      <c r="C10" s="32">
        <v>0.52925273740000001</v>
      </c>
      <c r="D10" s="27" t="str">
        <f t="shared" ref="D10:D17" si="0">IF($B10="N/A","N/A",IF(C10&gt;10,"No",IF(C10&lt;-10,"No","Yes")))</f>
        <v>N/A</v>
      </c>
      <c r="E10" s="32">
        <v>0.54306634080000005</v>
      </c>
      <c r="F10" s="27" t="str">
        <f t="shared" ref="F10:F17" si="1">IF($B10="N/A","N/A",IF(E10&gt;10,"No",IF(E10&lt;-10,"No","Yes")))</f>
        <v>N/A</v>
      </c>
      <c r="G10" s="32">
        <v>0.56730056240000004</v>
      </c>
      <c r="H10" s="27" t="str">
        <f t="shared" ref="H10:H17" si="2">IF($B10="N/A","N/A",IF(G10&gt;10,"No",IF(G10&lt;-10,"No","Yes")))</f>
        <v>N/A</v>
      </c>
      <c r="I10" s="28">
        <v>2.61</v>
      </c>
      <c r="J10" s="28">
        <v>4.4619999999999997</v>
      </c>
      <c r="K10" s="30" t="s">
        <v>49</v>
      </c>
      <c r="L10" s="30" t="str">
        <f t="shared" ref="L10:L24" si="3">IF(J10="Div by 0", "N/A", IF(K10="N/A","N/A", IF(J10&gt;VALUE(MID(K10,1,2)), "No", IF(J10&lt;-1*VALUE(MID(K10,1,2)), "No", "Yes"))))</f>
        <v>N/A</v>
      </c>
    </row>
    <row r="11" spans="1:12">
      <c r="A11" s="85" t="s">
        <v>290</v>
      </c>
      <c r="B11" s="30" t="s">
        <v>49</v>
      </c>
      <c r="C11" s="32">
        <v>20.142512221</v>
      </c>
      <c r="D11" s="27" t="str">
        <f t="shared" si="0"/>
        <v>N/A</v>
      </c>
      <c r="E11" s="32">
        <v>20.123149499</v>
      </c>
      <c r="F11" s="27" t="str">
        <f t="shared" si="1"/>
        <v>N/A</v>
      </c>
      <c r="G11" s="32">
        <v>18.013541387</v>
      </c>
      <c r="H11" s="27" t="str">
        <f t="shared" si="2"/>
        <v>N/A</v>
      </c>
      <c r="I11" s="28">
        <v>-9.6000000000000002E-2</v>
      </c>
      <c r="J11" s="28">
        <v>-10.5</v>
      </c>
      <c r="K11" s="30" t="s">
        <v>49</v>
      </c>
      <c r="L11" s="30" t="str">
        <f t="shared" si="3"/>
        <v>N/A</v>
      </c>
    </row>
    <row r="12" spans="1:12">
      <c r="A12" s="85" t="s">
        <v>291</v>
      </c>
      <c r="B12" s="30" t="s">
        <v>49</v>
      </c>
      <c r="C12" s="32">
        <v>1.21090564E-2</v>
      </c>
      <c r="D12" s="27" t="str">
        <f t="shared" si="0"/>
        <v>N/A</v>
      </c>
      <c r="E12" s="32">
        <v>9.8096868899999995E-2</v>
      </c>
      <c r="F12" s="27" t="str">
        <f t="shared" si="1"/>
        <v>N/A</v>
      </c>
      <c r="G12" s="32">
        <v>4.8116931299999999E-2</v>
      </c>
      <c r="H12" s="27" t="str">
        <f t="shared" si="2"/>
        <v>N/A</v>
      </c>
      <c r="I12" s="28">
        <v>710.1</v>
      </c>
      <c r="J12" s="28">
        <v>-50.9</v>
      </c>
      <c r="K12" s="30" t="s">
        <v>49</v>
      </c>
      <c r="L12" s="30" t="str">
        <f t="shared" si="3"/>
        <v>N/A</v>
      </c>
    </row>
    <row r="13" spans="1:12">
      <c r="A13" s="85" t="s">
        <v>292</v>
      </c>
      <c r="B13" s="33" t="s">
        <v>49</v>
      </c>
      <c r="C13" s="32">
        <v>48.686769484000003</v>
      </c>
      <c r="D13" s="27" t="str">
        <f t="shared" si="0"/>
        <v>N/A</v>
      </c>
      <c r="E13" s="32">
        <v>38.943938254999999</v>
      </c>
      <c r="F13" s="27" t="str">
        <f t="shared" si="1"/>
        <v>N/A</v>
      </c>
      <c r="G13" s="32">
        <v>8.5789315191999993</v>
      </c>
      <c r="H13" s="27" t="str">
        <f t="shared" si="2"/>
        <v>N/A</v>
      </c>
      <c r="I13" s="28">
        <v>-20</v>
      </c>
      <c r="J13" s="28">
        <v>-78</v>
      </c>
      <c r="K13" s="30" t="s">
        <v>49</v>
      </c>
      <c r="L13" s="30" t="str">
        <f t="shared" si="3"/>
        <v>N/A</v>
      </c>
    </row>
    <row r="14" spans="1:12" ht="12.75" customHeight="1">
      <c r="A14" s="85" t="s">
        <v>293</v>
      </c>
      <c r="B14" s="33" t="s">
        <v>49</v>
      </c>
      <c r="C14" s="32">
        <v>2.9036313119999999</v>
      </c>
      <c r="D14" s="27" t="str">
        <f t="shared" si="0"/>
        <v>N/A</v>
      </c>
      <c r="E14" s="32">
        <v>4.3984094432000003</v>
      </c>
      <c r="F14" s="27" t="str">
        <f t="shared" si="1"/>
        <v>N/A</v>
      </c>
      <c r="G14" s="32">
        <v>8.8428298972999997</v>
      </c>
      <c r="H14" s="27" t="str">
        <f t="shared" si="2"/>
        <v>N/A</v>
      </c>
      <c r="I14" s="28">
        <v>51.48</v>
      </c>
      <c r="J14" s="28">
        <v>101</v>
      </c>
      <c r="K14" s="30" t="s">
        <v>49</v>
      </c>
      <c r="L14" s="30" t="str">
        <f t="shared" si="3"/>
        <v>N/A</v>
      </c>
    </row>
    <row r="15" spans="1:12">
      <c r="A15" s="85" t="s">
        <v>294</v>
      </c>
      <c r="B15" s="33" t="s">
        <v>49</v>
      </c>
      <c r="C15" s="32">
        <v>2.6091336999999998E-3</v>
      </c>
      <c r="D15" s="27" t="str">
        <f t="shared" si="0"/>
        <v>N/A</v>
      </c>
      <c r="E15" s="32">
        <v>9.5308921000000005E-3</v>
      </c>
      <c r="F15" s="27" t="str">
        <f t="shared" si="1"/>
        <v>N/A</v>
      </c>
      <c r="G15" s="32">
        <v>3.7884797800000002E-2</v>
      </c>
      <c r="H15" s="27" t="str">
        <f t="shared" si="2"/>
        <v>N/A</v>
      </c>
      <c r="I15" s="28">
        <v>265.3</v>
      </c>
      <c r="J15" s="28">
        <v>297.5</v>
      </c>
      <c r="K15" s="30" t="s">
        <v>49</v>
      </c>
      <c r="L15" s="30" t="str">
        <f t="shared" si="3"/>
        <v>N/A</v>
      </c>
    </row>
    <row r="16" spans="1:12" ht="12.75" customHeight="1">
      <c r="A16" s="85" t="s">
        <v>522</v>
      </c>
      <c r="B16" s="33" t="s">
        <v>49</v>
      </c>
      <c r="C16" s="32">
        <v>23.588308136999999</v>
      </c>
      <c r="D16" s="27" t="str">
        <f t="shared" si="0"/>
        <v>N/A</v>
      </c>
      <c r="E16" s="32">
        <v>31.505887433000002</v>
      </c>
      <c r="F16" s="27" t="str">
        <f t="shared" si="1"/>
        <v>N/A</v>
      </c>
      <c r="G16" s="32">
        <v>59.722760991999998</v>
      </c>
      <c r="H16" s="27" t="str">
        <f t="shared" si="2"/>
        <v>N/A</v>
      </c>
      <c r="I16" s="28">
        <v>33.57</v>
      </c>
      <c r="J16" s="28">
        <v>89.56</v>
      </c>
      <c r="K16" s="30" t="s">
        <v>49</v>
      </c>
      <c r="L16" s="30" t="str">
        <f t="shared" si="3"/>
        <v>N/A</v>
      </c>
    </row>
    <row r="17" spans="1:12" ht="12.75" customHeight="1">
      <c r="A17" s="45" t="s">
        <v>772</v>
      </c>
      <c r="B17" s="34" t="s">
        <v>49</v>
      </c>
      <c r="C17" s="26">
        <v>27154</v>
      </c>
      <c r="D17" s="27" t="str">
        <f t="shared" si="0"/>
        <v>N/A</v>
      </c>
      <c r="E17" s="26">
        <v>29904</v>
      </c>
      <c r="F17" s="27" t="str">
        <f t="shared" si="1"/>
        <v>N/A</v>
      </c>
      <c r="G17" s="26">
        <v>11702</v>
      </c>
      <c r="H17" s="27" t="str">
        <f t="shared" si="2"/>
        <v>N/A</v>
      </c>
      <c r="I17" s="28">
        <v>10.130000000000001</v>
      </c>
      <c r="J17" s="28">
        <v>-60.9</v>
      </c>
      <c r="K17" s="26" t="s">
        <v>49</v>
      </c>
      <c r="L17" s="30" t="str">
        <f t="shared" si="3"/>
        <v>N/A</v>
      </c>
    </row>
    <row r="18" spans="1:12" ht="12.75" customHeight="1">
      <c r="A18" s="45" t="s">
        <v>773</v>
      </c>
      <c r="B18" s="36" t="s">
        <v>6</v>
      </c>
      <c r="C18" s="32">
        <v>1.816626069</v>
      </c>
      <c r="D18" s="27" t="str">
        <f>IF($B18="N/A","N/A",IF(C18&gt;=2,"No",IF(C18&lt;0,"No","Yes")))</f>
        <v>Yes</v>
      </c>
      <c r="E18" s="32">
        <v>1.9388557612999999</v>
      </c>
      <c r="F18" s="27" t="str">
        <f>IF($B18="N/A","N/A",IF(E18&gt;=2,"No",IF(E18&lt;0,"No","Yes")))</f>
        <v>Yes</v>
      </c>
      <c r="G18" s="32">
        <v>0.75782547739999995</v>
      </c>
      <c r="H18" s="27" t="str">
        <f>IF($B18="N/A","N/A",IF(G18&gt;=2,"No",IF(G18&lt;0,"No","Yes")))</f>
        <v>Yes</v>
      </c>
      <c r="I18" s="28">
        <v>6.7279999999999998</v>
      </c>
      <c r="J18" s="28">
        <v>-60.9</v>
      </c>
      <c r="K18" s="30" t="s">
        <v>49</v>
      </c>
      <c r="L18" s="30" t="str">
        <f t="shared" si="3"/>
        <v>N/A</v>
      </c>
    </row>
    <row r="19" spans="1:12" ht="25.5">
      <c r="A19" s="94" t="s">
        <v>774</v>
      </c>
      <c r="B19" s="36" t="s">
        <v>49</v>
      </c>
      <c r="C19" s="31">
        <v>54909716</v>
      </c>
      <c r="D19" s="27" t="str">
        <f t="shared" ref="D19:D24" si="4">IF($B19="N/A","N/A",IF(C19&gt;10,"No",IF(C19&lt;-10,"No","Yes")))</f>
        <v>N/A</v>
      </c>
      <c r="E19" s="31">
        <v>87593942</v>
      </c>
      <c r="F19" s="27" t="str">
        <f t="shared" ref="F19:F24" si="5">IF($B19="N/A","N/A",IF(E19&gt;10,"No",IF(E19&lt;-10,"No","Yes")))</f>
        <v>N/A</v>
      </c>
      <c r="G19" s="31">
        <v>25926703</v>
      </c>
      <c r="H19" s="27" t="str">
        <f t="shared" ref="H19:H24" si="6">IF($B19="N/A","N/A",IF(G19&gt;10,"No",IF(G19&lt;-10,"No","Yes")))</f>
        <v>N/A</v>
      </c>
      <c r="I19" s="28">
        <v>59.52</v>
      </c>
      <c r="J19" s="28">
        <v>-70.400000000000006</v>
      </c>
      <c r="K19" s="30" t="s">
        <v>49</v>
      </c>
      <c r="L19" s="30" t="str">
        <f t="shared" si="3"/>
        <v>N/A</v>
      </c>
    </row>
    <row r="20" spans="1:12" ht="25.5">
      <c r="A20" s="94" t="s">
        <v>775</v>
      </c>
      <c r="B20" s="36" t="s">
        <v>49</v>
      </c>
      <c r="C20" s="31">
        <v>2022.1593872000001</v>
      </c>
      <c r="D20" s="27" t="str">
        <f t="shared" si="4"/>
        <v>N/A</v>
      </c>
      <c r="E20" s="31">
        <v>2929.1714152</v>
      </c>
      <c r="F20" s="27" t="str">
        <f t="shared" si="5"/>
        <v>N/A</v>
      </c>
      <c r="G20" s="31">
        <v>2215.57879</v>
      </c>
      <c r="H20" s="27" t="str">
        <f t="shared" si="6"/>
        <v>N/A</v>
      </c>
      <c r="I20" s="28">
        <v>44.85</v>
      </c>
      <c r="J20" s="28">
        <v>-24.4</v>
      </c>
      <c r="K20" s="30" t="s">
        <v>49</v>
      </c>
      <c r="L20" s="30" t="str">
        <f t="shared" si="3"/>
        <v>N/A</v>
      </c>
    </row>
    <row r="21" spans="1:12" ht="12.75" customHeight="1">
      <c r="A21" s="45" t="s">
        <v>776</v>
      </c>
      <c r="B21" s="25" t="s">
        <v>49</v>
      </c>
      <c r="C21" s="34">
        <v>9848</v>
      </c>
      <c r="D21" s="27" t="str">
        <f t="shared" si="4"/>
        <v>N/A</v>
      </c>
      <c r="E21" s="34">
        <v>11661</v>
      </c>
      <c r="F21" s="27" t="str">
        <f t="shared" si="5"/>
        <v>N/A</v>
      </c>
      <c r="G21" s="34">
        <v>1094</v>
      </c>
      <c r="H21" s="27" t="str">
        <f t="shared" si="6"/>
        <v>N/A</v>
      </c>
      <c r="I21" s="28">
        <v>18.41</v>
      </c>
      <c r="J21" s="28">
        <v>-90.6</v>
      </c>
      <c r="K21" s="26" t="s">
        <v>49</v>
      </c>
      <c r="L21" s="30" t="str">
        <f t="shared" si="3"/>
        <v>N/A</v>
      </c>
    </row>
    <row r="22" spans="1:12" ht="12.75" customHeight="1">
      <c r="A22" s="45" t="s">
        <v>777</v>
      </c>
      <c r="B22" s="25" t="s">
        <v>49</v>
      </c>
      <c r="C22" s="35">
        <v>0.65883971159999999</v>
      </c>
      <c r="D22" s="27" t="str">
        <f t="shared" si="4"/>
        <v>N/A</v>
      </c>
      <c r="E22" s="35">
        <v>0.75605260269999996</v>
      </c>
      <c r="F22" s="27" t="str">
        <f t="shared" si="5"/>
        <v>N/A</v>
      </c>
      <c r="G22" s="35">
        <v>7.0847809999999997E-2</v>
      </c>
      <c r="H22" s="27" t="str">
        <f t="shared" si="6"/>
        <v>N/A</v>
      </c>
      <c r="I22" s="28">
        <v>14.76</v>
      </c>
      <c r="J22" s="28">
        <v>-90.6</v>
      </c>
      <c r="K22" s="30" t="s">
        <v>49</v>
      </c>
      <c r="L22" s="30" t="str">
        <f t="shared" si="3"/>
        <v>N/A</v>
      </c>
    </row>
    <row r="23" spans="1:12" ht="25.5">
      <c r="A23" s="86" t="s">
        <v>778</v>
      </c>
      <c r="B23" s="25" t="s">
        <v>49</v>
      </c>
      <c r="C23" s="47">
        <v>39729459</v>
      </c>
      <c r="D23" s="27" t="str">
        <f t="shared" si="4"/>
        <v>N/A</v>
      </c>
      <c r="E23" s="47">
        <v>64299108</v>
      </c>
      <c r="F23" s="27" t="str">
        <f t="shared" si="5"/>
        <v>N/A</v>
      </c>
      <c r="G23" s="47">
        <v>3492104</v>
      </c>
      <c r="H23" s="27" t="str">
        <f t="shared" si="6"/>
        <v>N/A</v>
      </c>
      <c r="I23" s="28">
        <v>61.84</v>
      </c>
      <c r="J23" s="28">
        <v>-94.6</v>
      </c>
      <c r="K23" s="30" t="s">
        <v>49</v>
      </c>
      <c r="L23" s="30" t="str">
        <f t="shared" si="3"/>
        <v>N/A</v>
      </c>
    </row>
    <row r="24" spans="1:12" ht="25.5">
      <c r="A24" s="86" t="s">
        <v>779</v>
      </c>
      <c r="B24" s="25" t="s">
        <v>49</v>
      </c>
      <c r="C24" s="47">
        <v>4034.2667547000001</v>
      </c>
      <c r="D24" s="27" t="str">
        <f t="shared" si="4"/>
        <v>N/A</v>
      </c>
      <c r="E24" s="47">
        <v>5514.0303575999997</v>
      </c>
      <c r="F24" s="27" t="str">
        <f t="shared" si="5"/>
        <v>N/A</v>
      </c>
      <c r="G24" s="47">
        <v>3192.0511882999999</v>
      </c>
      <c r="H24" s="27" t="str">
        <f t="shared" si="6"/>
        <v>N/A</v>
      </c>
      <c r="I24" s="28">
        <v>36.68</v>
      </c>
      <c r="J24" s="28">
        <v>-42.1</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1467595</v>
      </c>
      <c r="D32" s="27" t="str">
        <f>IF($B32="N/A","N/A",IF(C32&gt;10,"No",IF(C32&lt;-10,"No","Yes")))</f>
        <v>N/A</v>
      </c>
      <c r="E32" s="26">
        <v>1512449</v>
      </c>
      <c r="F32" s="27" t="str">
        <f>IF($B32="N/A","N/A",IF(E32&gt;10,"No",IF(E32&lt;-10,"No","Yes")))</f>
        <v>N/A</v>
      </c>
      <c r="G32" s="26">
        <v>1532453</v>
      </c>
      <c r="H32" s="27" t="str">
        <f>IF($B32="N/A","N/A",IF(G32&gt;10,"No",IF(G32&lt;-10,"No","Yes")))</f>
        <v>N/A</v>
      </c>
      <c r="I32" s="28">
        <v>3.056</v>
      </c>
      <c r="J32" s="28">
        <v>1.323</v>
      </c>
      <c r="K32" s="37" t="s">
        <v>1193</v>
      </c>
      <c r="L32" s="30" t="str">
        <f>IF(J32="Div by 0", "N/A", IF(K32="N/A","N/A", IF(J32&gt;VALUE(MID(K32,1,2)), "No", IF(J32&lt;-1*VALUE(MID(K32,1,2)), "No", "Yes"))))</f>
        <v>Yes</v>
      </c>
    </row>
    <row r="33" spans="1:12">
      <c r="A33" s="45" t="s">
        <v>295</v>
      </c>
      <c r="B33" s="26" t="s">
        <v>49</v>
      </c>
      <c r="C33" s="26">
        <v>1270350.3500000001</v>
      </c>
      <c r="D33" s="27" t="str">
        <f>IF($B33="N/A","N/A",IF(C33&gt;10,"No",IF(C33&lt;-10,"No","Yes")))</f>
        <v>N/A</v>
      </c>
      <c r="E33" s="26">
        <v>1278941.42</v>
      </c>
      <c r="F33" s="27" t="str">
        <f>IF($B33="N/A","N/A",IF(E33&gt;10,"No",IF(E33&lt;-10,"No","Yes")))</f>
        <v>N/A</v>
      </c>
      <c r="G33" s="26">
        <v>1299862.69</v>
      </c>
      <c r="H33" s="27" t="str">
        <f>IF($B33="N/A","N/A",IF(G33&gt;10,"No",IF(G33&lt;-10,"No","Yes")))</f>
        <v>N/A</v>
      </c>
      <c r="I33" s="28">
        <v>0.67630000000000001</v>
      </c>
      <c r="J33" s="28">
        <v>1.6359999999999999</v>
      </c>
      <c r="K33" s="37" t="s">
        <v>107</v>
      </c>
      <c r="L33" s="30" t="str">
        <f>IF(J33="Div by 0", "N/A", IF(K33="N/A","N/A", IF(J33&gt;VALUE(MID(K33,1,2)), "No", IF(J33&lt;-1*VALUE(MID(K33,1,2)), "No", "Yes"))))</f>
        <v>Yes</v>
      </c>
    </row>
    <row r="34" spans="1:12">
      <c r="A34" s="45" t="s">
        <v>787</v>
      </c>
      <c r="B34" s="26" t="s">
        <v>49</v>
      </c>
      <c r="C34" s="26">
        <v>40955</v>
      </c>
      <c r="D34" s="27" t="str">
        <f>IF($B34="N/A","N/A",IF(C34&gt;10,"No",IF(C34&lt;-10,"No","Yes")))</f>
        <v>N/A</v>
      </c>
      <c r="E34" s="26">
        <v>43112</v>
      </c>
      <c r="F34" s="27" t="str">
        <f>IF($B34="N/A","N/A",IF(E34&gt;10,"No",IF(E34&lt;-10,"No","Yes")))</f>
        <v>N/A</v>
      </c>
      <c r="G34" s="26">
        <v>41044</v>
      </c>
      <c r="H34" s="27" t="str">
        <f>IF($B34="N/A","N/A",IF(G34&gt;10,"No",IF(G34&lt;-10,"No","Yes")))</f>
        <v>N/A</v>
      </c>
      <c r="I34" s="28">
        <v>5.2670000000000003</v>
      </c>
      <c r="J34" s="28">
        <v>-4.8</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40600</v>
      </c>
      <c r="F35" s="27" t="str">
        <f t="shared" ref="F35:F37" si="8">IF($B35="N/A","N/A",IF(E35&gt;10,"No",IF(E35&lt;-10,"No","Yes")))</f>
        <v>N/A</v>
      </c>
      <c r="G35" s="26">
        <v>38413</v>
      </c>
      <c r="H35" s="27" t="str">
        <f t="shared" ref="H35:H37" si="9">IF($B35="N/A","N/A",IF(G35&gt;10,"No",IF(G35&lt;-10,"No","Yes")))</f>
        <v>N/A</v>
      </c>
      <c r="I35" s="28" t="s">
        <v>49</v>
      </c>
      <c r="J35" s="28">
        <v>-5.39</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2512</v>
      </c>
      <c r="F36" s="27" t="str">
        <f t="shared" si="8"/>
        <v>N/A</v>
      </c>
      <c r="G36" s="26">
        <v>2631</v>
      </c>
      <c r="H36" s="27" t="str">
        <f t="shared" si="9"/>
        <v>N/A</v>
      </c>
      <c r="I36" s="28" t="s">
        <v>49</v>
      </c>
      <c r="J36" s="28">
        <v>4.7370000000000001</v>
      </c>
      <c r="K36" s="26" t="s">
        <v>49</v>
      </c>
      <c r="L36" s="30" t="str">
        <f t="shared" si="10"/>
        <v>N/A</v>
      </c>
    </row>
    <row r="37" spans="1:12">
      <c r="A37" s="45" t="s">
        <v>887</v>
      </c>
      <c r="B37" s="26" t="s">
        <v>49</v>
      </c>
      <c r="C37" s="32" t="s">
        <v>49</v>
      </c>
      <c r="D37" s="27" t="str">
        <f t="shared" si="7"/>
        <v>N/A</v>
      </c>
      <c r="E37" s="32">
        <v>2.8504762805000001</v>
      </c>
      <c r="F37" s="27" t="str">
        <f t="shared" si="8"/>
        <v>N/A</v>
      </c>
      <c r="G37" s="32">
        <v>2.6783203139</v>
      </c>
      <c r="H37" s="27" t="str">
        <f t="shared" si="9"/>
        <v>N/A</v>
      </c>
      <c r="I37" s="28" t="s">
        <v>49</v>
      </c>
      <c r="J37" s="28">
        <v>-6.04</v>
      </c>
      <c r="K37" s="26" t="s">
        <v>49</v>
      </c>
      <c r="L37" s="30" t="str">
        <f t="shared" si="10"/>
        <v>N/A</v>
      </c>
    </row>
    <row r="38" spans="1:12">
      <c r="A38" s="45" t="s">
        <v>788</v>
      </c>
      <c r="B38" s="26" t="s">
        <v>49</v>
      </c>
      <c r="C38" s="26">
        <v>31091.083332999999</v>
      </c>
      <c r="D38" s="27" t="str">
        <f>IF($B38="N/A","N/A",IF(C38&gt;10,"No",IF(C38&lt;-10,"No","Yes")))</f>
        <v>N/A</v>
      </c>
      <c r="E38" s="26">
        <v>32207.416667000001</v>
      </c>
      <c r="F38" s="27" t="str">
        <f>IF($B38="N/A","N/A",IF(E38&gt;10,"No",IF(E38&lt;-10,"No","Yes")))</f>
        <v>N/A</v>
      </c>
      <c r="G38" s="26">
        <v>30560.25</v>
      </c>
      <c r="H38" s="27" t="str">
        <f>IF($B38="N/A","N/A",IF(G38&gt;10,"No",IF(G38&lt;-10,"No","Yes")))</f>
        <v>N/A</v>
      </c>
      <c r="I38" s="28">
        <v>3.5910000000000002</v>
      </c>
      <c r="J38" s="28">
        <v>-5.1100000000000003</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98.329239333999993</v>
      </c>
      <c r="D40" s="27" t="str">
        <f>IF($B40="N/A","N/A",IF(C40&gt;=95,"Yes","No"))</f>
        <v>Yes</v>
      </c>
      <c r="E40" s="32">
        <v>98.309364481000003</v>
      </c>
      <c r="F40" s="27" t="str">
        <f>IF($B40="N/A","N/A",IF(E40&gt;=95,"Yes","No"))</f>
        <v>Yes</v>
      </c>
      <c r="G40" s="32">
        <v>99.371073697</v>
      </c>
      <c r="H40" s="27" t="str">
        <f>IF($B40="N/A","N/A",IF(G40&gt;=95,"Yes","No"))</f>
        <v>Yes</v>
      </c>
      <c r="I40" s="28">
        <v>-0.02</v>
      </c>
      <c r="J40" s="28">
        <v>1.08</v>
      </c>
      <c r="K40" s="29" t="s">
        <v>107</v>
      </c>
      <c r="L40" s="30" t="str">
        <f t="shared" ref="L40:L89" si="11">IF(J40="Div by 0", "N/A", IF(K40="N/A","N/A", IF(J40&gt;VALUE(MID(K40,1,2)), "No", IF(J40&lt;-1*VALUE(MID(K40,1,2)), "No", "Yes"))))</f>
        <v>Yes</v>
      </c>
    </row>
    <row r="41" spans="1:12" ht="12.75" customHeight="1">
      <c r="A41" s="86" t="s">
        <v>297</v>
      </c>
      <c r="B41" s="38" t="s">
        <v>67</v>
      </c>
      <c r="C41" s="39">
        <v>98.319222945999996</v>
      </c>
      <c r="D41" s="27" t="str">
        <f>IF($B41="N/A","N/A",IF(C41&gt;95,"Yes","No"))</f>
        <v>Yes</v>
      </c>
      <c r="E41" s="39">
        <v>98.299380673000002</v>
      </c>
      <c r="F41" s="27" t="str">
        <f>IF($B41="N/A","N/A",IF(E41&gt;95,"Yes","No"))</f>
        <v>Yes</v>
      </c>
      <c r="G41" s="39">
        <v>99.347059909999999</v>
      </c>
      <c r="H41" s="27" t="str">
        <f>IF($B41="N/A","N/A",IF(G41&gt;95,"Yes","No"))</f>
        <v>Yes</v>
      </c>
      <c r="I41" s="41">
        <v>-0.02</v>
      </c>
      <c r="J41" s="41">
        <v>1.0660000000000001</v>
      </c>
      <c r="K41" s="42" t="s">
        <v>107</v>
      </c>
      <c r="L41" s="30" t="str">
        <f t="shared" si="11"/>
        <v>Yes</v>
      </c>
    </row>
    <row r="42" spans="1:12" ht="12.75" customHeight="1">
      <c r="A42" s="86" t="s">
        <v>298</v>
      </c>
      <c r="B42" s="38" t="s">
        <v>49</v>
      </c>
      <c r="C42" s="39">
        <v>3.1343796999999999E-3</v>
      </c>
      <c r="D42" s="40" t="str">
        <f t="shared" ref="D42:D46" si="12">IF($B42="N/A","N/A",IF(C42&gt;10,"No",IF(C42&lt;-10,"No","Yes")))</f>
        <v>N/A</v>
      </c>
      <c r="E42" s="39">
        <v>1.8513021E-3</v>
      </c>
      <c r="F42" s="40" t="str">
        <f t="shared" ref="F42:F46" si="13">IF($B42="N/A","N/A",IF(E42&gt;10,"No",IF(E42&lt;-10,"No","Yes")))</f>
        <v>N/A</v>
      </c>
      <c r="G42" s="39">
        <v>2.9364685E-3</v>
      </c>
      <c r="H42" s="40" t="str">
        <f t="shared" ref="H42:H46" si="14">IF($B42="N/A","N/A",IF(G42&gt;10,"No",IF(G42&lt;-10,"No","Yes")))</f>
        <v>N/A</v>
      </c>
      <c r="I42" s="41">
        <v>-40.9</v>
      </c>
      <c r="J42" s="41">
        <v>58.62</v>
      </c>
      <c r="K42" s="42" t="s">
        <v>49</v>
      </c>
      <c r="L42" s="30" t="str">
        <f t="shared" si="11"/>
        <v>N/A</v>
      </c>
    </row>
    <row r="43" spans="1:12" ht="12.75" customHeight="1">
      <c r="A43" s="86" t="s">
        <v>299</v>
      </c>
      <c r="B43" s="38" t="s">
        <v>49</v>
      </c>
      <c r="C43" s="39">
        <v>0</v>
      </c>
      <c r="D43" s="40" t="str">
        <f t="shared" si="12"/>
        <v>N/A</v>
      </c>
      <c r="E43" s="39">
        <v>6.6117899999999999E-5</v>
      </c>
      <c r="F43" s="40" t="str">
        <f t="shared" si="13"/>
        <v>N/A</v>
      </c>
      <c r="G43" s="39">
        <v>6.5254900000000004E-5</v>
      </c>
      <c r="H43" s="40" t="str">
        <f t="shared" si="14"/>
        <v>N/A</v>
      </c>
      <c r="I43" s="41" t="s">
        <v>1207</v>
      </c>
      <c r="J43" s="41">
        <v>-1.31</v>
      </c>
      <c r="K43" s="42" t="s">
        <v>49</v>
      </c>
      <c r="L43" s="30" t="str">
        <f t="shared" si="11"/>
        <v>N/A</v>
      </c>
    </row>
    <row r="44" spans="1:12" ht="12.75" customHeight="1">
      <c r="A44" s="86" t="s">
        <v>300</v>
      </c>
      <c r="B44" s="38" t="s">
        <v>49</v>
      </c>
      <c r="C44" s="39">
        <v>0</v>
      </c>
      <c r="D44" s="40" t="str">
        <f t="shared" si="12"/>
        <v>N/A</v>
      </c>
      <c r="E44" s="39">
        <v>0</v>
      </c>
      <c r="F44" s="40" t="str">
        <f t="shared" si="13"/>
        <v>N/A</v>
      </c>
      <c r="G44" s="39">
        <v>6.5254900000000004E-5</v>
      </c>
      <c r="H44" s="40" t="str">
        <f t="shared" si="14"/>
        <v>N/A</v>
      </c>
      <c r="I44" s="41" t="s">
        <v>1207</v>
      </c>
      <c r="J44" s="41" t="s">
        <v>1207</v>
      </c>
      <c r="K44" s="42" t="s">
        <v>49</v>
      </c>
      <c r="L44" s="30" t="str">
        <f t="shared" si="11"/>
        <v>N/A</v>
      </c>
    </row>
    <row r="45" spans="1:12" ht="25.5">
      <c r="A45" s="86" t="s">
        <v>725</v>
      </c>
      <c r="B45" s="25" t="s">
        <v>49</v>
      </c>
      <c r="C45" s="35">
        <v>4.7015696000000003E-3</v>
      </c>
      <c r="D45" s="27" t="str">
        <f t="shared" si="12"/>
        <v>N/A</v>
      </c>
      <c r="E45" s="35">
        <v>5.4216704000000001E-3</v>
      </c>
      <c r="F45" s="27" t="str">
        <f t="shared" si="13"/>
        <v>N/A</v>
      </c>
      <c r="G45" s="35">
        <v>1.80103403E-2</v>
      </c>
      <c r="H45" s="27" t="str">
        <f t="shared" si="14"/>
        <v>N/A</v>
      </c>
      <c r="I45" s="28">
        <v>15.32</v>
      </c>
      <c r="J45" s="28">
        <v>232.2</v>
      </c>
      <c r="K45" s="29" t="s">
        <v>49</v>
      </c>
      <c r="L45" s="30" t="str">
        <f t="shared" si="11"/>
        <v>N/A</v>
      </c>
    </row>
    <row r="46" spans="1:12" ht="27.75" customHeight="1">
      <c r="A46" s="86" t="s">
        <v>301</v>
      </c>
      <c r="B46" s="25" t="s">
        <v>49</v>
      </c>
      <c r="C46" s="35">
        <v>2.1804380999999999E-3</v>
      </c>
      <c r="D46" s="27" t="str">
        <f t="shared" si="12"/>
        <v>N/A</v>
      </c>
      <c r="E46" s="35">
        <v>2.6447173000000001E-3</v>
      </c>
      <c r="F46" s="27" t="str">
        <f t="shared" si="13"/>
        <v>N/A</v>
      </c>
      <c r="G46" s="35">
        <v>2.9364685E-3</v>
      </c>
      <c r="H46" s="27" t="str">
        <f t="shared" si="14"/>
        <v>N/A</v>
      </c>
      <c r="I46" s="28">
        <v>21.29</v>
      </c>
      <c r="J46" s="28">
        <v>11.03</v>
      </c>
      <c r="K46" s="29" t="s">
        <v>49</v>
      </c>
      <c r="L46" s="30" t="str">
        <f t="shared" si="11"/>
        <v>N/A</v>
      </c>
    </row>
    <row r="47" spans="1:12">
      <c r="A47" s="86" t="s">
        <v>840</v>
      </c>
      <c r="B47" s="36" t="s">
        <v>49</v>
      </c>
      <c r="C47" s="34">
        <v>24667</v>
      </c>
      <c r="D47" s="27" t="str">
        <f>IF($B47="N/A","N/A",IF(C47&gt;0,"No",IF(C47&lt;0,"No","Yes")))</f>
        <v>N/A</v>
      </c>
      <c r="E47" s="34">
        <v>25721</v>
      </c>
      <c r="F47" s="27" t="str">
        <f>IF($B47="N/A","N/A",IF(E47&gt;0,"No",IF(E47&lt;0,"No","Yes")))</f>
        <v>N/A</v>
      </c>
      <c r="G47" s="34">
        <v>10006</v>
      </c>
      <c r="H47" s="27" t="str">
        <f>IF($B47="N/A","N/A",IF(G47&gt;0,"No",IF(G47&lt;0,"No","Yes")))</f>
        <v>N/A</v>
      </c>
      <c r="I47" s="28">
        <v>4.2729999999999997</v>
      </c>
      <c r="J47" s="28">
        <v>-61.1</v>
      </c>
      <c r="K47" s="29" t="s">
        <v>49</v>
      </c>
      <c r="L47" s="30" t="str">
        <f t="shared" si="11"/>
        <v>N/A</v>
      </c>
    </row>
    <row r="48" spans="1:12">
      <c r="A48" s="86" t="s">
        <v>841</v>
      </c>
      <c r="B48" s="36" t="s">
        <v>0</v>
      </c>
      <c r="C48" s="32">
        <v>1.6807770536</v>
      </c>
      <c r="D48" s="27" t="str">
        <f>IF($B48="N/A","N/A",IF(C48&gt;=5,"No",IF(C48&lt;0,"No","Yes")))</f>
        <v>Yes</v>
      </c>
      <c r="E48" s="32">
        <v>1.7006193267</v>
      </c>
      <c r="F48" s="27" t="str">
        <f>IF($B48="N/A","N/A",IF(E48&gt;=5,"No",IF(E48&lt;0,"No","Yes")))</f>
        <v>Yes</v>
      </c>
      <c r="G48" s="32">
        <v>0.65294009019999999</v>
      </c>
      <c r="H48" s="27" t="str">
        <f>IF($B48="N/A","N/A",IF(G48&gt;=5,"No",IF(G48&lt;0,"No","Yes")))</f>
        <v>Yes</v>
      </c>
      <c r="I48" s="28">
        <v>1.181</v>
      </c>
      <c r="J48" s="28">
        <v>-61.6</v>
      </c>
      <c r="K48" s="30" t="s">
        <v>49</v>
      </c>
      <c r="L48" s="30" t="str">
        <f t="shared" si="11"/>
        <v>N/A</v>
      </c>
    </row>
    <row r="49" spans="1:12" ht="12.75" customHeight="1">
      <c r="A49" s="88" t="s">
        <v>842</v>
      </c>
      <c r="B49" s="38" t="s">
        <v>49</v>
      </c>
      <c r="C49" s="39">
        <v>79.823245631999995</v>
      </c>
      <c r="D49" s="40" t="str">
        <f t="shared" ref="D49:D52" si="15">IF($B49="N/A","N/A",IF(C49&gt;10,"No",IF(C49&lt;-10,"No","Yes")))</f>
        <v>N/A</v>
      </c>
      <c r="E49" s="39">
        <v>82.108005132000002</v>
      </c>
      <c r="F49" s="40" t="str">
        <f t="shared" ref="F49:F52" si="16">IF($B49="N/A","N/A",IF(E49&gt;10,"No",IF(E49&lt;-10,"No","Yes")))</f>
        <v>N/A</v>
      </c>
      <c r="G49" s="39">
        <v>68.289026583999998</v>
      </c>
      <c r="H49" s="40" t="str">
        <f t="shared" ref="H49:H52" si="17">IF($B49="N/A","N/A",IF(G49&gt;10,"No",IF(G49&lt;-10,"No","Yes")))</f>
        <v>N/A</v>
      </c>
      <c r="I49" s="28">
        <v>2.8620000000000001</v>
      </c>
      <c r="J49" s="28">
        <v>-16.8</v>
      </c>
      <c r="K49" s="42" t="s">
        <v>49</v>
      </c>
      <c r="L49" s="30" t="str">
        <f t="shared" ref="L49:L52" si="18">IF(J49="Div by 0", "N/A", IF(K49="N/A","N/A", IF(J49&gt;VALUE(MID(K49,1,2)), "No", IF(J49&lt;-1*VALUE(MID(K49,1,2)), "No", "Yes"))))</f>
        <v>N/A</v>
      </c>
    </row>
    <row r="50" spans="1:12" ht="12.75" customHeight="1">
      <c r="A50" s="88" t="s">
        <v>843</v>
      </c>
      <c r="B50" s="38" t="s">
        <v>49</v>
      </c>
      <c r="C50" s="39">
        <v>60.437021121000001</v>
      </c>
      <c r="D50" s="40" t="str">
        <f t="shared" si="15"/>
        <v>N/A</v>
      </c>
      <c r="E50" s="39">
        <v>62.408148982999997</v>
      </c>
      <c r="F50" s="40" t="str">
        <f t="shared" si="16"/>
        <v>N/A</v>
      </c>
      <c r="G50" s="39">
        <v>35.278832700000002</v>
      </c>
      <c r="H50" s="40" t="str">
        <f t="shared" si="17"/>
        <v>N/A</v>
      </c>
      <c r="I50" s="28">
        <v>3.2610000000000001</v>
      </c>
      <c r="J50" s="28">
        <v>-43.5</v>
      </c>
      <c r="K50" s="42" t="s">
        <v>49</v>
      </c>
      <c r="L50" s="30" t="str">
        <f t="shared" si="18"/>
        <v>N/A</v>
      </c>
    </row>
    <row r="51" spans="1:12" ht="12.75" customHeight="1">
      <c r="A51" s="88" t="s">
        <v>844</v>
      </c>
      <c r="B51" s="38" t="s">
        <v>49</v>
      </c>
      <c r="C51" s="39">
        <v>21.547006121999999</v>
      </c>
      <c r="D51" s="40" t="str">
        <f t="shared" si="15"/>
        <v>N/A</v>
      </c>
      <c r="E51" s="39">
        <v>19.48213522</v>
      </c>
      <c r="F51" s="40" t="str">
        <f t="shared" si="16"/>
        <v>N/A</v>
      </c>
      <c r="G51" s="39">
        <v>35.528682789999998</v>
      </c>
      <c r="H51" s="40" t="str">
        <f t="shared" si="17"/>
        <v>N/A</v>
      </c>
      <c r="I51" s="28">
        <v>-9.58</v>
      </c>
      <c r="J51" s="28">
        <v>82.37</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530</v>
      </c>
      <c r="D53" s="27" t="str">
        <f>IF($B53="N/A","N/A",IF(C53&gt;0,"No",IF(C53&lt;0,"No","Yes")))</f>
        <v>No</v>
      </c>
      <c r="E53" s="34">
        <v>698</v>
      </c>
      <c r="F53" s="27" t="str">
        <f>IF($B53="N/A","N/A",IF(E53&gt;0,"No",IF(E53&lt;0,"No","Yes")))</f>
        <v>No</v>
      </c>
      <c r="G53" s="34">
        <v>846</v>
      </c>
      <c r="H53" s="27" t="str">
        <f>IF($B53="N/A","N/A",IF(G53&gt;0,"No",IF(G53&lt;0,"No","Yes")))</f>
        <v>No</v>
      </c>
      <c r="I53" s="28">
        <v>31.7</v>
      </c>
      <c r="J53" s="28">
        <v>21.2</v>
      </c>
      <c r="K53" s="29" t="s">
        <v>49</v>
      </c>
      <c r="L53" s="30" t="str">
        <f t="shared" ref="L53" si="19">IF(J53="Div by 0", "N/A", IF(K53="N/A","N/A", IF(J53&gt;VALUE(MID(K53,1,2)), "No", IF(J53&lt;-1*VALUE(MID(K53,1,2)), "No", "Yes"))))</f>
        <v>N/A</v>
      </c>
    </row>
    <row r="54" spans="1:12">
      <c r="A54" s="86" t="s">
        <v>807</v>
      </c>
      <c r="B54" s="36" t="s">
        <v>138</v>
      </c>
      <c r="C54" s="32">
        <v>7.2840259099999999E-2</v>
      </c>
      <c r="D54" s="27" t="str">
        <f>IF($B54="N/A","N/A",IF(C54&gt;=10,"No",IF(C54&lt;0,"No","Yes")))</f>
        <v>Yes</v>
      </c>
      <c r="E54" s="32">
        <v>9.2697340500000003E-2</v>
      </c>
      <c r="F54" s="27" t="str">
        <f>IF($B54="N/A","N/A",IF(E54&gt;=10,"No",IF(E54&lt;0,"No","Yes")))</f>
        <v>Yes</v>
      </c>
      <c r="G54" s="32">
        <v>0.1109332554</v>
      </c>
      <c r="H54" s="27" t="str">
        <f>IF($B54="N/A","N/A",IF(G54&gt;=10,"No",IF(G54&lt;0,"No","Yes")))</f>
        <v>Yes</v>
      </c>
      <c r="I54" s="28">
        <v>27.26</v>
      </c>
      <c r="J54" s="28">
        <v>19.670000000000002</v>
      </c>
      <c r="K54" s="29" t="s">
        <v>49</v>
      </c>
      <c r="L54" s="30" t="str">
        <f t="shared" ref="L54:L58" si="20">IF(J54="Div by 0", "N/A", IF(K54="N/A","N/A", IF(J54&gt;VALUE(MID(K54,1,2)), "No", IF(J54&lt;-1*VALUE(MID(K54,1,2)), "No", "Yes"))))</f>
        <v>N/A</v>
      </c>
    </row>
    <row r="55" spans="1:12">
      <c r="A55" s="88" t="s">
        <v>842</v>
      </c>
      <c r="B55" s="25" t="s">
        <v>49</v>
      </c>
      <c r="C55" s="35">
        <v>46.679139382999999</v>
      </c>
      <c r="D55" s="40" t="str">
        <f t="shared" ref="D55:D58" si="21">IF($B55="N/A","N/A",IF(C55&gt;10,"No",IF(C55&lt;-10,"No","Yes")))</f>
        <v>N/A</v>
      </c>
      <c r="E55" s="35">
        <v>48.716119829</v>
      </c>
      <c r="F55" s="27" t="str">
        <f t="shared" ref="F55:F58" si="22">IF($B55="N/A","N/A",IF(E55&gt;10,"No",IF(E55&lt;-10,"No","Yes")))</f>
        <v>N/A</v>
      </c>
      <c r="G55" s="35">
        <v>52.764705882000001</v>
      </c>
      <c r="H55" s="27" t="str">
        <f t="shared" ref="H55:H58" si="23">IF($B55="N/A","N/A",IF(G55&gt;10,"No",IF(G55&lt;-10,"No","Yes")))</f>
        <v>N/A</v>
      </c>
      <c r="I55" s="28">
        <v>4.3639999999999999</v>
      </c>
      <c r="J55" s="28">
        <v>8.3109999999999999</v>
      </c>
      <c r="K55" s="29" t="s">
        <v>49</v>
      </c>
      <c r="L55" s="30" t="str">
        <f t="shared" si="20"/>
        <v>N/A</v>
      </c>
    </row>
    <row r="56" spans="1:12">
      <c r="A56" s="88" t="s">
        <v>843</v>
      </c>
      <c r="B56" s="25" t="s">
        <v>49</v>
      </c>
      <c r="C56" s="35">
        <v>4.9579045837000004</v>
      </c>
      <c r="D56" s="40" t="str">
        <f t="shared" ref="D56" si="24">IF($B56="N/A","N/A",IF(C56&gt;10,"No",IF(C56&lt;-10,"No","Yes")))</f>
        <v>N/A</v>
      </c>
      <c r="E56" s="35">
        <v>1.4265335235000001</v>
      </c>
      <c r="F56" s="27" t="str">
        <f t="shared" ref="F56" si="25">IF($B56="N/A","N/A",IF(E56&gt;10,"No",IF(E56&lt;-10,"No","Yes")))</f>
        <v>N/A</v>
      </c>
      <c r="G56" s="35">
        <v>13.764705881999999</v>
      </c>
      <c r="H56" s="27" t="str">
        <f t="shared" ref="H56" si="26">IF($B56="N/A","N/A",IF(G56&gt;10,"No",IF(G56&lt;-10,"No","Yes")))</f>
        <v>N/A</v>
      </c>
      <c r="I56" s="28">
        <v>-71.2</v>
      </c>
      <c r="J56" s="28">
        <v>864.9</v>
      </c>
      <c r="K56" s="29" t="s">
        <v>49</v>
      </c>
      <c r="L56" s="30" t="str">
        <f t="shared" ref="L56" si="27">IF(J56="Div by 0", "N/A", IF(K56="N/A","N/A", IF(J56&gt;VALUE(MID(K56,1,2)), "No", IF(J56&lt;-1*VALUE(MID(K56,1,2)), "No", "Yes"))))</f>
        <v>N/A</v>
      </c>
    </row>
    <row r="57" spans="1:12">
      <c r="A57" s="88" t="s">
        <v>844</v>
      </c>
      <c r="B57" s="25" t="s">
        <v>49</v>
      </c>
      <c r="C57" s="35">
        <v>0.46772684749999999</v>
      </c>
      <c r="D57" s="40" t="str">
        <f t="shared" si="21"/>
        <v>N/A</v>
      </c>
      <c r="E57" s="35">
        <v>0.2139800285</v>
      </c>
      <c r="F57" s="27" t="str">
        <f t="shared" si="22"/>
        <v>N/A</v>
      </c>
      <c r="G57" s="35">
        <v>0.1764705882</v>
      </c>
      <c r="H57" s="27" t="str">
        <f t="shared" si="23"/>
        <v>N/A</v>
      </c>
      <c r="I57" s="28">
        <v>-54.3</v>
      </c>
      <c r="J57" s="28">
        <v>-17.5</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20.827271829000001</v>
      </c>
      <c r="D59" s="40" t="str">
        <f>IF($B59="N/A","N/A",IF(C59&gt;10,"No",IF(C59&lt;-10,"No","Yes")))</f>
        <v>N/A</v>
      </c>
      <c r="E59" s="39">
        <v>20.471037371000001</v>
      </c>
      <c r="F59" s="40" t="str">
        <f>IF($B59="N/A","N/A",IF(E59&gt;10,"No",IF(E59&lt;-10,"No","Yes")))</f>
        <v>N/A</v>
      </c>
      <c r="G59" s="39">
        <v>20.569766251000001</v>
      </c>
      <c r="H59" s="40" t="str">
        <f>IF($B59="N/A","N/A",IF(G59&gt;10,"No",IF(G59&lt;-10,"No","Yes")))</f>
        <v>N/A</v>
      </c>
      <c r="I59" s="28">
        <v>-1.71</v>
      </c>
      <c r="J59" s="28">
        <v>0.48230000000000001</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98.973422503999998</v>
      </c>
      <c r="D61" s="27" t="str">
        <f>IF($B61="N/A","N/A",IF(C61&gt;=98,"Yes","No"))</f>
        <v>Yes</v>
      </c>
      <c r="E61" s="35">
        <v>98.668120380000005</v>
      </c>
      <c r="F61" s="27" t="str">
        <f>IF($B61="N/A","N/A",IF(E61&gt;=98,"Yes","No"))</f>
        <v>Yes</v>
      </c>
      <c r="G61" s="35">
        <v>98.609549525999995</v>
      </c>
      <c r="H61" s="27" t="str">
        <f>IF($B61="N/A","N/A",IF(G61&gt;=98,"Yes","No"))</f>
        <v>Yes</v>
      </c>
      <c r="I61" s="28">
        <v>-0.308</v>
      </c>
      <c r="J61" s="28">
        <v>-5.8999999999999997E-2</v>
      </c>
      <c r="K61" s="29" t="s">
        <v>107</v>
      </c>
      <c r="L61" s="30" t="str">
        <f t="shared" si="11"/>
        <v>Yes</v>
      </c>
    </row>
    <row r="62" spans="1:12">
      <c r="A62" s="94" t="s">
        <v>91</v>
      </c>
      <c r="B62" s="36" t="s">
        <v>118</v>
      </c>
      <c r="C62" s="35">
        <v>99.999863723000004</v>
      </c>
      <c r="D62" s="27" t="str">
        <f>IF($B62="N/A","N/A",IF(C62&gt;=95,"Yes","No"))</f>
        <v>Yes</v>
      </c>
      <c r="E62" s="35">
        <v>99.999933881999993</v>
      </c>
      <c r="F62" s="27" t="str">
        <f>IF($B62="N/A","N/A",IF(E62&gt;=95,"Yes","No"))</f>
        <v>Yes</v>
      </c>
      <c r="G62" s="35">
        <v>99.999934745000004</v>
      </c>
      <c r="H62" s="27" t="str">
        <f>IF($B62="N/A","N/A",IF(G62&gt;=95,"Yes","No"))</f>
        <v>Yes</v>
      </c>
      <c r="I62" s="28">
        <v>1E-4</v>
      </c>
      <c r="J62" s="28">
        <v>0</v>
      </c>
      <c r="K62" s="29" t="s">
        <v>107</v>
      </c>
      <c r="L62" s="30" t="str">
        <f t="shared" si="11"/>
        <v>Yes</v>
      </c>
    </row>
    <row r="63" spans="1:12">
      <c r="A63" s="94" t="s">
        <v>142</v>
      </c>
      <c r="B63" s="25" t="s">
        <v>49</v>
      </c>
      <c r="C63" s="35">
        <v>60.465591664999998</v>
      </c>
      <c r="D63" s="27" t="str">
        <f t="shared" ref="D63:D68" si="28">IF($B63="N/A","N/A",IF(C63&gt;10,"No",IF(C63&lt;-10,"No","Yes")))</f>
        <v>N/A</v>
      </c>
      <c r="E63" s="35">
        <v>60.542471184</v>
      </c>
      <c r="F63" s="27" t="str">
        <f t="shared" ref="F63:F68" si="29">IF($B63="N/A","N/A",IF(E63&gt;10,"No",IF(E63&lt;-10,"No","Yes")))</f>
        <v>N/A</v>
      </c>
      <c r="G63" s="35">
        <v>61.189087039</v>
      </c>
      <c r="H63" s="27" t="str">
        <f t="shared" ref="H63:H68" si="30">IF($B63="N/A","N/A",IF(G63&gt;10,"No",IF(G63&lt;-10,"No","Yes")))</f>
        <v>N/A</v>
      </c>
      <c r="I63" s="28">
        <v>0.12709999999999999</v>
      </c>
      <c r="J63" s="28">
        <v>1.0680000000000001</v>
      </c>
      <c r="K63" s="29" t="s">
        <v>107</v>
      </c>
      <c r="L63" s="30" t="str">
        <f t="shared" si="11"/>
        <v>Yes</v>
      </c>
    </row>
    <row r="64" spans="1:12">
      <c r="A64" s="94" t="s">
        <v>143</v>
      </c>
      <c r="B64" s="25" t="s">
        <v>49</v>
      </c>
      <c r="C64" s="35">
        <v>30.030969034000002</v>
      </c>
      <c r="D64" s="27" t="str">
        <f t="shared" si="28"/>
        <v>N/A</v>
      </c>
      <c r="E64" s="35">
        <v>29.630883422</v>
      </c>
      <c r="F64" s="27" t="str">
        <f t="shared" si="29"/>
        <v>N/A</v>
      </c>
      <c r="G64" s="35">
        <v>29.236002670000001</v>
      </c>
      <c r="H64" s="27" t="str">
        <f t="shared" si="30"/>
        <v>N/A</v>
      </c>
      <c r="I64" s="28">
        <v>-1.33</v>
      </c>
      <c r="J64" s="28">
        <v>-1.33</v>
      </c>
      <c r="K64" s="29" t="s">
        <v>107</v>
      </c>
      <c r="L64" s="30" t="str">
        <f t="shared" si="11"/>
        <v>Yes</v>
      </c>
    </row>
    <row r="65" spans="1:12">
      <c r="A65" s="94" t="s">
        <v>144</v>
      </c>
      <c r="B65" s="25" t="s">
        <v>49</v>
      </c>
      <c r="C65" s="35">
        <v>0.15883128520000001</v>
      </c>
      <c r="D65" s="27" t="str">
        <f t="shared" si="28"/>
        <v>N/A</v>
      </c>
      <c r="E65" s="35">
        <v>0.16066657449999999</v>
      </c>
      <c r="F65" s="27" t="str">
        <f t="shared" si="29"/>
        <v>N/A</v>
      </c>
      <c r="G65" s="35">
        <v>0.15967863290000001</v>
      </c>
      <c r="H65" s="27" t="str">
        <f t="shared" si="30"/>
        <v>N/A</v>
      </c>
      <c r="I65" s="28">
        <v>1.155</v>
      </c>
      <c r="J65" s="28">
        <v>-0.61499999999999999</v>
      </c>
      <c r="K65" s="29" t="s">
        <v>107</v>
      </c>
      <c r="L65" s="30" t="str">
        <f t="shared" si="11"/>
        <v>Yes</v>
      </c>
    </row>
    <row r="66" spans="1:12">
      <c r="A66" s="94" t="s">
        <v>145</v>
      </c>
      <c r="B66" s="36" t="s">
        <v>49</v>
      </c>
      <c r="C66" s="35">
        <v>0.15378902219999999</v>
      </c>
      <c r="D66" s="33" t="str">
        <f t="shared" si="28"/>
        <v>N/A</v>
      </c>
      <c r="E66" s="35">
        <v>0.12516124510000001</v>
      </c>
      <c r="F66" s="33" t="str">
        <f t="shared" si="29"/>
        <v>N/A</v>
      </c>
      <c r="G66" s="35">
        <v>8.2025354100000003E-2</v>
      </c>
      <c r="H66" s="33" t="str">
        <f t="shared" si="30"/>
        <v>N/A</v>
      </c>
      <c r="I66" s="28">
        <v>-18.600000000000001</v>
      </c>
      <c r="J66" s="28">
        <v>-34.5</v>
      </c>
      <c r="K66" s="36" t="s">
        <v>49</v>
      </c>
      <c r="L66" s="30" t="str">
        <f t="shared" si="11"/>
        <v>N/A</v>
      </c>
    </row>
    <row r="67" spans="1:12">
      <c r="A67" s="94" t="s">
        <v>305</v>
      </c>
      <c r="B67" s="36" t="s">
        <v>49</v>
      </c>
      <c r="C67" s="35">
        <v>0.90597201540000005</v>
      </c>
      <c r="D67" s="33" t="str">
        <f t="shared" si="28"/>
        <v>N/A</v>
      </c>
      <c r="E67" s="35">
        <v>0.91606394660000001</v>
      </c>
      <c r="F67" s="33" t="str">
        <f t="shared" si="29"/>
        <v>N/A</v>
      </c>
      <c r="G67" s="35">
        <v>0.96427100860000003</v>
      </c>
      <c r="H67" s="33" t="str">
        <f t="shared" si="30"/>
        <v>N/A</v>
      </c>
      <c r="I67" s="28">
        <v>1.1140000000000001</v>
      </c>
      <c r="J67" s="28">
        <v>5.2619999999999996</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8.2848469775000009</v>
      </c>
      <c r="D69" s="33" t="str">
        <f>IF($B69="N/A","N/A",IF(C69&gt;=5,"No",IF(C69&lt;0,"No","Yes")))</f>
        <v>No</v>
      </c>
      <c r="E69" s="35">
        <v>8.6247536281000006</v>
      </c>
      <c r="F69" s="33" t="str">
        <f>IF($B69="N/A","N/A",IF(E69&gt;=5,"No",IF(E69&lt;0,"No","Yes")))</f>
        <v>No</v>
      </c>
      <c r="G69" s="35">
        <v>8.3689352952</v>
      </c>
      <c r="H69" s="33" t="str">
        <f>IF($B69="N/A","N/A",IF(G69&gt;=5,"No",IF(G69&lt;0,"No","Yes")))</f>
        <v>No</v>
      </c>
      <c r="I69" s="28">
        <v>4.1029999999999998</v>
      </c>
      <c r="J69" s="28">
        <v>-2.97</v>
      </c>
      <c r="K69" s="29" t="s">
        <v>107</v>
      </c>
      <c r="L69" s="30" t="str">
        <f t="shared" si="11"/>
        <v>Yes</v>
      </c>
    </row>
    <row r="70" spans="1:12" ht="12.75" customHeight="1">
      <c r="A70" s="94" t="s">
        <v>308</v>
      </c>
      <c r="B70" s="36" t="s">
        <v>49</v>
      </c>
      <c r="C70" s="35">
        <v>4.3357329507999998</v>
      </c>
      <c r="D70" s="33" t="str">
        <f>IF($B70="N/A","N/A",IF(C70&gt;10,"No",IF(C70&lt;-10,"No","Yes")))</f>
        <v>N/A</v>
      </c>
      <c r="E70" s="35">
        <v>4.5873282339000001</v>
      </c>
      <c r="F70" s="33" t="str">
        <f>IF($B70="N/A","N/A",IF(E70&gt;10,"No",IF(E70&lt;-10,"No","Yes")))</f>
        <v>N/A</v>
      </c>
      <c r="G70" s="35">
        <v>4.7807012677999996</v>
      </c>
      <c r="H70" s="33" t="str">
        <f>IF($B70="N/A","N/A",IF(G70&gt;10,"No",IF(G70&lt;-10,"No","Yes")))</f>
        <v>N/A</v>
      </c>
      <c r="I70" s="28">
        <v>5.8029999999999999</v>
      </c>
      <c r="J70" s="28">
        <v>4.2149999999999999</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3.4260133074999999</v>
      </c>
      <c r="D72" s="27" t="str">
        <f>IF($B72="N/A","N/A",IF(C72&gt;8,"No",IF(C72&lt;2,"No","Yes")))</f>
        <v>Yes</v>
      </c>
      <c r="E72" s="32">
        <v>3.1958102389</v>
      </c>
      <c r="F72" s="27" t="str">
        <f>IF($B72="N/A","N/A",IF(E72&gt;8,"No",IF(E72&lt;2,"No","Yes")))</f>
        <v>Yes</v>
      </c>
      <c r="G72" s="32">
        <v>3.2533461059</v>
      </c>
      <c r="H72" s="27" t="str">
        <f>IF($B72="N/A","N/A",IF(G72&gt;8,"No",IF(G72&lt;2,"No","Yes")))</f>
        <v>Yes</v>
      </c>
      <c r="I72" s="28">
        <v>-6.72</v>
      </c>
      <c r="J72" s="28">
        <v>1.8</v>
      </c>
      <c r="K72" s="29" t="s">
        <v>107</v>
      </c>
      <c r="L72" s="30" t="str">
        <f t="shared" si="11"/>
        <v>Yes</v>
      </c>
    </row>
    <row r="73" spans="1:12">
      <c r="A73" s="51" t="s">
        <v>888</v>
      </c>
      <c r="B73" s="25" t="s">
        <v>49</v>
      </c>
      <c r="C73" s="32" t="s">
        <v>49</v>
      </c>
      <c r="D73" s="33" t="str">
        <f t="shared" ref="D73:D80" si="31">IF($B73="N/A","N/A",IF(C73&gt;10,"No",IF(C73&lt;-10,"No","Yes")))</f>
        <v>N/A</v>
      </c>
      <c r="E73" s="32">
        <v>15.682313916</v>
      </c>
      <c r="F73" s="33" t="str">
        <f t="shared" ref="F73:F80" si="32">IF($B73="N/A","N/A",IF(E73&gt;10,"No",IF(E73&lt;-10,"No","Yes")))</f>
        <v>N/A</v>
      </c>
      <c r="G73" s="32">
        <v>16.147966691000001</v>
      </c>
      <c r="H73" s="33" t="str">
        <f t="shared" ref="H73:H80" si="33">IF($B73="N/A","N/A",IF(G73&gt;10,"No",IF(G73&lt;-10,"No","Yes")))</f>
        <v>N/A</v>
      </c>
      <c r="I73" s="28" t="s">
        <v>49</v>
      </c>
      <c r="J73" s="28">
        <v>2.9689999999999999</v>
      </c>
      <c r="K73" s="29" t="s">
        <v>107</v>
      </c>
      <c r="L73" s="30" t="str">
        <f>IF(J73="Div by 0", "N/A", IF(OR(J73="N/A",K73="N/A"),"N/A", IF(J73&gt;VALUE(MID(K73,1,2)), "No", IF(J73&lt;-1*VALUE(MID(K73,1,2)), "No", "Yes"))))</f>
        <v>Yes</v>
      </c>
    </row>
    <row r="74" spans="1:12">
      <c r="A74" s="51" t="s">
        <v>889</v>
      </c>
      <c r="B74" s="25" t="s">
        <v>49</v>
      </c>
      <c r="C74" s="32" t="s">
        <v>49</v>
      </c>
      <c r="D74" s="33" t="str">
        <f t="shared" si="31"/>
        <v>N/A</v>
      </c>
      <c r="E74" s="32">
        <v>29.571840108</v>
      </c>
      <c r="F74" s="33" t="str">
        <f t="shared" si="32"/>
        <v>N/A</v>
      </c>
      <c r="G74" s="32">
        <v>30.171496287</v>
      </c>
      <c r="H74" s="33" t="str">
        <f t="shared" si="33"/>
        <v>N/A</v>
      </c>
      <c r="I74" s="28" t="s">
        <v>49</v>
      </c>
      <c r="J74" s="28">
        <v>2.028</v>
      </c>
      <c r="K74" s="29" t="s">
        <v>107</v>
      </c>
      <c r="L74" s="30" t="str">
        <f>IF(J74="Div by 0", "N/A", IF(OR(J74="N/A",K74="N/A"),"N/A", IF(J74&gt;VALUE(MID(K74,1,2)), "No", IF(J74&lt;-1*VALUE(MID(K74,1,2)), "No", "Yes"))))</f>
        <v>Yes</v>
      </c>
    </row>
    <row r="75" spans="1:12">
      <c r="A75" s="51" t="s">
        <v>890</v>
      </c>
      <c r="B75" s="25" t="s">
        <v>49</v>
      </c>
      <c r="C75" s="32" t="s">
        <v>49</v>
      </c>
      <c r="D75" s="33" t="str">
        <f t="shared" si="31"/>
        <v>N/A</v>
      </c>
      <c r="E75" s="32">
        <v>4.0556739434000004</v>
      </c>
      <c r="F75" s="33" t="str">
        <f t="shared" si="32"/>
        <v>N/A</v>
      </c>
      <c r="G75" s="32">
        <v>4.3022526629</v>
      </c>
      <c r="H75" s="33" t="str">
        <f t="shared" si="33"/>
        <v>N/A</v>
      </c>
      <c r="I75" s="28" t="s">
        <v>49</v>
      </c>
      <c r="J75" s="28">
        <v>6.08</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25.054927471999999</v>
      </c>
      <c r="F76" s="33" t="str">
        <f t="shared" si="32"/>
        <v>N/A</v>
      </c>
      <c r="G76" s="32">
        <v>23.869900088000001</v>
      </c>
      <c r="H76" s="33" t="str">
        <f t="shared" si="33"/>
        <v>N/A</v>
      </c>
      <c r="I76" s="28" t="s">
        <v>49</v>
      </c>
      <c r="J76" s="28">
        <v>-4.7300000000000004</v>
      </c>
      <c r="K76" s="29" t="s">
        <v>107</v>
      </c>
      <c r="L76" s="30" t="str">
        <f t="shared" si="34"/>
        <v>Yes</v>
      </c>
    </row>
    <row r="77" spans="1:12">
      <c r="A77" s="51" t="s">
        <v>892</v>
      </c>
      <c r="B77" s="25" t="s">
        <v>49</v>
      </c>
      <c r="C77" s="32" t="s">
        <v>49</v>
      </c>
      <c r="D77" s="33" t="str">
        <f t="shared" si="31"/>
        <v>N/A</v>
      </c>
      <c r="E77" s="32">
        <v>12.55546468</v>
      </c>
      <c r="F77" s="33" t="str">
        <f t="shared" si="32"/>
        <v>N/A</v>
      </c>
      <c r="G77" s="32">
        <v>12.503221958999999</v>
      </c>
      <c r="H77" s="33" t="str">
        <f t="shared" si="33"/>
        <v>N/A</v>
      </c>
      <c r="I77" s="28" t="s">
        <v>49</v>
      </c>
      <c r="J77" s="28">
        <v>-0.41599999999999998</v>
      </c>
      <c r="K77" s="29" t="s">
        <v>107</v>
      </c>
      <c r="L77" s="30" t="str">
        <f t="shared" si="34"/>
        <v>Yes</v>
      </c>
    </row>
    <row r="78" spans="1:12">
      <c r="A78" s="51" t="s">
        <v>893</v>
      </c>
      <c r="B78" s="25" t="s">
        <v>49</v>
      </c>
      <c r="C78" s="32" t="s">
        <v>49</v>
      </c>
      <c r="D78" s="33" t="str">
        <f t="shared" si="31"/>
        <v>N/A</v>
      </c>
      <c r="E78" s="32">
        <v>4.8583456368000002</v>
      </c>
      <c r="F78" s="33" t="str">
        <f t="shared" si="32"/>
        <v>N/A</v>
      </c>
      <c r="G78" s="32">
        <v>4.7905547511000002</v>
      </c>
      <c r="H78" s="33" t="str">
        <f t="shared" si="33"/>
        <v>N/A</v>
      </c>
      <c r="I78" s="28" t="s">
        <v>49</v>
      </c>
      <c r="J78" s="28">
        <v>-1.4</v>
      </c>
      <c r="K78" s="29" t="s">
        <v>107</v>
      </c>
      <c r="L78" s="30" t="str">
        <f t="shared" si="34"/>
        <v>Yes</v>
      </c>
    </row>
    <row r="79" spans="1:12">
      <c r="A79" s="51" t="s">
        <v>894</v>
      </c>
      <c r="B79" s="25" t="s">
        <v>49</v>
      </c>
      <c r="C79" s="32" t="s">
        <v>49</v>
      </c>
      <c r="D79" s="33" t="str">
        <f t="shared" si="31"/>
        <v>N/A</v>
      </c>
      <c r="E79" s="32">
        <v>3.2411671402</v>
      </c>
      <c r="F79" s="33" t="str">
        <f t="shared" si="32"/>
        <v>N/A</v>
      </c>
      <c r="G79" s="32">
        <v>3.2033608861</v>
      </c>
      <c r="H79" s="33" t="str">
        <f t="shared" si="33"/>
        <v>N/A</v>
      </c>
      <c r="I79" s="28" t="s">
        <v>49</v>
      </c>
      <c r="J79" s="28">
        <v>-1.17</v>
      </c>
      <c r="K79" s="29" t="s">
        <v>107</v>
      </c>
      <c r="L79" s="30" t="str">
        <f t="shared" si="34"/>
        <v>Yes</v>
      </c>
    </row>
    <row r="80" spans="1:12">
      <c r="A80" s="51" t="s">
        <v>895</v>
      </c>
      <c r="B80" s="25" t="s">
        <v>49</v>
      </c>
      <c r="C80" s="32" t="s">
        <v>49</v>
      </c>
      <c r="D80" s="33" t="str">
        <f t="shared" si="31"/>
        <v>N/A</v>
      </c>
      <c r="E80" s="32">
        <v>1.7844568643000001</v>
      </c>
      <c r="F80" s="33" t="str">
        <f t="shared" si="32"/>
        <v>N/A</v>
      </c>
      <c r="G80" s="32">
        <v>1.7578353137</v>
      </c>
      <c r="H80" s="33" t="str">
        <f t="shared" si="33"/>
        <v>N/A</v>
      </c>
      <c r="I80" s="28" t="s">
        <v>49</v>
      </c>
      <c r="J80" s="28">
        <v>-1.49</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757755</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65335</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551200</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123112</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99.999863723000004</v>
      </c>
      <c r="D86" s="27" t="str">
        <f>IF($B86="N/A","N/A",IF(C86&gt;10,"No",IF(C86&lt;-10,"No","Yes")))</f>
        <v>N/A</v>
      </c>
      <c r="E86" s="32">
        <v>99.999867764000001</v>
      </c>
      <c r="F86" s="27" t="str">
        <f>IF($B86="N/A","N/A",IF(E86&gt;10,"No",IF(E86&lt;-10,"No","Yes")))</f>
        <v>N/A</v>
      </c>
      <c r="G86" s="32">
        <v>99.999934745000004</v>
      </c>
      <c r="H86" s="27" t="str">
        <f>IF($B86="N/A","N/A",IF(G86&gt;10,"No",IF(G86&lt;-10,"No","Yes")))</f>
        <v>N/A</v>
      </c>
      <c r="I86" s="28">
        <v>0</v>
      </c>
      <c r="J86" s="28">
        <v>1E-4</v>
      </c>
      <c r="K86" s="25" t="s">
        <v>49</v>
      </c>
      <c r="L86" s="30" t="str">
        <f t="shared" si="11"/>
        <v>N/A</v>
      </c>
    </row>
    <row r="87" spans="1:12">
      <c r="A87" s="94" t="s">
        <v>896</v>
      </c>
      <c r="B87" s="25" t="s">
        <v>49</v>
      </c>
      <c r="C87" s="32" t="s">
        <v>49</v>
      </c>
      <c r="D87" s="27" t="str">
        <f t="shared" ref="D87:D88" si="38">IF($B87="N/A","N/A",IF(C87&gt;10,"No",IF(C87&lt;-10,"No","Yes")))</f>
        <v>N/A</v>
      </c>
      <c r="E87" s="32">
        <v>58.174788042000003</v>
      </c>
      <c r="F87" s="27" t="str">
        <f t="shared" ref="F87:F88" si="39">IF($B87="N/A","N/A",IF(E87&gt;10,"No",IF(E87&lt;-10,"No","Yes")))</f>
        <v>N/A</v>
      </c>
      <c r="G87" s="32">
        <v>57.769471559999999</v>
      </c>
      <c r="H87" s="27" t="str">
        <f t="shared" ref="H87:H88" si="40">IF($B87="N/A","N/A",IF(G87&gt;10,"No",IF(G87&lt;-10,"No","Yes")))</f>
        <v>N/A</v>
      </c>
      <c r="I87" s="28" t="s">
        <v>49</v>
      </c>
      <c r="J87" s="28">
        <v>-0.69699999999999995</v>
      </c>
      <c r="K87" s="29" t="s">
        <v>107</v>
      </c>
      <c r="L87" s="30" t="str">
        <f>IF(J87="Div by 0", "N/A", IF(OR(J87="N/A",K87="N/A"),"N/A", IF(J87&gt;VALUE(MID(K87,1,2)), "No", IF(J87&lt;-1*VALUE(MID(K87,1,2)), "No", "Yes"))))</f>
        <v>Yes</v>
      </c>
    </row>
    <row r="88" spans="1:12">
      <c r="A88" s="94" t="s">
        <v>897</v>
      </c>
      <c r="B88" s="25" t="s">
        <v>49</v>
      </c>
      <c r="C88" s="32" t="s">
        <v>49</v>
      </c>
      <c r="D88" s="27" t="str">
        <f t="shared" si="38"/>
        <v>N/A</v>
      </c>
      <c r="E88" s="32">
        <v>41.825079721999998</v>
      </c>
      <c r="F88" s="27" t="str">
        <f t="shared" si="39"/>
        <v>N/A</v>
      </c>
      <c r="G88" s="32">
        <v>42.230463184999998</v>
      </c>
      <c r="H88" s="27" t="str">
        <f t="shared" si="40"/>
        <v>N/A</v>
      </c>
      <c r="I88" s="28" t="s">
        <v>49</v>
      </c>
      <c r="J88" s="28">
        <v>0.96919999999999995</v>
      </c>
      <c r="K88" s="29" t="s">
        <v>107</v>
      </c>
      <c r="L88" s="30" t="str">
        <f>IF(J88="Div by 0", "N/A", IF(OR(J88="N/A",K88="N/A"),"N/A", IF(J88&gt;VALUE(MID(K88,1,2)), "No", IF(J88&lt;-1*VALUE(MID(K88,1,2)), "No", "Yes"))))</f>
        <v>Yes</v>
      </c>
    </row>
    <row r="89" spans="1:12">
      <c r="A89" s="51" t="s">
        <v>310</v>
      </c>
      <c r="B89" s="25" t="s">
        <v>726</v>
      </c>
      <c r="C89" s="32">
        <v>72.884889904999994</v>
      </c>
      <c r="D89" s="27" t="str">
        <f>IF($B89="N/A","N/A",IF(C89&gt;70,"No",IF(C89&lt;40,"No","Yes")))</f>
        <v>No</v>
      </c>
      <c r="E89" s="32">
        <v>69.300121855</v>
      </c>
      <c r="F89" s="27" t="str">
        <f>IF($B89="N/A","N/A",IF(E89&gt;70,"No",IF(E89&lt;40,"No","Yes")))</f>
        <v>Yes</v>
      </c>
      <c r="G89" s="32">
        <v>67.093085400000007</v>
      </c>
      <c r="H89" s="27" t="str">
        <f>IF($B89="N/A","N/A",IF(G89&gt;70,"No",IF(G89&lt;40,"No","Yes")))</f>
        <v>Yes</v>
      </c>
      <c r="I89" s="28">
        <v>-4.92</v>
      </c>
      <c r="J89" s="28">
        <v>-3.18</v>
      </c>
      <c r="K89" s="29" t="s">
        <v>107</v>
      </c>
      <c r="L89" s="30" t="str">
        <f t="shared" si="11"/>
        <v>Yes</v>
      </c>
    </row>
    <row r="90" spans="1:12">
      <c r="A90" s="89" t="s">
        <v>808</v>
      </c>
      <c r="B90" s="25" t="s">
        <v>49</v>
      </c>
      <c r="C90" s="32">
        <v>74.261254584</v>
      </c>
      <c r="D90" s="27" t="str">
        <f>IF($B90="N/A","N/A",IF(C90&gt;10,"No",IF(C90&lt;-10,"No","Yes")))</f>
        <v>N/A</v>
      </c>
      <c r="E90" s="32">
        <v>73.991357918000006</v>
      </c>
      <c r="F90" s="27" t="str">
        <f>IF($B90="N/A","N/A",IF(E90&gt;10,"No",IF(E90&lt;-10,"No","Yes")))</f>
        <v>N/A</v>
      </c>
      <c r="G90" s="32">
        <v>73.739346283000003</v>
      </c>
      <c r="H90" s="27" t="str">
        <f>IF($B90="N/A","N/A",IF(G90&gt;10,"No",IF(G90&lt;-10,"No","Yes")))</f>
        <v>N/A</v>
      </c>
      <c r="I90" s="28">
        <v>-0.36299999999999999</v>
      </c>
      <c r="J90" s="28">
        <v>-0.34100000000000003</v>
      </c>
      <c r="K90" s="25" t="s">
        <v>49</v>
      </c>
      <c r="L90" s="30" t="str">
        <f t="shared" ref="L90" si="41">IF(J90="Div by 0", "N/A", IF(K90="N/A","N/A", IF(J90&gt;VALUE(MID(K90,1,2)), "No", IF(J90&lt;-1*VALUE(MID(K90,1,2)), "No", "Yes"))))</f>
        <v>N/A</v>
      </c>
    </row>
    <row r="91" spans="1:12">
      <c r="A91" s="89" t="s">
        <v>809</v>
      </c>
      <c r="B91" s="25" t="s">
        <v>49</v>
      </c>
      <c r="C91" s="32">
        <v>89.983297207000007</v>
      </c>
      <c r="D91" s="27" t="str">
        <f t="shared" ref="D91:D97" si="42">IF($B91="N/A","N/A",IF(C91&gt;10,"No",IF(C91&lt;-10,"No","Yes")))</f>
        <v>N/A</v>
      </c>
      <c r="E91" s="32">
        <v>88.307194125999999</v>
      </c>
      <c r="F91" s="27" t="str">
        <f t="shared" ref="F91:F97" si="43">IF($B91="N/A","N/A",IF(E91&gt;10,"No",IF(E91&lt;-10,"No","Yes")))</f>
        <v>N/A</v>
      </c>
      <c r="G91" s="32">
        <v>69.551701426999998</v>
      </c>
      <c r="H91" s="27" t="str">
        <f t="shared" ref="H91:H97" si="44">IF($B91="N/A","N/A",IF(G91&gt;10,"No",IF(G91&lt;-10,"No","Yes")))</f>
        <v>N/A</v>
      </c>
      <c r="I91" s="28">
        <v>-1.86</v>
      </c>
      <c r="J91" s="28">
        <v>-21.2</v>
      </c>
      <c r="K91" s="25" t="s">
        <v>49</v>
      </c>
      <c r="L91" s="30" t="str">
        <f t="shared" ref="L91:L101" si="45">IF(J91="Div by 0", "N/A", IF(K91="N/A","N/A", IF(J91&gt;VALUE(MID(K91,1,2)), "No", IF(J91&lt;-1*VALUE(MID(K91,1,2)), "No", "Yes"))))</f>
        <v>N/A</v>
      </c>
    </row>
    <row r="92" spans="1:12">
      <c r="A92" s="89" t="s">
        <v>810</v>
      </c>
      <c r="B92" s="25" t="s">
        <v>49</v>
      </c>
      <c r="C92" s="32">
        <v>68.828691859000003</v>
      </c>
      <c r="D92" s="27" t="str">
        <f t="shared" si="42"/>
        <v>N/A</v>
      </c>
      <c r="E92" s="32">
        <v>69.051675184999993</v>
      </c>
      <c r="F92" s="27" t="str">
        <f t="shared" si="43"/>
        <v>N/A</v>
      </c>
      <c r="G92" s="32">
        <v>70.099754085000001</v>
      </c>
      <c r="H92" s="27" t="str">
        <f t="shared" si="44"/>
        <v>N/A</v>
      </c>
      <c r="I92" s="28">
        <v>0.32400000000000001</v>
      </c>
      <c r="J92" s="28">
        <v>1.518</v>
      </c>
      <c r="K92" s="25" t="s">
        <v>49</v>
      </c>
      <c r="L92" s="30" t="str">
        <f t="shared" si="45"/>
        <v>N/A</v>
      </c>
    </row>
    <row r="93" spans="1:12">
      <c r="A93" s="89" t="s">
        <v>811</v>
      </c>
      <c r="B93" s="25" t="s">
        <v>49</v>
      </c>
      <c r="C93" s="32">
        <v>62.367693467999999</v>
      </c>
      <c r="D93" s="27" t="str">
        <f t="shared" si="42"/>
        <v>N/A</v>
      </c>
      <c r="E93" s="32">
        <v>46.468729017999998</v>
      </c>
      <c r="F93" s="27" t="str">
        <f t="shared" si="43"/>
        <v>N/A</v>
      </c>
      <c r="G93" s="32">
        <v>53.432927311999997</v>
      </c>
      <c r="H93" s="27" t="str">
        <f t="shared" si="44"/>
        <v>N/A</v>
      </c>
      <c r="I93" s="28">
        <v>-25.5</v>
      </c>
      <c r="J93" s="28">
        <v>14.99</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1.3229807951000001</v>
      </c>
      <c r="D95" s="27" t="str">
        <f t="shared" si="42"/>
        <v>N/A</v>
      </c>
      <c r="E95" s="32">
        <v>1.1095911332999999</v>
      </c>
      <c r="F95" s="27" t="str">
        <f t="shared" si="43"/>
        <v>N/A</v>
      </c>
      <c r="G95" s="32">
        <v>1.1176851753000001</v>
      </c>
      <c r="H95" s="27" t="str">
        <f t="shared" si="44"/>
        <v>N/A</v>
      </c>
      <c r="I95" s="28">
        <v>-16.100000000000001</v>
      </c>
      <c r="J95" s="28">
        <v>0.72950000000000004</v>
      </c>
      <c r="K95" s="25" t="s">
        <v>49</v>
      </c>
      <c r="L95" s="30" t="str">
        <f t="shared" si="45"/>
        <v>N/A</v>
      </c>
    </row>
    <row r="96" spans="1:12">
      <c r="A96" s="90" t="s">
        <v>813</v>
      </c>
      <c r="B96" s="25" t="s">
        <v>49</v>
      </c>
      <c r="C96" s="32">
        <v>1.3918008715000001</v>
      </c>
      <c r="D96" s="27" t="str">
        <f t="shared" si="42"/>
        <v>N/A</v>
      </c>
      <c r="E96" s="32">
        <v>1.3726082664999999</v>
      </c>
      <c r="F96" s="27" t="str">
        <f t="shared" si="43"/>
        <v>N/A</v>
      </c>
      <c r="G96" s="32">
        <v>1.343205958</v>
      </c>
      <c r="H96" s="27" t="str">
        <f t="shared" si="44"/>
        <v>N/A</v>
      </c>
      <c r="I96" s="28">
        <v>-1.38</v>
      </c>
      <c r="J96" s="28">
        <v>-2.14</v>
      </c>
      <c r="K96" s="25" t="s">
        <v>49</v>
      </c>
      <c r="L96" s="30" t="str">
        <f t="shared" si="45"/>
        <v>N/A</v>
      </c>
    </row>
    <row r="97" spans="1:12" ht="12.75" customHeight="1">
      <c r="A97" s="90" t="s">
        <v>814</v>
      </c>
      <c r="B97" s="25" t="s">
        <v>49</v>
      </c>
      <c r="C97" s="32">
        <v>1.4903294165000001</v>
      </c>
      <c r="D97" s="27" t="str">
        <f t="shared" si="42"/>
        <v>N/A</v>
      </c>
      <c r="E97" s="32">
        <v>1.4600822903999999</v>
      </c>
      <c r="F97" s="27" t="str">
        <f t="shared" si="43"/>
        <v>N/A</v>
      </c>
      <c r="G97" s="32">
        <v>1.4243177441999999</v>
      </c>
      <c r="H97" s="27" t="str">
        <f t="shared" si="44"/>
        <v>N/A</v>
      </c>
      <c r="I97" s="28">
        <v>-2.0299999999999998</v>
      </c>
      <c r="J97" s="28">
        <v>-2.4500000000000002</v>
      </c>
      <c r="K97" s="25" t="s">
        <v>49</v>
      </c>
      <c r="L97" s="30" t="str">
        <f t="shared" si="45"/>
        <v>N/A</v>
      </c>
    </row>
    <row r="98" spans="1:12">
      <c r="A98" s="86" t="s">
        <v>966</v>
      </c>
      <c r="B98" s="36" t="s">
        <v>49</v>
      </c>
      <c r="C98" s="34">
        <v>4234</v>
      </c>
      <c r="D98" s="33" t="str">
        <f>IF($B98="N/A","N/A",IF(C98&gt;10,"No",IF(C98&lt;-10,"No","Yes")))</f>
        <v>N/A</v>
      </c>
      <c r="E98" s="34">
        <v>6644</v>
      </c>
      <c r="F98" s="33" t="str">
        <f>IF($B98="N/A","N/A",IF(E98&gt;10,"No",IF(E98&lt;-10,"No","Yes")))</f>
        <v>N/A</v>
      </c>
      <c r="G98" s="34">
        <v>6125</v>
      </c>
      <c r="H98" s="33" t="str">
        <f>IF($B98="N/A","N/A",IF(G98&gt;10,"No",IF(G98&lt;-10,"No","Yes")))</f>
        <v>N/A</v>
      </c>
      <c r="I98" s="28">
        <v>56.92</v>
      </c>
      <c r="J98" s="28">
        <v>-7.81</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276</v>
      </c>
      <c r="D100" s="27" t="str">
        <f t="shared" ref="D100" si="49">IF($B100="N/A","N/A",IF(C100&gt;0,"No",IF(C100&lt;0,"No","Yes")))</f>
        <v>No</v>
      </c>
      <c r="E100" s="34">
        <v>298</v>
      </c>
      <c r="F100" s="27" t="str">
        <f t="shared" ref="F100" si="50">IF($B100="N/A","N/A",IF(E100&gt;0,"No",IF(E100&lt;0,"No","Yes")))</f>
        <v>No</v>
      </c>
      <c r="G100" s="34">
        <v>297</v>
      </c>
      <c r="H100" s="27" t="str">
        <f t="shared" ref="H100" si="51">IF($B100="N/A","N/A",IF(G100&gt;0,"No",IF(G100&lt;0,"No","Yes")))</f>
        <v>No</v>
      </c>
      <c r="I100" s="28">
        <v>7.9710000000000001</v>
      </c>
      <c r="J100" s="28">
        <v>-0.33600000000000002</v>
      </c>
      <c r="K100" s="25" t="s">
        <v>49</v>
      </c>
      <c r="L100" s="30" t="str">
        <f t="shared" si="45"/>
        <v>N/A</v>
      </c>
    </row>
    <row r="101" spans="1:12" ht="12.75" customHeight="1">
      <c r="A101" s="90" t="s">
        <v>964</v>
      </c>
      <c r="B101" s="38" t="s">
        <v>49</v>
      </c>
      <c r="C101" s="35" t="s">
        <v>49</v>
      </c>
      <c r="D101" s="33" t="str">
        <f>IF($B101="N/A","N/A",IF(C101&gt;10,"No",IF(C101&lt;-10,"No","Yes")))</f>
        <v>N/A</v>
      </c>
      <c r="E101" s="35">
        <v>1.6778523489999999</v>
      </c>
      <c r="F101" s="33" t="str">
        <f>IF($B101="N/A","N/A",IF(E101&gt;10,"No",IF(E101&lt;-10,"No","Yes")))</f>
        <v>N/A</v>
      </c>
      <c r="G101" s="35">
        <v>8.0808080808000007</v>
      </c>
      <c r="H101" s="33" t="str">
        <f>IF($B101="N/A","N/A",IF(G101&gt;10,"No",IF(G101&lt;-10,"No","Yes")))</f>
        <v>N/A</v>
      </c>
      <c r="I101" s="28" t="s">
        <v>49</v>
      </c>
      <c r="J101" s="28">
        <v>381.6</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282898</v>
      </c>
      <c r="D103" s="33" t="str">
        <f>IF($B103="N/A","N/A",IF(C103&gt;10,"No",IF(C103&lt;-10,"No","Yes")))</f>
        <v>N/A</v>
      </c>
      <c r="E103" s="34">
        <v>286785</v>
      </c>
      <c r="F103" s="33" t="str">
        <f>IF($B103="N/A","N/A",IF(E103&gt;10,"No",IF(E103&lt;-10,"No","Yes")))</f>
        <v>N/A</v>
      </c>
      <c r="G103" s="34">
        <v>290536</v>
      </c>
      <c r="H103" s="33" t="str">
        <f>IF($B103="N/A","N/A",IF(G103&gt;10,"No",IF(G103&lt;-10,"No","Yes")))</f>
        <v>N/A</v>
      </c>
      <c r="I103" s="28">
        <v>1.3740000000000001</v>
      </c>
      <c r="J103" s="28">
        <v>1.3080000000000001</v>
      </c>
      <c r="K103" s="36" t="s">
        <v>107</v>
      </c>
      <c r="L103" s="30" t="str">
        <f t="shared" ref="L103:L135" si="52">IF(J103="Div by 0", "N/A", IF(K103="N/A","N/A", IF(J103&gt;VALUE(MID(K103,1,2)), "No", IF(J103&lt;-1*VALUE(MID(K103,1,2)), "No", "Yes"))))</f>
        <v>Yes</v>
      </c>
    </row>
    <row r="104" spans="1:12">
      <c r="A104" s="49" t="s">
        <v>312</v>
      </c>
      <c r="B104" s="36" t="s">
        <v>49</v>
      </c>
      <c r="C104" s="34">
        <v>260631.48</v>
      </c>
      <c r="D104" s="33" t="str">
        <f>IF($B104="N/A","N/A",IF(C104&gt;10,"No",IF(C104&lt;-10,"No","Yes")))</f>
        <v>N/A</v>
      </c>
      <c r="E104" s="34">
        <v>263769.95</v>
      </c>
      <c r="F104" s="33" t="str">
        <f>IF($B104="N/A","N/A",IF(E104&gt;10,"No",IF(E104&lt;-10,"No","Yes")))</f>
        <v>N/A</v>
      </c>
      <c r="G104" s="34">
        <v>255799.39</v>
      </c>
      <c r="H104" s="33" t="str">
        <f>IF($B104="N/A","N/A",IF(G104&gt;10,"No",IF(G104&lt;-10,"No","Yes")))</f>
        <v>N/A</v>
      </c>
      <c r="I104" s="28">
        <v>1.204</v>
      </c>
      <c r="J104" s="28">
        <v>-3.02</v>
      </c>
      <c r="K104" s="36" t="s">
        <v>108</v>
      </c>
      <c r="L104" s="30" t="str">
        <f t="shared" si="52"/>
        <v>Yes</v>
      </c>
    </row>
    <row r="105" spans="1:12">
      <c r="A105" s="51" t="s">
        <v>313</v>
      </c>
      <c r="B105" s="25" t="s">
        <v>115</v>
      </c>
      <c r="C105" s="32">
        <v>97.336535752000003</v>
      </c>
      <c r="D105" s="27" t="str">
        <f>IF($B105="N/A","N/A",IF(C105&gt;=90,"Yes","No"))</f>
        <v>Yes</v>
      </c>
      <c r="E105" s="32">
        <v>97.274065155000002</v>
      </c>
      <c r="F105" s="27" t="str">
        <f>IF($B105="N/A","N/A",IF(E105&gt;=90,"Yes","No"))</f>
        <v>Yes</v>
      </c>
      <c r="G105" s="32">
        <v>97.852664262000005</v>
      </c>
      <c r="H105" s="27" t="str">
        <f>IF($B105="N/A","N/A",IF(G105&gt;=90,"Yes","No"))</f>
        <v>Yes</v>
      </c>
      <c r="I105" s="28">
        <v>-6.4000000000000001E-2</v>
      </c>
      <c r="J105" s="28">
        <v>0.5948</v>
      </c>
      <c r="K105" s="29" t="s">
        <v>107</v>
      </c>
      <c r="L105" s="30" t="str">
        <f t="shared" si="52"/>
        <v>Yes</v>
      </c>
    </row>
    <row r="106" spans="1:12" ht="12.75" customHeight="1">
      <c r="A106" s="51" t="s">
        <v>699</v>
      </c>
      <c r="B106" s="25" t="s">
        <v>115</v>
      </c>
      <c r="C106" s="32">
        <v>97.98472151</v>
      </c>
      <c r="D106" s="27" t="str">
        <f>IF($B106="N/A","N/A",IF(C106&gt;=90,"Yes","No"))</f>
        <v>Yes</v>
      </c>
      <c r="E106" s="32">
        <v>98.110622479</v>
      </c>
      <c r="F106" s="27" t="str">
        <f>IF($B106="N/A","N/A",IF(E106&gt;=90,"Yes","No"))</f>
        <v>Yes</v>
      </c>
      <c r="G106" s="32">
        <v>98.669478726999998</v>
      </c>
      <c r="H106" s="27" t="str">
        <f>IF($B106="N/A","N/A",IF(G106&gt;=90,"Yes","No"))</f>
        <v>Yes</v>
      </c>
      <c r="I106" s="28">
        <v>0.1285</v>
      </c>
      <c r="J106" s="28">
        <v>0.5696</v>
      </c>
      <c r="K106" s="29" t="s">
        <v>107</v>
      </c>
      <c r="L106" s="30" t="str">
        <f t="shared" si="52"/>
        <v>Yes</v>
      </c>
    </row>
    <row r="107" spans="1:12" ht="12.75" customHeight="1">
      <c r="A107" s="94" t="s">
        <v>789</v>
      </c>
      <c r="B107" s="36" t="s">
        <v>110</v>
      </c>
      <c r="C107" s="35">
        <v>51.307117847000001</v>
      </c>
      <c r="D107" s="27" t="str">
        <f>IF($B107="N/A","N/A",IF(C107&gt;55,"No",IF(C107&lt;30,"No","Yes")))</f>
        <v>Yes</v>
      </c>
      <c r="E107" s="35">
        <v>51.389340220000001</v>
      </c>
      <c r="F107" s="27" t="str">
        <f>IF($B107="N/A","N/A",IF(E107&gt;55,"No",IF(E107&lt;30,"No","Yes")))</f>
        <v>Yes</v>
      </c>
      <c r="G107" s="35">
        <v>50.352872302000002</v>
      </c>
      <c r="H107" s="27" t="str">
        <f>IF($B107="N/A","N/A",IF(G107&gt;55,"No",IF(G107&lt;30,"No","Yes")))</f>
        <v>Yes</v>
      </c>
      <c r="I107" s="28">
        <v>0.1603</v>
      </c>
      <c r="J107" s="28">
        <v>-2.02</v>
      </c>
      <c r="K107" s="36" t="s">
        <v>107</v>
      </c>
      <c r="L107" s="30" t="str">
        <f t="shared" si="52"/>
        <v>Yes</v>
      </c>
    </row>
    <row r="108" spans="1:12">
      <c r="A108" s="5" t="s">
        <v>1074</v>
      </c>
      <c r="B108" s="36" t="s">
        <v>0</v>
      </c>
      <c r="C108" s="35">
        <v>2.7840423049999998</v>
      </c>
      <c r="D108" s="27" t="str">
        <f>IF($B108="N/A","N/A",IF(C108&gt;=5,"No",IF(C108&lt;0,"No","Yes")))</f>
        <v>Yes</v>
      </c>
      <c r="E108" s="35">
        <v>1.7497428387</v>
      </c>
      <c r="F108" s="27" t="str">
        <f>IF($B108="N/A","N/A",IF(E108&gt;=5,"No",IF(E108&lt;0,"No","Yes")))</f>
        <v>Yes</v>
      </c>
      <c r="G108" s="35">
        <v>1.4844976182</v>
      </c>
      <c r="H108" s="27" t="str">
        <f>IF($B108="N/A","N/A",IF(G108&gt;=5,"No",IF(G108&lt;0,"No","Yes")))</f>
        <v>Yes</v>
      </c>
      <c r="I108" s="28">
        <v>-37.200000000000003</v>
      </c>
      <c r="J108" s="28">
        <v>-15.2</v>
      </c>
      <c r="K108" s="36" t="s">
        <v>49</v>
      </c>
      <c r="L108" s="30" t="str">
        <f t="shared" si="52"/>
        <v>N/A</v>
      </c>
    </row>
    <row r="109" spans="1:12">
      <c r="A109" s="5" t="s">
        <v>651</v>
      </c>
      <c r="B109" s="36" t="s">
        <v>49</v>
      </c>
      <c r="C109" s="35">
        <v>12.173999109</v>
      </c>
      <c r="D109" s="36" t="s">
        <v>49</v>
      </c>
      <c r="E109" s="35">
        <v>12.1948498</v>
      </c>
      <c r="F109" s="36" t="s">
        <v>49</v>
      </c>
      <c r="G109" s="35">
        <v>16.489522813000001</v>
      </c>
      <c r="H109" s="36" t="s">
        <v>49</v>
      </c>
      <c r="I109" s="28">
        <v>0.17130000000000001</v>
      </c>
      <c r="J109" s="28">
        <v>35.22</v>
      </c>
      <c r="K109" s="36" t="s">
        <v>49</v>
      </c>
      <c r="L109" s="30" t="str">
        <f t="shared" si="52"/>
        <v>N/A</v>
      </c>
    </row>
    <row r="110" spans="1:12">
      <c r="A110" s="5" t="s">
        <v>652</v>
      </c>
      <c r="B110" s="36" t="s">
        <v>49</v>
      </c>
      <c r="C110" s="35">
        <v>34.571117504999997</v>
      </c>
      <c r="D110" s="36" t="s">
        <v>49</v>
      </c>
      <c r="E110" s="35">
        <v>34.484718516999997</v>
      </c>
      <c r="F110" s="36" t="s">
        <v>49</v>
      </c>
      <c r="G110" s="35">
        <v>29.881666987999999</v>
      </c>
      <c r="H110" s="36" t="s">
        <v>49</v>
      </c>
      <c r="I110" s="28">
        <v>-0.25</v>
      </c>
      <c r="J110" s="28">
        <v>-13.3</v>
      </c>
      <c r="K110" s="36" t="s">
        <v>49</v>
      </c>
      <c r="L110" s="30" t="str">
        <f t="shared" si="52"/>
        <v>N/A</v>
      </c>
    </row>
    <row r="111" spans="1:12">
      <c r="A111" s="5" t="s">
        <v>653</v>
      </c>
      <c r="B111" s="36" t="s">
        <v>49</v>
      </c>
      <c r="C111" s="35">
        <v>11.324929833000001</v>
      </c>
      <c r="D111" s="36" t="s">
        <v>49</v>
      </c>
      <c r="E111" s="35">
        <v>11.541049915</v>
      </c>
      <c r="F111" s="36" t="s">
        <v>49</v>
      </c>
      <c r="G111" s="35">
        <v>17.673885508000001</v>
      </c>
      <c r="H111" s="36" t="s">
        <v>49</v>
      </c>
      <c r="I111" s="28">
        <v>1.9079999999999999</v>
      </c>
      <c r="J111" s="28">
        <v>53.14</v>
      </c>
      <c r="K111" s="36" t="s">
        <v>49</v>
      </c>
      <c r="L111" s="30" t="str">
        <f t="shared" si="52"/>
        <v>N/A</v>
      </c>
    </row>
    <row r="112" spans="1:12">
      <c r="A112" s="5" t="s">
        <v>654</v>
      </c>
      <c r="B112" s="36" t="s">
        <v>49</v>
      </c>
      <c r="C112" s="35">
        <v>2.4082884996999998</v>
      </c>
      <c r="D112" s="36" t="s">
        <v>49</v>
      </c>
      <c r="E112" s="35">
        <v>2.3515874261</v>
      </c>
      <c r="F112" s="36" t="s">
        <v>49</v>
      </c>
      <c r="G112" s="35">
        <v>3.7771567035000002</v>
      </c>
      <c r="H112" s="36" t="s">
        <v>49</v>
      </c>
      <c r="I112" s="28">
        <v>-2.35</v>
      </c>
      <c r="J112" s="28">
        <v>60.62</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0</v>
      </c>
      <c r="D114" s="36" t="s">
        <v>49</v>
      </c>
      <c r="E114" s="35">
        <v>0</v>
      </c>
      <c r="F114" s="36" t="s">
        <v>49</v>
      </c>
      <c r="G114" s="35">
        <v>0</v>
      </c>
      <c r="H114" s="36" t="s">
        <v>49</v>
      </c>
      <c r="I114" s="28" t="s">
        <v>1207</v>
      </c>
      <c r="J114" s="28" t="s">
        <v>1207</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36.737622747000003</v>
      </c>
      <c r="D116" s="36" t="s">
        <v>49</v>
      </c>
      <c r="E116" s="35">
        <v>37.678051502000002</v>
      </c>
      <c r="F116" s="36" t="s">
        <v>49</v>
      </c>
      <c r="G116" s="35">
        <v>30.693270369</v>
      </c>
      <c r="H116" s="36" t="s">
        <v>49</v>
      </c>
      <c r="I116" s="28">
        <v>2.56</v>
      </c>
      <c r="J116" s="28">
        <v>-18.5</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76.501071057000004</v>
      </c>
      <c r="D119" s="36" t="s">
        <v>49</v>
      </c>
      <c r="E119" s="35">
        <v>76.264100283999994</v>
      </c>
      <c r="F119" s="36" t="s">
        <v>49</v>
      </c>
      <c r="G119" s="35">
        <v>65.836591678999994</v>
      </c>
      <c r="H119" s="36" t="s">
        <v>49</v>
      </c>
      <c r="I119" s="28">
        <v>-0.31</v>
      </c>
      <c r="J119" s="28">
        <v>-13.7</v>
      </c>
      <c r="K119" s="36" t="s">
        <v>49</v>
      </c>
      <c r="L119" s="30" t="str">
        <f t="shared" ref="L119:L120" si="53">IF(J119="Div by 0", "N/A", IF(K119="N/A","N/A", IF(J119&gt;VALUE(MID(K119,1,2)), "No", IF(J119&lt;-1*VALUE(MID(K119,1,2)), "No", "Yes"))))</f>
        <v>N/A</v>
      </c>
    </row>
    <row r="120" spans="1:12" ht="12.75" customHeight="1">
      <c r="A120" s="94" t="s">
        <v>815</v>
      </c>
      <c r="B120" s="36" t="s">
        <v>49</v>
      </c>
      <c r="C120" s="35">
        <v>23.498928942999999</v>
      </c>
      <c r="D120" s="36" t="s">
        <v>49</v>
      </c>
      <c r="E120" s="35">
        <v>23.735899715999999</v>
      </c>
      <c r="F120" s="36" t="s">
        <v>49</v>
      </c>
      <c r="G120" s="35">
        <v>34.163408320999999</v>
      </c>
      <c r="H120" s="36" t="s">
        <v>49</v>
      </c>
      <c r="I120" s="28">
        <v>1.008</v>
      </c>
      <c r="J120" s="28">
        <v>43.93</v>
      </c>
      <c r="K120" s="36" t="s">
        <v>49</v>
      </c>
      <c r="L120" s="30" t="str">
        <f t="shared" si="53"/>
        <v>N/A</v>
      </c>
    </row>
    <row r="121" spans="1:12" ht="12.75" customHeight="1">
      <c r="A121" s="94" t="s">
        <v>314</v>
      </c>
      <c r="B121" s="36" t="s">
        <v>49</v>
      </c>
      <c r="C121" s="34">
        <v>2074</v>
      </c>
      <c r="D121" s="33" t="str">
        <f>IF($B121="N/A","N/A",IF(C121&gt;10,"No",IF(C121&lt;-10,"No","Yes")))</f>
        <v>N/A</v>
      </c>
      <c r="E121" s="34">
        <v>1957</v>
      </c>
      <c r="F121" s="33" t="str">
        <f>IF($B121="N/A","N/A",IF(E121&gt;10,"No",IF(E121&lt;-10,"No","Yes")))</f>
        <v>N/A</v>
      </c>
      <c r="G121" s="34">
        <v>2365</v>
      </c>
      <c r="H121" s="33" t="str">
        <f>IF($B121="N/A","N/A",IF(G121&gt;10,"No",IF(G121&lt;-10,"No","Yes")))</f>
        <v>N/A</v>
      </c>
      <c r="I121" s="28">
        <v>-5.64</v>
      </c>
      <c r="J121" s="28">
        <v>20.85</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0.86788813890000005</v>
      </c>
      <c r="D123" s="27" t="str">
        <f>IF($B123="N/A","N/A",IF(C123&gt;10,"No",IF(C123&lt;-10,"No","Yes")))</f>
        <v>N/A</v>
      </c>
      <c r="E123" s="35">
        <v>0.81757792539999996</v>
      </c>
      <c r="F123" s="27" t="str">
        <f>IF($B123="N/A","N/A",IF(E123&gt;10,"No",IF(E123&lt;-10,"No","Yes")))</f>
        <v>N/A</v>
      </c>
      <c r="G123" s="35">
        <v>6.1733615221999996</v>
      </c>
      <c r="H123" s="27" t="str">
        <f>IF($B123="N/A","N/A",IF(G123&gt;10,"No",IF(G123&lt;-10,"No","Yes")))</f>
        <v>N/A</v>
      </c>
      <c r="I123" s="28">
        <v>-5.8</v>
      </c>
      <c r="J123" s="28">
        <v>655.1</v>
      </c>
      <c r="K123" s="36" t="s">
        <v>107</v>
      </c>
      <c r="L123" s="30" t="str">
        <f t="shared" si="52"/>
        <v>No</v>
      </c>
    </row>
    <row r="124" spans="1:12">
      <c r="A124" s="49" t="s">
        <v>34</v>
      </c>
      <c r="B124" s="36" t="s">
        <v>49</v>
      </c>
      <c r="C124" s="35">
        <v>0.17815608450000001</v>
      </c>
      <c r="D124" s="33" t="str">
        <f>IF($B124="N/A","N/A",IF(C124&gt;10,"No",IF(C124&lt;-10,"No","Yes")))</f>
        <v>N/A</v>
      </c>
      <c r="E124" s="35">
        <v>0.19561692559999999</v>
      </c>
      <c r="F124" s="33" t="str">
        <f>IF($B124="N/A","N/A",IF(E124&gt;10,"No",IF(E124&lt;-10,"No","Yes")))</f>
        <v>N/A</v>
      </c>
      <c r="G124" s="35">
        <v>0.21339868379999999</v>
      </c>
      <c r="H124" s="33" t="str">
        <f>IF($B124="N/A","N/A",IF(G124&gt;10,"No",IF(G124&lt;-10,"No","Yes")))</f>
        <v>N/A</v>
      </c>
      <c r="I124" s="28">
        <v>9.8010000000000002</v>
      </c>
      <c r="J124" s="28">
        <v>9.09</v>
      </c>
      <c r="K124" s="36" t="s">
        <v>108</v>
      </c>
      <c r="L124" s="30" t="str">
        <f t="shared" si="52"/>
        <v>Yes</v>
      </c>
    </row>
    <row r="125" spans="1:12">
      <c r="A125" s="49" t="s">
        <v>899</v>
      </c>
      <c r="B125" s="36" t="s">
        <v>49</v>
      </c>
      <c r="C125" s="35" t="s">
        <v>49</v>
      </c>
      <c r="D125" s="33" t="str">
        <f t="shared" ref="D125:D126" si="54">IF($B125="N/A","N/A",IF(C125&gt;10,"No",IF(C125&lt;-10,"No","Yes")))</f>
        <v>N/A</v>
      </c>
      <c r="E125" s="35">
        <v>60.248966996</v>
      </c>
      <c r="F125" s="33" t="str">
        <f t="shared" ref="F125:F126" si="55">IF($B125="N/A","N/A",IF(E125&gt;10,"No",IF(E125&lt;-10,"No","Yes")))</f>
        <v>N/A</v>
      </c>
      <c r="G125" s="35">
        <v>60.089971638999998</v>
      </c>
      <c r="H125" s="33" t="str">
        <f t="shared" ref="H125:H126" si="56">IF($B125="N/A","N/A",IF(G125&gt;10,"No",IF(G125&lt;-10,"No","Yes")))</f>
        <v>N/A</v>
      </c>
      <c r="I125" s="28" t="s">
        <v>49</v>
      </c>
      <c r="J125" s="28">
        <v>-0.26400000000000001</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39.751033004</v>
      </c>
      <c r="F126" s="33" t="str">
        <f t="shared" si="55"/>
        <v>N/A</v>
      </c>
      <c r="G126" s="35">
        <v>39.910028361000002</v>
      </c>
      <c r="H126" s="33" t="str">
        <f t="shared" si="56"/>
        <v>N/A</v>
      </c>
      <c r="I126" s="28" t="s">
        <v>49</v>
      </c>
      <c r="J126" s="28">
        <v>0.4</v>
      </c>
      <c r="K126" s="36" t="s">
        <v>107</v>
      </c>
      <c r="L126" s="30" t="str">
        <f>IF(J126="Div by 0", "N/A", IF(OR(J126="N/A",K126="N/A"),"N/A", IF(J126&gt;VALUE(MID(K126,1,2)), "No", IF(J126&lt;-1*VALUE(MID(K126,1,2)), "No", "Yes"))))</f>
        <v>Yes</v>
      </c>
    </row>
    <row r="127" spans="1:12">
      <c r="A127" s="94" t="s">
        <v>35</v>
      </c>
      <c r="B127" s="36" t="s">
        <v>1021</v>
      </c>
      <c r="C127" s="35">
        <v>6.2068307305000001</v>
      </c>
      <c r="D127" s="27" t="str">
        <f>IF($B127="N/A","N/A",IF(C127&gt;10,"No",IF(C127&lt;5,"No","Yes")))</f>
        <v>Yes</v>
      </c>
      <c r="E127" s="35">
        <v>6.2001150687999997</v>
      </c>
      <c r="F127" s="27" t="str">
        <f>IF($B127="N/A","N/A",IF(E127&gt;10,"No",IF(E127&lt;5,"No","Yes")))</f>
        <v>Yes</v>
      </c>
      <c r="G127" s="35">
        <v>6.0092380979</v>
      </c>
      <c r="H127" s="27" t="str">
        <f t="shared" ref="H127:H130" si="57">IF($B127="N/A","N/A",IF(G127&gt;10,"No",IF(G127&lt;5,"No","Yes")))</f>
        <v>Yes</v>
      </c>
      <c r="I127" s="28">
        <v>-0.108</v>
      </c>
      <c r="J127" s="28">
        <v>-3.08</v>
      </c>
      <c r="K127" s="36" t="s">
        <v>108</v>
      </c>
      <c r="L127" s="30" t="str">
        <f t="shared" si="52"/>
        <v>Yes</v>
      </c>
    </row>
    <row r="128" spans="1:12">
      <c r="A128" s="86" t="s">
        <v>816</v>
      </c>
      <c r="B128" s="36" t="s">
        <v>1021</v>
      </c>
      <c r="C128" s="35">
        <v>5.5489964581000004</v>
      </c>
      <c r="D128" s="27" t="str">
        <f>IF($B128="N/A","N/A",IF(C128&gt;10,"No",IF(C128&lt;5,"No","Yes")))</f>
        <v>Yes</v>
      </c>
      <c r="E128" s="35">
        <v>4.6634238192000002</v>
      </c>
      <c r="F128" s="27" t="str">
        <f t="shared" ref="F128:F130" si="58">IF($B128="N/A","N/A",IF(E128&gt;10,"No",IF(E128&lt;5,"No","Yes")))</f>
        <v>No</v>
      </c>
      <c r="G128" s="35">
        <v>4.7494974804999996</v>
      </c>
      <c r="H128" s="27" t="str">
        <f t="shared" si="57"/>
        <v>No</v>
      </c>
      <c r="I128" s="28">
        <v>-16</v>
      </c>
      <c r="J128" s="28">
        <v>1.8460000000000001</v>
      </c>
      <c r="K128" s="36" t="s">
        <v>108</v>
      </c>
      <c r="L128" s="30" t="str">
        <f t="shared" ref="L128:L132" si="59">IF(J128="Div by 0", "N/A", IF(K128="N/A","N/A", IF(J128&gt;VALUE(MID(K128,1,2)), "No", IF(J128&lt;-1*VALUE(MID(K128,1,2)), "No", "Yes"))))</f>
        <v>Yes</v>
      </c>
    </row>
    <row r="129" spans="1:12">
      <c r="A129" s="86" t="s">
        <v>817</v>
      </c>
      <c r="B129" s="36" t="s">
        <v>1021</v>
      </c>
      <c r="C129" s="35">
        <v>5.8324908624000003</v>
      </c>
      <c r="D129" s="27" t="str">
        <f>IF($B129="N/A","N/A",IF(C129&gt;10,"No",IF(C129&lt;5,"No","Yes")))</f>
        <v>Yes</v>
      </c>
      <c r="E129" s="35">
        <v>5.8489809439</v>
      </c>
      <c r="F129" s="27" t="str">
        <f t="shared" si="58"/>
        <v>Yes</v>
      </c>
      <c r="G129" s="35">
        <v>5.6936145607000004</v>
      </c>
      <c r="H129" s="27" t="str">
        <f t="shared" si="57"/>
        <v>Yes</v>
      </c>
      <c r="I129" s="28">
        <v>0.28270000000000001</v>
      </c>
      <c r="J129" s="28">
        <v>-2.66</v>
      </c>
      <c r="K129" s="36" t="s">
        <v>108</v>
      </c>
      <c r="L129" s="30" t="str">
        <f t="shared" si="59"/>
        <v>Yes</v>
      </c>
    </row>
    <row r="130" spans="1:12" ht="12.75" customHeight="1">
      <c r="A130" s="86" t="s">
        <v>818</v>
      </c>
      <c r="B130" s="36" t="s">
        <v>1021</v>
      </c>
      <c r="C130" s="35">
        <v>6.2209701022999999</v>
      </c>
      <c r="D130" s="27" t="str">
        <f>IF($B130="N/A","N/A",IF(C130&gt;10,"No",IF(C130&lt;5,"No","Yes")))</f>
        <v>Yes</v>
      </c>
      <c r="E130" s="35">
        <v>6.2102271736999999</v>
      </c>
      <c r="F130" s="27" t="str">
        <f t="shared" si="58"/>
        <v>Yes</v>
      </c>
      <c r="G130" s="35">
        <v>6.0199080321</v>
      </c>
      <c r="H130" s="27" t="str">
        <f t="shared" si="57"/>
        <v>Yes</v>
      </c>
      <c r="I130" s="28">
        <v>-0.17299999999999999</v>
      </c>
      <c r="J130" s="28">
        <v>-3.06</v>
      </c>
      <c r="K130" s="36" t="s">
        <v>108</v>
      </c>
      <c r="L130" s="30" t="str">
        <f t="shared" si="59"/>
        <v>Yes</v>
      </c>
    </row>
    <row r="131" spans="1:12">
      <c r="A131" s="86" t="s">
        <v>838</v>
      </c>
      <c r="B131" s="36" t="s">
        <v>49</v>
      </c>
      <c r="C131" s="34">
        <v>2403</v>
      </c>
      <c r="D131" s="33" t="str">
        <f>IF($B131="N/A","N/A",IF(C131&gt;10,"No",IF(C131&lt;-10,"No","Yes")))</f>
        <v>N/A</v>
      </c>
      <c r="E131" s="34">
        <v>4849</v>
      </c>
      <c r="F131" s="33" t="str">
        <f>IF($B131="N/A","N/A",IF(E131&gt;10,"No",IF(E131&lt;-10,"No","Yes")))</f>
        <v>N/A</v>
      </c>
      <c r="G131" s="34">
        <v>3979</v>
      </c>
      <c r="H131" s="33" t="str">
        <f>IF($B131="N/A","N/A",IF(G131&gt;10,"No",IF(G131&lt;-10,"No","Yes")))</f>
        <v>N/A</v>
      </c>
      <c r="I131" s="28">
        <v>101.8</v>
      </c>
      <c r="J131" s="28">
        <v>-17.899999999999999</v>
      </c>
      <c r="K131" s="29" t="s">
        <v>107</v>
      </c>
      <c r="L131" s="30" t="str">
        <f t="shared" si="59"/>
        <v>No</v>
      </c>
    </row>
    <row r="132" spans="1:12">
      <c r="A132" s="86" t="s">
        <v>839</v>
      </c>
      <c r="B132" s="36" t="s">
        <v>49</v>
      </c>
      <c r="C132" s="34">
        <v>1527</v>
      </c>
      <c r="D132" s="33" t="str">
        <f>IF($B132="N/A","N/A",IF(C132&gt;10,"No",IF(C132&lt;-10,"No","Yes")))</f>
        <v>N/A</v>
      </c>
      <c r="E132" s="34">
        <v>1373</v>
      </c>
      <c r="F132" s="33" t="str">
        <f>IF($B132="N/A","N/A",IF(E132&gt;10,"No",IF(E132&lt;-10,"No","Yes")))</f>
        <v>N/A</v>
      </c>
      <c r="G132" s="34">
        <v>1126</v>
      </c>
      <c r="H132" s="33" t="str">
        <f>IF($B132="N/A","N/A",IF(G132&gt;10,"No",IF(G132&lt;-10,"No","Yes")))</f>
        <v>N/A</v>
      </c>
      <c r="I132" s="28">
        <v>-10.1</v>
      </c>
      <c r="J132" s="28">
        <v>-18</v>
      </c>
      <c r="K132" s="29" t="s">
        <v>107</v>
      </c>
      <c r="L132" s="30" t="str">
        <f t="shared" si="59"/>
        <v>No</v>
      </c>
    </row>
    <row r="133" spans="1:12">
      <c r="A133" s="94" t="s">
        <v>23</v>
      </c>
      <c r="B133" s="36" t="s">
        <v>49</v>
      </c>
      <c r="C133" s="35">
        <v>94.043436150000005</v>
      </c>
      <c r="D133" s="33" t="str">
        <f>IF($B133="N/A","N/A",IF(C133&gt;10,"No",IF(C133&lt;-10,"No","Yes")))</f>
        <v>N/A</v>
      </c>
      <c r="E133" s="35">
        <v>96.544449674999996</v>
      </c>
      <c r="F133" s="33" t="str">
        <f>IF($B133="N/A","N/A",IF(E133&gt;10,"No",IF(E133&lt;-10,"No","Yes")))</f>
        <v>N/A</v>
      </c>
      <c r="G133" s="35">
        <v>96.881625685000003</v>
      </c>
      <c r="H133" s="33" t="str">
        <f>IF($B133="N/A","N/A",IF(G133&gt;10,"No",IF(G133&lt;-10,"No","Yes")))</f>
        <v>N/A</v>
      </c>
      <c r="I133" s="28">
        <v>2.6589999999999998</v>
      </c>
      <c r="J133" s="28">
        <v>0.34920000000000001</v>
      </c>
      <c r="K133" s="36" t="s">
        <v>108</v>
      </c>
      <c r="L133" s="30" t="str">
        <f t="shared" si="52"/>
        <v>Yes</v>
      </c>
    </row>
    <row r="134" spans="1:12">
      <c r="A134" s="94" t="s">
        <v>315</v>
      </c>
      <c r="B134" s="36" t="s">
        <v>49</v>
      </c>
      <c r="C134" s="35">
        <v>93.798088308000004</v>
      </c>
      <c r="D134" s="33" t="str">
        <f>IF($B134="N/A","N/A",IF(C134&gt;10,"No",IF(C134&lt;-10,"No","Yes")))</f>
        <v>N/A</v>
      </c>
      <c r="E134" s="35">
        <v>93.692460496999999</v>
      </c>
      <c r="F134" s="33" t="str">
        <f>IF($B134="N/A","N/A",IF(E134&gt;10,"No",IF(E134&lt;-10,"No","Yes")))</f>
        <v>N/A</v>
      </c>
      <c r="G134" s="35">
        <v>93.262658273</v>
      </c>
      <c r="H134" s="33" t="str">
        <f>IF($B134="N/A","N/A",IF(G134&gt;10,"No",IF(G134&lt;-10,"No","Yes")))</f>
        <v>N/A</v>
      </c>
      <c r="I134" s="28">
        <v>-0.113</v>
      </c>
      <c r="J134" s="28">
        <v>-0.45900000000000002</v>
      </c>
      <c r="K134" s="36" t="s">
        <v>108</v>
      </c>
      <c r="L134" s="30" t="str">
        <f t="shared" si="52"/>
        <v>Yes</v>
      </c>
    </row>
    <row r="135" spans="1:12">
      <c r="A135" s="49" t="s">
        <v>316</v>
      </c>
      <c r="B135" s="36" t="s">
        <v>49</v>
      </c>
      <c r="C135" s="34">
        <v>268997</v>
      </c>
      <c r="D135" s="33" t="str">
        <f>IF($B135="N/A","N/A",IF(C135&gt;10,"No",IF(C135&lt;-10,"No","Yes")))</f>
        <v>N/A</v>
      </c>
      <c r="E135" s="34">
        <v>272840</v>
      </c>
      <c r="F135" s="33" t="str">
        <f>IF($B135="N/A","N/A",IF(E135&gt;10,"No",IF(E135&lt;-10,"No","Yes")))</f>
        <v>N/A</v>
      </c>
      <c r="G135" s="34">
        <v>276968</v>
      </c>
      <c r="H135" s="33" t="str">
        <f>IF($B135="N/A","N/A",IF(G135&gt;10,"No",IF(G135&lt;-10,"No","Yes")))</f>
        <v>N/A</v>
      </c>
      <c r="I135" s="28">
        <v>1.429</v>
      </c>
      <c r="J135" s="28">
        <v>1.5129999999999999</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1.8509500106000001</v>
      </c>
      <c r="D137" s="33" t="str">
        <f>IF($B137="N/A","N/A",IF(C137&gt;10,"No",IF(C137&lt;-10,"No","Yes")))</f>
        <v>N/A</v>
      </c>
      <c r="E137" s="35">
        <v>1.7189561648</v>
      </c>
      <c r="F137" s="33" t="str">
        <f>IF($B137="N/A","N/A",IF(E137&gt;10,"No",IF(E137&lt;-10,"No","Yes")))</f>
        <v>N/A</v>
      </c>
      <c r="G137" s="35">
        <v>1.5207533</v>
      </c>
      <c r="H137" s="33" t="str">
        <f>IF($B137="N/A","N/A",IF(G137&gt;10,"No",IF(G137&lt;-10,"No","Yes")))</f>
        <v>N/A</v>
      </c>
      <c r="I137" s="28">
        <v>-7.13</v>
      </c>
      <c r="J137" s="28">
        <v>-11.5</v>
      </c>
      <c r="K137" s="36" t="s">
        <v>108</v>
      </c>
      <c r="L137" s="30" t="str">
        <f>IF(J137="Div by 0", "N/A", IF(K137="N/A","N/A", IF(J137&gt;VALUE(MID(K137,1,2)), "No", IF(J137&lt;-1*VALUE(MID(K137,1,2)), "No", "Yes"))))</f>
        <v>Yes</v>
      </c>
    </row>
    <row r="138" spans="1:12">
      <c r="A138" s="94" t="s">
        <v>883</v>
      </c>
      <c r="B138" s="36" t="s">
        <v>49</v>
      </c>
      <c r="C138" s="35">
        <v>0.80632869510000005</v>
      </c>
      <c r="D138" s="33" t="str">
        <f>IF($B138="N/A","N/A",IF(C138&gt;10,"No",IF(C138&lt;-10,"No","Yes")))</f>
        <v>N/A</v>
      </c>
      <c r="E138" s="35">
        <v>0.71946928600000004</v>
      </c>
      <c r="F138" s="33" t="str">
        <f>IF($B138="N/A","N/A",IF(E138&gt;10,"No",IF(E138&lt;-10,"No","Yes")))</f>
        <v>N/A</v>
      </c>
      <c r="G138" s="35">
        <v>0.84016926140000003</v>
      </c>
      <c r="H138" s="33" t="str">
        <f>IF($B138="N/A","N/A",IF(G138&gt;10,"No",IF(G138&lt;-10,"No","Yes")))</f>
        <v>N/A</v>
      </c>
      <c r="I138" s="28">
        <v>-10.8</v>
      </c>
      <c r="J138" s="28">
        <v>16.78</v>
      </c>
      <c r="K138" s="36" t="s">
        <v>108</v>
      </c>
      <c r="L138" s="30" t="str">
        <f>IF(J138="Div by 0", "N/A", IF(K138="N/A","N/A", IF(J138&gt;VALUE(MID(K138,1,2)), "No", IF(J138&lt;-1*VALUE(MID(K138,1,2)), "No", "Yes"))))</f>
        <v>No</v>
      </c>
    </row>
    <row r="139" spans="1:12">
      <c r="A139" s="94" t="s">
        <v>28</v>
      </c>
      <c r="B139" s="36" t="s">
        <v>49</v>
      </c>
      <c r="C139" s="35">
        <v>97.342721294</v>
      </c>
      <c r="D139" s="33" t="str">
        <f>IF($B139="N/A","N/A",IF(C139&gt;10,"No",IF(C139&lt;-10,"No","Yes")))</f>
        <v>N/A</v>
      </c>
      <c r="E139" s="35">
        <v>97.561574548999999</v>
      </c>
      <c r="F139" s="33" t="str">
        <f>IF($B139="N/A","N/A",IF(E139&gt;10,"No",IF(E139&lt;-10,"No","Yes")))</f>
        <v>N/A</v>
      </c>
      <c r="G139" s="35">
        <v>97.639077439000005</v>
      </c>
      <c r="H139" s="33" t="str">
        <f>IF($B139="N/A","N/A",IF(G139&gt;10,"No",IF(G139&lt;-10,"No","Yes")))</f>
        <v>N/A</v>
      </c>
      <c r="I139" s="28">
        <v>0.2248</v>
      </c>
      <c r="J139" s="28">
        <v>7.9399999999999998E-2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37.519883491999998</v>
      </c>
      <c r="D141" s="33" t="str">
        <f>IF($B141="N/A","N/A",IF(C141&gt;10,"No",IF(C141&lt;-10,"No","Yes")))</f>
        <v>N/A</v>
      </c>
      <c r="E141" s="35">
        <v>36.541660129</v>
      </c>
      <c r="F141" s="33" t="str">
        <f>IF($B141="N/A","N/A",IF(E141&gt;10,"No",IF(E141&lt;-10,"No","Yes")))</f>
        <v>N/A</v>
      </c>
      <c r="G141" s="35">
        <v>35.874728089000001</v>
      </c>
      <c r="H141" s="33" t="str">
        <f>IF($B141="N/A","N/A",IF(G141&gt;10,"No",IF(G141&lt;-10,"No","Yes")))</f>
        <v>N/A</v>
      </c>
      <c r="I141" s="28">
        <v>-2.61</v>
      </c>
      <c r="J141" s="28">
        <v>-1.83</v>
      </c>
      <c r="K141" s="36" t="s">
        <v>108</v>
      </c>
      <c r="L141" s="30" t="str">
        <f>IF(J141="Div by 0", "N/A", IF(K141="N/A","N/A", IF(J141&gt;VALUE(MID(K141,1,2)), "No", IF(J141&lt;-1*VALUE(MID(K141,1,2)), "No", "Yes"))))</f>
        <v>Yes</v>
      </c>
    </row>
    <row r="142" spans="1:12">
      <c r="A142" s="49" t="s">
        <v>320</v>
      </c>
      <c r="B142" s="36" t="s">
        <v>49</v>
      </c>
      <c r="C142" s="35">
        <v>61.060523580999998</v>
      </c>
      <c r="D142" s="33" t="str">
        <f>IF($B142="N/A","N/A",IF(C142&gt;10,"No",IF(C142&lt;-10,"No","Yes")))</f>
        <v>N/A</v>
      </c>
      <c r="E142" s="35">
        <v>62.039506948000003</v>
      </c>
      <c r="F142" s="33" t="str">
        <f>IF($B142="N/A","N/A",IF(E142&gt;10,"No",IF(E142&lt;-10,"No","Yes")))</f>
        <v>N/A</v>
      </c>
      <c r="G142" s="35">
        <v>62.679323732999997</v>
      </c>
      <c r="H142" s="33" t="str">
        <f>IF($B142="N/A","N/A",IF(G142&gt;10,"No",IF(G142&lt;-10,"No","Yes")))</f>
        <v>N/A</v>
      </c>
      <c r="I142" s="28">
        <v>1.603</v>
      </c>
      <c r="J142" s="28">
        <v>1.0309999999999999</v>
      </c>
      <c r="K142" s="36" t="s">
        <v>108</v>
      </c>
      <c r="L142" s="30" t="str">
        <f>IF(J142="Div by 0", "N/A", IF(K142="N/A","N/A", IF(J142&gt;VALUE(MID(K142,1,2)), "No", IF(J142&lt;-1*VALUE(MID(K142,1,2)), "No", "Yes"))))</f>
        <v>Yes</v>
      </c>
    </row>
    <row r="143" spans="1:12">
      <c r="A143" s="49" t="s">
        <v>321</v>
      </c>
      <c r="B143" s="36" t="s">
        <v>49</v>
      </c>
      <c r="C143" s="35">
        <v>0.45104596000000002</v>
      </c>
      <c r="D143" s="33" t="str">
        <f>IF($B143="N/A","N/A",IF(C143&gt;10,"No",IF(C143&lt;-10,"No","Yes")))</f>
        <v>N/A</v>
      </c>
      <c r="E143" s="35">
        <v>0.45295256029999997</v>
      </c>
      <c r="F143" s="33" t="str">
        <f>IF($B143="N/A","N/A",IF(E143&gt;10,"No",IF(E143&lt;-10,"No","Yes")))</f>
        <v>N/A</v>
      </c>
      <c r="G143" s="35">
        <v>0.48014703860000002</v>
      </c>
      <c r="H143" s="33" t="str">
        <f>IF($B143="N/A","N/A",IF(G143&gt;10,"No",IF(G143&lt;-10,"No","Yes")))</f>
        <v>N/A</v>
      </c>
      <c r="I143" s="28">
        <v>0.42270000000000002</v>
      </c>
      <c r="J143" s="28">
        <v>6.0039999999999996</v>
      </c>
      <c r="K143" s="36" t="s">
        <v>108</v>
      </c>
      <c r="L143" s="30" t="str">
        <f>IF(J143="Div by 0", "N/A", IF(K143="N/A","N/A", IF(J143&gt;VALUE(MID(K143,1,2)), "No", IF(J143&lt;-1*VALUE(MID(K143,1,2)), "No", "Yes"))))</f>
        <v>Yes</v>
      </c>
    </row>
    <row r="144" spans="1:12" ht="12.75" customHeight="1">
      <c r="A144" s="49" t="s">
        <v>322</v>
      </c>
      <c r="B144" s="36" t="s">
        <v>49</v>
      </c>
      <c r="C144" s="35">
        <v>0.96854696750000002</v>
      </c>
      <c r="D144" s="33" t="str">
        <f>IF($B144="N/A","N/A",IF(C144&gt;10,"No",IF(C144&lt;-10,"No","Yes")))</f>
        <v>N/A</v>
      </c>
      <c r="E144" s="35">
        <v>0.96588036330000004</v>
      </c>
      <c r="F144" s="33" t="str">
        <f>IF($B144="N/A","N/A",IF(E144&gt;10,"No",IF(E144&lt;-10,"No","Yes")))</f>
        <v>N/A</v>
      </c>
      <c r="G144" s="35">
        <v>0.96580113999999995</v>
      </c>
      <c r="H144" s="33" t="str">
        <f>IF($B144="N/A","N/A",IF(G144&gt;10,"No",IF(G144&lt;-10,"No","Yes")))</f>
        <v>N/A</v>
      </c>
      <c r="I144" s="28">
        <v>-0.27500000000000002</v>
      </c>
      <c r="J144" s="28">
        <v>-8.0000000000000002E-3</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99.894532808999998</v>
      </c>
      <c r="D146" s="27" t="str">
        <f>IF($B146="N/A","N/A",IF(C146&gt;=99,"Yes","No"))</f>
        <v>Yes</v>
      </c>
      <c r="E146" s="35">
        <v>99.926226131000007</v>
      </c>
      <c r="F146" s="27" t="str">
        <f>IF($B146="N/A","N/A",IF(E146&gt;=99,"Yes","No"))</f>
        <v>Yes</v>
      </c>
      <c r="G146" s="35">
        <v>99.978302001000003</v>
      </c>
      <c r="H146" s="27" t="str">
        <f>IF($B146="N/A","N/A",IF(G146&gt;=99,"Yes","No"))</f>
        <v>Yes</v>
      </c>
      <c r="I146" s="28">
        <v>3.1699999999999999E-2</v>
      </c>
      <c r="J146" s="28">
        <v>5.21E-2</v>
      </c>
      <c r="K146" s="36" t="s">
        <v>107</v>
      </c>
      <c r="L146" s="30" t="str">
        <f t="shared" ref="L146:L180" si="60">IF(J146="Div by 0", "N/A", IF(K146="N/A","N/A", IF(J146&gt;VALUE(MID(K146,1,2)), "No", IF(J146&lt;-1*VALUE(MID(K146,1,2)), "No", "Yes"))))</f>
        <v>Yes</v>
      </c>
    </row>
    <row r="147" spans="1:12" ht="12.75" customHeight="1">
      <c r="A147" s="94" t="s">
        <v>790</v>
      </c>
      <c r="B147" s="36" t="s">
        <v>49</v>
      </c>
      <c r="C147" s="35">
        <v>12.732149804000001</v>
      </c>
      <c r="D147" s="27" t="str">
        <f>IF($B147="N/A","N/A",IF(C147&gt;10,"No",IF(C147&lt;-10,"No","Yes")))</f>
        <v>N/A</v>
      </c>
      <c r="E147" s="35">
        <v>12.772865393</v>
      </c>
      <c r="F147" s="27" t="str">
        <f>IF($B147="N/A","N/A",IF(E147&gt;10,"No",IF(E147&lt;-10,"No","Yes")))</f>
        <v>N/A</v>
      </c>
      <c r="G147" s="35">
        <v>9.9416026345000006</v>
      </c>
      <c r="H147" s="27" t="str">
        <f>IF($B147="N/A","N/A",IF(G147&gt;10,"No",IF(G147&lt;-10,"No","Yes")))</f>
        <v>N/A</v>
      </c>
      <c r="I147" s="28">
        <v>0.31979999999999997</v>
      </c>
      <c r="J147" s="28">
        <v>-22.2</v>
      </c>
      <c r="K147" s="36" t="s">
        <v>107</v>
      </c>
      <c r="L147" s="30" t="str">
        <f t="shared" si="60"/>
        <v>No</v>
      </c>
    </row>
    <row r="148" spans="1:12" ht="12.75" customHeight="1">
      <c r="A148" s="51" t="s">
        <v>728</v>
      </c>
      <c r="B148" s="36" t="s">
        <v>8</v>
      </c>
      <c r="C148" s="32">
        <v>99.468144527000007</v>
      </c>
      <c r="D148" s="27" t="str">
        <f>IF($B148="N/A","N/A",IF(C148&gt;=98,"Yes","No"))</f>
        <v>Yes</v>
      </c>
      <c r="E148" s="32">
        <v>99.395702091000004</v>
      </c>
      <c r="F148" s="27" t="str">
        <f>IF($B148="N/A","N/A",IF(E148&gt;=98,"Yes","No"))</f>
        <v>Yes</v>
      </c>
      <c r="G148" s="32">
        <v>99.450989581000002</v>
      </c>
      <c r="H148" s="27" t="str">
        <f>IF($B148="N/A","N/A",IF(G148&gt;=98,"Yes","No"))</f>
        <v>Yes</v>
      </c>
      <c r="I148" s="28">
        <v>-7.2999999999999995E-2</v>
      </c>
      <c r="J148" s="28">
        <v>5.5599999999999997E-2</v>
      </c>
      <c r="K148" s="29" t="s">
        <v>107</v>
      </c>
      <c r="L148" s="30" t="str">
        <f t="shared" si="60"/>
        <v>Yes</v>
      </c>
    </row>
    <row r="149" spans="1:12" ht="12.75" customHeight="1">
      <c r="A149" s="51" t="s">
        <v>729</v>
      </c>
      <c r="B149" s="36" t="s">
        <v>117</v>
      </c>
      <c r="C149" s="32">
        <v>99.707808529000005</v>
      </c>
      <c r="D149" s="27" t="str">
        <f>IF($B149="N/A","N/A",IF(C149&gt;=80,"Yes","No"))</f>
        <v>Yes</v>
      </c>
      <c r="E149" s="32">
        <v>99.702274700000004</v>
      </c>
      <c r="F149" s="27" t="str">
        <f>IF($B149="N/A","N/A",IF(E149&gt;=80,"Yes","No"))</f>
        <v>Yes</v>
      </c>
      <c r="G149" s="32">
        <v>99.759624490999997</v>
      </c>
      <c r="H149" s="27" t="str">
        <f>IF($B149="N/A","N/A",IF(G149&gt;=80,"Yes","No"))</f>
        <v>Yes</v>
      </c>
      <c r="I149" s="28">
        <v>-6.0000000000000001E-3</v>
      </c>
      <c r="J149" s="28">
        <v>5.7500000000000002E-2</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2.6046014057</v>
      </c>
      <c r="D152" s="26" t="s">
        <v>149</v>
      </c>
      <c r="E152" s="35">
        <v>2.4756537244999999</v>
      </c>
      <c r="F152" s="26" t="s">
        <v>149</v>
      </c>
      <c r="G152" s="35">
        <v>2.3329360012999998</v>
      </c>
      <c r="H152" s="27" t="str">
        <f>IF($B152="N/A","N/A",IF(G152&lt;100,"No",IF(G152=100,"No","Yes")))</f>
        <v>N/A</v>
      </c>
      <c r="I152" s="28">
        <v>-4.95</v>
      </c>
      <c r="J152" s="28">
        <v>-5.76</v>
      </c>
      <c r="K152" s="29" t="s">
        <v>1193</v>
      </c>
      <c r="L152" s="30" t="str">
        <f t="shared" si="60"/>
        <v>Yes</v>
      </c>
    </row>
    <row r="153" spans="1:12" ht="27.75" customHeight="1">
      <c r="A153" s="94" t="s">
        <v>901</v>
      </c>
      <c r="B153" s="25" t="s">
        <v>49</v>
      </c>
      <c r="C153" s="35" t="s">
        <v>49</v>
      </c>
      <c r="D153" s="27" t="str">
        <f>IF($B153="N/A","N/A",IF(C153&gt;10,"No",IF(C153&lt;-10,"No","Yes")))</f>
        <v>N/A</v>
      </c>
      <c r="E153" s="35">
        <v>2.6002471428999998</v>
      </c>
      <c r="F153" s="27" t="str">
        <f>IF($B153="N/A","N/A",IF(E153&gt;10,"No",IF(E153&lt;-10,"No","Yes")))</f>
        <v>N/A</v>
      </c>
      <c r="G153" s="35">
        <v>2.5743027308999999</v>
      </c>
      <c r="H153" s="27" t="str">
        <f>IF($B153="N/A","N/A",IF(G153&gt;10,"No",IF(G153&lt;-10,"No","Yes")))</f>
        <v>N/A</v>
      </c>
      <c r="I153" s="28" t="s">
        <v>49</v>
      </c>
      <c r="J153" s="28">
        <v>-0.998</v>
      </c>
      <c r="K153" s="29" t="s">
        <v>1193</v>
      </c>
      <c r="L153" s="30" t="str">
        <f>IF(J153="Div by 0", "N/A", IF(OR(J153="N/A",K153="N/A"),"N/A", IF(J153&gt;VALUE(MID(K153,1,2)), "No", IF(J153&lt;-1*VALUE(MID(K153,1,2)), "No", "Yes"))))</f>
        <v>Yes</v>
      </c>
    </row>
    <row r="154" spans="1:12">
      <c r="A154" s="51" t="s">
        <v>523</v>
      </c>
      <c r="B154" s="25" t="s">
        <v>49</v>
      </c>
      <c r="C154" s="26">
        <v>105246</v>
      </c>
      <c r="D154" s="27" t="str">
        <f t="shared" ref="D154:D180" si="64">IF($B154="N/A","N/A",IF(C154&gt;10,"No",IF(C154&lt;-10,"No","Yes")))</f>
        <v>N/A</v>
      </c>
      <c r="E154" s="26">
        <v>104373</v>
      </c>
      <c r="F154" s="27" t="str">
        <f t="shared" ref="F154:F180" si="65">IF($B154="N/A","N/A",IF(E154&gt;10,"No",IF(E154&lt;-10,"No","Yes")))</f>
        <v>N/A</v>
      </c>
      <c r="G154" s="26">
        <v>115218</v>
      </c>
      <c r="H154" s="27" t="str">
        <f t="shared" ref="H154:H180" si="66">IF($B154="N/A","N/A",IF(G154&gt;10,"No",IF(G154&lt;-10,"No","Yes")))</f>
        <v>N/A</v>
      </c>
      <c r="I154" s="28">
        <v>-0.82899999999999996</v>
      </c>
      <c r="J154" s="28">
        <v>10.39</v>
      </c>
      <c r="K154" s="29" t="s">
        <v>107</v>
      </c>
      <c r="L154" s="30" t="str">
        <f t="shared" si="60"/>
        <v>No</v>
      </c>
    </row>
    <row r="155" spans="1:12">
      <c r="A155" s="48" t="s">
        <v>702</v>
      </c>
      <c r="B155" s="25" t="s">
        <v>49</v>
      </c>
      <c r="C155" s="26">
        <v>23566</v>
      </c>
      <c r="D155" s="27" t="str">
        <f t="shared" si="64"/>
        <v>N/A</v>
      </c>
      <c r="E155" s="26">
        <v>22261</v>
      </c>
      <c r="F155" s="27" t="str">
        <f t="shared" si="65"/>
        <v>N/A</v>
      </c>
      <c r="G155" s="26">
        <v>18248</v>
      </c>
      <c r="H155" s="27" t="str">
        <f t="shared" si="66"/>
        <v>N/A</v>
      </c>
      <c r="I155" s="28">
        <v>-5.54</v>
      </c>
      <c r="J155" s="28">
        <v>-18</v>
      </c>
      <c r="K155" s="29" t="s">
        <v>107</v>
      </c>
      <c r="L155" s="30" t="str">
        <f t="shared" si="60"/>
        <v>No</v>
      </c>
    </row>
    <row r="156" spans="1:12">
      <c r="A156" s="48" t="s">
        <v>703</v>
      </c>
      <c r="B156" s="25" t="s">
        <v>49</v>
      </c>
      <c r="C156" s="26">
        <v>2397</v>
      </c>
      <c r="D156" s="27" t="str">
        <f t="shared" si="64"/>
        <v>N/A</v>
      </c>
      <c r="E156" s="26">
        <v>1728</v>
      </c>
      <c r="F156" s="27" t="str">
        <f t="shared" si="65"/>
        <v>N/A</v>
      </c>
      <c r="G156" s="26">
        <v>353</v>
      </c>
      <c r="H156" s="27" t="str">
        <f t="shared" si="66"/>
        <v>N/A</v>
      </c>
      <c r="I156" s="28">
        <v>-27.9</v>
      </c>
      <c r="J156" s="28">
        <v>-79.599999999999994</v>
      </c>
      <c r="K156" s="29" t="s">
        <v>107</v>
      </c>
      <c r="L156" s="30" t="str">
        <f t="shared" si="60"/>
        <v>No</v>
      </c>
    </row>
    <row r="157" spans="1:12">
      <c r="A157" s="48" t="s">
        <v>704</v>
      </c>
      <c r="B157" s="25" t="s">
        <v>49</v>
      </c>
      <c r="C157" s="26">
        <v>52089</v>
      </c>
      <c r="D157" s="27" t="str">
        <f t="shared" si="64"/>
        <v>N/A</v>
      </c>
      <c r="E157" s="26">
        <v>49934</v>
      </c>
      <c r="F157" s="27" t="str">
        <f t="shared" si="65"/>
        <v>N/A</v>
      </c>
      <c r="G157" s="26">
        <v>57962</v>
      </c>
      <c r="H157" s="27" t="str">
        <f t="shared" si="66"/>
        <v>N/A</v>
      </c>
      <c r="I157" s="28">
        <v>-4.1399999999999997</v>
      </c>
      <c r="J157" s="28">
        <v>16.079999999999998</v>
      </c>
      <c r="K157" s="29" t="s">
        <v>107</v>
      </c>
      <c r="L157" s="30" t="str">
        <f t="shared" si="60"/>
        <v>No</v>
      </c>
    </row>
    <row r="158" spans="1:12">
      <c r="A158" s="48" t="s">
        <v>705</v>
      </c>
      <c r="B158" s="25" t="s">
        <v>49</v>
      </c>
      <c r="C158" s="26">
        <v>27044</v>
      </c>
      <c r="D158" s="27" t="str">
        <f t="shared" si="64"/>
        <v>N/A</v>
      </c>
      <c r="E158" s="26">
        <v>30340</v>
      </c>
      <c r="F158" s="27" t="str">
        <f t="shared" si="65"/>
        <v>N/A</v>
      </c>
      <c r="G158" s="26">
        <v>38619</v>
      </c>
      <c r="H158" s="27" t="str">
        <f t="shared" si="66"/>
        <v>N/A</v>
      </c>
      <c r="I158" s="28">
        <v>12.19</v>
      </c>
      <c r="J158" s="28">
        <v>27.29</v>
      </c>
      <c r="K158" s="29" t="s">
        <v>107</v>
      </c>
      <c r="L158" s="30" t="str">
        <f t="shared" si="60"/>
        <v>No</v>
      </c>
    </row>
    <row r="159" spans="1:12">
      <c r="A159" s="48" t="s">
        <v>706</v>
      </c>
      <c r="B159" s="25" t="s">
        <v>49</v>
      </c>
      <c r="C159" s="26">
        <v>150</v>
      </c>
      <c r="D159" s="27" t="str">
        <f t="shared" si="64"/>
        <v>N/A</v>
      </c>
      <c r="E159" s="26">
        <v>110</v>
      </c>
      <c r="F159" s="27" t="str">
        <f t="shared" si="65"/>
        <v>N/A</v>
      </c>
      <c r="G159" s="26">
        <v>36</v>
      </c>
      <c r="H159" s="27" t="str">
        <f t="shared" si="66"/>
        <v>N/A</v>
      </c>
      <c r="I159" s="28">
        <v>-26.7</v>
      </c>
      <c r="J159" s="28">
        <v>-67.3</v>
      </c>
      <c r="K159" s="29" t="s">
        <v>107</v>
      </c>
      <c r="L159" s="30" t="str">
        <f t="shared" si="60"/>
        <v>No</v>
      </c>
    </row>
    <row r="160" spans="1:12">
      <c r="A160" s="51" t="s">
        <v>526</v>
      </c>
      <c r="B160" s="25" t="s">
        <v>49</v>
      </c>
      <c r="C160" s="26">
        <v>341859</v>
      </c>
      <c r="D160" s="27" t="str">
        <f t="shared" si="64"/>
        <v>N/A</v>
      </c>
      <c r="E160" s="26">
        <v>350814</v>
      </c>
      <c r="F160" s="27" t="str">
        <f t="shared" si="65"/>
        <v>N/A</v>
      </c>
      <c r="G160" s="26">
        <v>341625</v>
      </c>
      <c r="H160" s="27" t="str">
        <f t="shared" si="66"/>
        <v>N/A</v>
      </c>
      <c r="I160" s="28">
        <v>2.62</v>
      </c>
      <c r="J160" s="28">
        <v>-2.62</v>
      </c>
      <c r="K160" s="29" t="s">
        <v>107</v>
      </c>
      <c r="L160" s="30" t="str">
        <f t="shared" si="60"/>
        <v>Yes</v>
      </c>
    </row>
    <row r="161" spans="1:12">
      <c r="A161" s="48" t="s">
        <v>707</v>
      </c>
      <c r="B161" s="25" t="s">
        <v>49</v>
      </c>
      <c r="C161" s="26">
        <v>310034</v>
      </c>
      <c r="D161" s="27" t="str">
        <f t="shared" si="64"/>
        <v>N/A</v>
      </c>
      <c r="E161" s="26">
        <v>318896</v>
      </c>
      <c r="F161" s="27" t="str">
        <f t="shared" si="65"/>
        <v>N/A</v>
      </c>
      <c r="G161" s="26">
        <v>271998</v>
      </c>
      <c r="H161" s="27" t="str">
        <f t="shared" si="66"/>
        <v>N/A</v>
      </c>
      <c r="I161" s="28">
        <v>2.8580000000000001</v>
      </c>
      <c r="J161" s="28">
        <v>-14.7</v>
      </c>
      <c r="K161" s="29" t="s">
        <v>107</v>
      </c>
      <c r="L161" s="30" t="str">
        <f t="shared" si="60"/>
        <v>No</v>
      </c>
    </row>
    <row r="162" spans="1:12">
      <c r="A162" s="48" t="s">
        <v>708</v>
      </c>
      <c r="B162" s="25" t="s">
        <v>49</v>
      </c>
      <c r="C162" s="26">
        <v>2144</v>
      </c>
      <c r="D162" s="27" t="str">
        <f t="shared" si="64"/>
        <v>N/A</v>
      </c>
      <c r="E162" s="26">
        <v>1417</v>
      </c>
      <c r="F162" s="27" t="str">
        <f t="shared" si="65"/>
        <v>N/A</v>
      </c>
      <c r="G162" s="26">
        <v>249</v>
      </c>
      <c r="H162" s="27" t="str">
        <f t="shared" si="66"/>
        <v>N/A</v>
      </c>
      <c r="I162" s="28">
        <v>-33.9</v>
      </c>
      <c r="J162" s="28">
        <v>-82.4</v>
      </c>
      <c r="K162" s="29" t="s">
        <v>107</v>
      </c>
      <c r="L162" s="30" t="str">
        <f t="shared" si="60"/>
        <v>No</v>
      </c>
    </row>
    <row r="163" spans="1:12">
      <c r="A163" s="48" t="s">
        <v>791</v>
      </c>
      <c r="B163" s="25" t="s">
        <v>49</v>
      </c>
      <c r="C163" s="26">
        <v>21524</v>
      </c>
      <c r="D163" s="27" t="str">
        <f t="shared" si="64"/>
        <v>N/A</v>
      </c>
      <c r="E163" s="26">
        <v>21844</v>
      </c>
      <c r="F163" s="27" t="str">
        <f t="shared" si="65"/>
        <v>N/A</v>
      </c>
      <c r="G163" s="26">
        <v>44968</v>
      </c>
      <c r="H163" s="27" t="str">
        <f t="shared" si="66"/>
        <v>N/A</v>
      </c>
      <c r="I163" s="28">
        <v>1.4870000000000001</v>
      </c>
      <c r="J163" s="28">
        <v>105.9</v>
      </c>
      <c r="K163" s="29" t="s">
        <v>107</v>
      </c>
      <c r="L163" s="30" t="str">
        <f t="shared" si="60"/>
        <v>No</v>
      </c>
    </row>
    <row r="164" spans="1:12">
      <c r="A164" s="48" t="s">
        <v>723</v>
      </c>
      <c r="B164" s="25" t="s">
        <v>49</v>
      </c>
      <c r="C164" s="26">
        <v>7997</v>
      </c>
      <c r="D164" s="27" t="str">
        <f t="shared" si="64"/>
        <v>N/A</v>
      </c>
      <c r="E164" s="26">
        <v>8549</v>
      </c>
      <c r="F164" s="27" t="str">
        <f t="shared" si="65"/>
        <v>N/A</v>
      </c>
      <c r="G164" s="26">
        <v>24329</v>
      </c>
      <c r="H164" s="27" t="str">
        <f t="shared" si="66"/>
        <v>N/A</v>
      </c>
      <c r="I164" s="28">
        <v>6.9029999999999996</v>
      </c>
      <c r="J164" s="28">
        <v>184.6</v>
      </c>
      <c r="K164" s="29" t="s">
        <v>107</v>
      </c>
      <c r="L164" s="30" t="str">
        <f t="shared" si="60"/>
        <v>No</v>
      </c>
    </row>
    <row r="165" spans="1:12">
      <c r="A165" s="48" t="s">
        <v>709</v>
      </c>
      <c r="B165" s="25" t="s">
        <v>49</v>
      </c>
      <c r="C165" s="26">
        <v>160</v>
      </c>
      <c r="D165" s="27" t="str">
        <f t="shared" si="64"/>
        <v>N/A</v>
      </c>
      <c r="E165" s="26">
        <v>108</v>
      </c>
      <c r="F165" s="27" t="str">
        <f t="shared" si="65"/>
        <v>N/A</v>
      </c>
      <c r="G165" s="26">
        <v>81</v>
      </c>
      <c r="H165" s="27" t="str">
        <f t="shared" si="66"/>
        <v>N/A</v>
      </c>
      <c r="I165" s="28">
        <v>-32.5</v>
      </c>
      <c r="J165" s="28">
        <v>-25</v>
      </c>
      <c r="K165" s="29" t="s">
        <v>107</v>
      </c>
      <c r="L165" s="30" t="str">
        <f t="shared" si="60"/>
        <v>No</v>
      </c>
    </row>
    <row r="166" spans="1:12">
      <c r="A166" s="51" t="s">
        <v>529</v>
      </c>
      <c r="B166" s="25" t="s">
        <v>49</v>
      </c>
      <c r="C166" s="26">
        <v>734034</v>
      </c>
      <c r="D166" s="27" t="str">
        <f t="shared" si="64"/>
        <v>N/A</v>
      </c>
      <c r="E166" s="26">
        <v>751947</v>
      </c>
      <c r="F166" s="27" t="str">
        <f t="shared" si="65"/>
        <v>N/A</v>
      </c>
      <c r="G166" s="26">
        <v>785231</v>
      </c>
      <c r="H166" s="27" t="str">
        <f t="shared" si="66"/>
        <v>N/A</v>
      </c>
      <c r="I166" s="28">
        <v>2.44</v>
      </c>
      <c r="J166" s="28">
        <v>4.4260000000000002</v>
      </c>
      <c r="K166" s="29" t="s">
        <v>107</v>
      </c>
      <c r="L166" s="30" t="str">
        <f t="shared" si="60"/>
        <v>Yes</v>
      </c>
    </row>
    <row r="167" spans="1:12">
      <c r="A167" s="48" t="s">
        <v>710</v>
      </c>
      <c r="B167" s="25" t="s">
        <v>49</v>
      </c>
      <c r="C167" s="26">
        <v>280673</v>
      </c>
      <c r="D167" s="27" t="str">
        <f t="shared" si="64"/>
        <v>N/A</v>
      </c>
      <c r="E167" s="26">
        <v>363039</v>
      </c>
      <c r="F167" s="27" t="str">
        <f t="shared" si="65"/>
        <v>N/A</v>
      </c>
      <c r="G167" s="26">
        <v>407684</v>
      </c>
      <c r="H167" s="27" t="str">
        <f t="shared" si="66"/>
        <v>N/A</v>
      </c>
      <c r="I167" s="28">
        <v>29.35</v>
      </c>
      <c r="J167" s="28">
        <v>12.3</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36756</v>
      </c>
      <c r="D169" s="27" t="str">
        <f t="shared" si="64"/>
        <v>N/A</v>
      </c>
      <c r="E169" s="26">
        <v>34277</v>
      </c>
      <c r="F169" s="27" t="str">
        <f t="shared" si="65"/>
        <v>N/A</v>
      </c>
      <c r="G169" s="26">
        <v>36909</v>
      </c>
      <c r="H169" s="27" t="str">
        <f t="shared" si="66"/>
        <v>N/A</v>
      </c>
      <c r="I169" s="28">
        <v>-6.74</v>
      </c>
      <c r="J169" s="28">
        <v>7.6790000000000003</v>
      </c>
      <c r="K169" s="29" t="s">
        <v>107</v>
      </c>
      <c r="L169" s="30" t="str">
        <f t="shared" si="60"/>
        <v>Yes</v>
      </c>
    </row>
    <row r="170" spans="1:12">
      <c r="A170" s="48" t="s">
        <v>713</v>
      </c>
      <c r="B170" s="25" t="s">
        <v>49</v>
      </c>
      <c r="C170" s="26">
        <v>252133</v>
      </c>
      <c r="D170" s="27" t="str">
        <f t="shared" si="64"/>
        <v>N/A</v>
      </c>
      <c r="E170" s="26">
        <v>243649</v>
      </c>
      <c r="F170" s="27" t="str">
        <f t="shared" si="65"/>
        <v>N/A</v>
      </c>
      <c r="G170" s="26">
        <v>249359</v>
      </c>
      <c r="H170" s="27" t="str">
        <f t="shared" si="66"/>
        <v>N/A</v>
      </c>
      <c r="I170" s="28">
        <v>-3.36</v>
      </c>
      <c r="J170" s="28">
        <v>2.3439999999999999</v>
      </c>
      <c r="K170" s="29" t="s">
        <v>107</v>
      </c>
      <c r="L170" s="30" t="str">
        <f t="shared" si="60"/>
        <v>Yes</v>
      </c>
    </row>
    <row r="171" spans="1:12">
      <c r="A171" s="48" t="s">
        <v>714</v>
      </c>
      <c r="B171" s="25" t="s">
        <v>49</v>
      </c>
      <c r="C171" s="26">
        <v>109482</v>
      </c>
      <c r="D171" s="27" t="str">
        <f t="shared" si="64"/>
        <v>N/A</v>
      </c>
      <c r="E171" s="26">
        <v>56419</v>
      </c>
      <c r="F171" s="27" t="str">
        <f t="shared" si="65"/>
        <v>N/A</v>
      </c>
      <c r="G171" s="26">
        <v>39559</v>
      </c>
      <c r="H171" s="27" t="str">
        <f t="shared" si="66"/>
        <v>N/A</v>
      </c>
      <c r="I171" s="28">
        <v>-48.5</v>
      </c>
      <c r="J171" s="28">
        <v>-29.9</v>
      </c>
      <c r="K171" s="29" t="s">
        <v>107</v>
      </c>
      <c r="L171" s="30" t="str">
        <f t="shared" si="60"/>
        <v>No</v>
      </c>
    </row>
    <row r="172" spans="1:12">
      <c r="A172" s="48" t="s">
        <v>715</v>
      </c>
      <c r="B172" s="25" t="s">
        <v>49</v>
      </c>
      <c r="C172" s="26">
        <v>18364</v>
      </c>
      <c r="D172" s="27" t="str">
        <f t="shared" si="64"/>
        <v>N/A</v>
      </c>
      <c r="E172" s="26">
        <v>18140</v>
      </c>
      <c r="F172" s="27" t="str">
        <f t="shared" si="65"/>
        <v>N/A</v>
      </c>
      <c r="G172" s="26">
        <v>18204</v>
      </c>
      <c r="H172" s="27" t="str">
        <f t="shared" si="66"/>
        <v>N/A</v>
      </c>
      <c r="I172" s="28">
        <v>-1.22</v>
      </c>
      <c r="J172" s="28">
        <v>0.3528</v>
      </c>
      <c r="K172" s="29" t="s">
        <v>107</v>
      </c>
      <c r="L172" s="30" t="str">
        <f t="shared" si="60"/>
        <v>Yes</v>
      </c>
    </row>
    <row r="173" spans="1:12">
      <c r="A173" s="48" t="s">
        <v>716</v>
      </c>
      <c r="B173" s="25" t="s">
        <v>49</v>
      </c>
      <c r="C173" s="26">
        <v>36626</v>
      </c>
      <c r="D173" s="27" t="str">
        <f t="shared" si="64"/>
        <v>N/A</v>
      </c>
      <c r="E173" s="26">
        <v>36423</v>
      </c>
      <c r="F173" s="27" t="str">
        <f t="shared" si="65"/>
        <v>N/A</v>
      </c>
      <c r="G173" s="26">
        <v>33516</v>
      </c>
      <c r="H173" s="27" t="str">
        <f t="shared" si="66"/>
        <v>N/A</v>
      </c>
      <c r="I173" s="28">
        <v>-0.55400000000000005</v>
      </c>
      <c r="J173" s="28">
        <v>-7.98</v>
      </c>
      <c r="K173" s="29" t="s">
        <v>107</v>
      </c>
      <c r="L173" s="30" t="str">
        <f t="shared" si="60"/>
        <v>Yes</v>
      </c>
    </row>
    <row r="174" spans="1:12">
      <c r="A174" s="51" t="s">
        <v>531</v>
      </c>
      <c r="B174" s="25" t="s">
        <v>49</v>
      </c>
      <c r="C174" s="26">
        <v>286456</v>
      </c>
      <c r="D174" s="27" t="str">
        <f t="shared" si="64"/>
        <v>N/A</v>
      </c>
      <c r="E174" s="26">
        <v>305315</v>
      </c>
      <c r="F174" s="27" t="str">
        <f t="shared" si="65"/>
        <v>N/A</v>
      </c>
      <c r="G174" s="26">
        <v>290379</v>
      </c>
      <c r="H174" s="27" t="str">
        <f t="shared" si="66"/>
        <v>N/A</v>
      </c>
      <c r="I174" s="28">
        <v>6.5839999999999996</v>
      </c>
      <c r="J174" s="28">
        <v>-4.8899999999999997</v>
      </c>
      <c r="K174" s="29" t="s">
        <v>107</v>
      </c>
      <c r="L174" s="30" t="str">
        <f t="shared" si="60"/>
        <v>Yes</v>
      </c>
    </row>
    <row r="175" spans="1:12">
      <c r="A175" s="48" t="s">
        <v>717</v>
      </c>
      <c r="B175" s="25" t="s">
        <v>49</v>
      </c>
      <c r="C175" s="26">
        <v>136301</v>
      </c>
      <c r="D175" s="27" t="str">
        <f t="shared" si="64"/>
        <v>N/A</v>
      </c>
      <c r="E175" s="26">
        <v>183605</v>
      </c>
      <c r="F175" s="27" t="str">
        <f t="shared" si="65"/>
        <v>N/A</v>
      </c>
      <c r="G175" s="26">
        <v>218385</v>
      </c>
      <c r="H175" s="27" t="str">
        <f t="shared" si="66"/>
        <v>N/A</v>
      </c>
      <c r="I175" s="28">
        <v>34.71</v>
      </c>
      <c r="J175" s="28">
        <v>18.940000000000001</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46788</v>
      </c>
      <c r="D177" s="27" t="str">
        <f t="shared" si="64"/>
        <v>N/A</v>
      </c>
      <c r="E177" s="26">
        <v>47885</v>
      </c>
      <c r="F177" s="27" t="str">
        <f t="shared" si="65"/>
        <v>N/A</v>
      </c>
      <c r="G177" s="26">
        <v>13407</v>
      </c>
      <c r="H177" s="27" t="str">
        <f t="shared" si="66"/>
        <v>N/A</v>
      </c>
      <c r="I177" s="28">
        <v>2.3450000000000002</v>
      </c>
      <c r="J177" s="28">
        <v>-72</v>
      </c>
      <c r="K177" s="29" t="s">
        <v>107</v>
      </c>
      <c r="L177" s="30" t="str">
        <f t="shared" si="60"/>
        <v>No</v>
      </c>
    </row>
    <row r="178" spans="1:12">
      <c r="A178" s="48" t="s">
        <v>720</v>
      </c>
      <c r="B178" s="25" t="s">
        <v>49</v>
      </c>
      <c r="C178" s="26">
        <v>28233</v>
      </c>
      <c r="D178" s="27" t="str">
        <f t="shared" si="64"/>
        <v>N/A</v>
      </c>
      <c r="E178" s="26">
        <v>27900</v>
      </c>
      <c r="F178" s="27" t="str">
        <f t="shared" si="65"/>
        <v>N/A</v>
      </c>
      <c r="G178" s="26">
        <v>26020</v>
      </c>
      <c r="H178" s="27" t="str">
        <f t="shared" si="66"/>
        <v>N/A</v>
      </c>
      <c r="I178" s="28">
        <v>-1.18</v>
      </c>
      <c r="J178" s="28">
        <v>-6.74</v>
      </c>
      <c r="K178" s="29" t="s">
        <v>107</v>
      </c>
      <c r="L178" s="30" t="str">
        <f t="shared" si="60"/>
        <v>Yes</v>
      </c>
    </row>
    <row r="179" spans="1:12">
      <c r="A179" s="48" t="s">
        <v>721</v>
      </c>
      <c r="B179" s="25" t="s">
        <v>49</v>
      </c>
      <c r="C179" s="26">
        <v>73845</v>
      </c>
      <c r="D179" s="27" t="str">
        <f t="shared" si="64"/>
        <v>N/A</v>
      </c>
      <c r="E179" s="26">
        <v>45123</v>
      </c>
      <c r="F179" s="27" t="str">
        <f t="shared" si="65"/>
        <v>N/A</v>
      </c>
      <c r="G179" s="26">
        <v>32067</v>
      </c>
      <c r="H179" s="27" t="str">
        <f t="shared" si="66"/>
        <v>N/A</v>
      </c>
      <c r="I179" s="28">
        <v>-38.9</v>
      </c>
      <c r="J179" s="28">
        <v>-28.9</v>
      </c>
      <c r="K179" s="29" t="s">
        <v>107</v>
      </c>
      <c r="L179" s="30" t="str">
        <f t="shared" si="60"/>
        <v>No</v>
      </c>
    </row>
    <row r="180" spans="1:12">
      <c r="A180" s="48" t="s">
        <v>722</v>
      </c>
      <c r="B180" s="25" t="s">
        <v>49</v>
      </c>
      <c r="C180" s="26">
        <v>1289</v>
      </c>
      <c r="D180" s="27" t="str">
        <f t="shared" si="64"/>
        <v>N/A</v>
      </c>
      <c r="E180" s="26">
        <v>802</v>
      </c>
      <c r="F180" s="27" t="str">
        <f t="shared" si="65"/>
        <v>N/A</v>
      </c>
      <c r="G180" s="26">
        <v>500</v>
      </c>
      <c r="H180" s="27" t="str">
        <f t="shared" si="66"/>
        <v>N/A</v>
      </c>
      <c r="I180" s="28">
        <v>-37.799999999999997</v>
      </c>
      <c r="J180" s="28">
        <v>-37.700000000000003</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33338</v>
      </c>
      <c r="D183" s="33" t="str">
        <f t="shared" ref="D183:D188" si="67">IF($B183="N/A","N/A",IF(C183&gt;10,"No",IF(C183&lt;-10,"No","Yes")))</f>
        <v>N/A</v>
      </c>
      <c r="E183" s="34">
        <v>32703</v>
      </c>
      <c r="F183" s="33" t="str">
        <f t="shared" ref="F183:F188" si="68">IF($B183="N/A","N/A",IF(E183&gt;10,"No",IF(E183&lt;-10,"No","Yes")))</f>
        <v>N/A</v>
      </c>
      <c r="G183" s="34">
        <v>32710</v>
      </c>
      <c r="H183" s="33" t="str">
        <f t="shared" ref="H183:H188" si="69">IF($B183="N/A","N/A",IF(G183&gt;10,"No",IF(G183&lt;-10,"No","Yes")))</f>
        <v>N/A</v>
      </c>
      <c r="I183" s="35">
        <v>-1.9</v>
      </c>
      <c r="J183" s="35">
        <v>2.1399999999999999E-2</v>
      </c>
      <c r="K183" s="29" t="s">
        <v>1193</v>
      </c>
      <c r="L183" s="30" t="str">
        <f t="shared" ref="L183:L188" si="70">IF(J183="Div by 0", "N/A", IF(K183="N/A","N/A", IF(J183&gt;VALUE(MID(K183,1,2)), "No", IF(J183&lt;-1*VALUE(MID(K183,1,2)), "No", "Yes"))))</f>
        <v>Yes</v>
      </c>
    </row>
    <row r="184" spans="1:12">
      <c r="A184" s="94" t="s">
        <v>1077</v>
      </c>
      <c r="B184" s="36" t="s">
        <v>49</v>
      </c>
      <c r="C184" s="35">
        <v>2.2716076302000001</v>
      </c>
      <c r="D184" s="33" t="str">
        <f t="shared" si="67"/>
        <v>N/A</v>
      </c>
      <c r="E184" s="35">
        <v>2.1622547273000001</v>
      </c>
      <c r="F184" s="33" t="str">
        <f t="shared" si="68"/>
        <v>N/A</v>
      </c>
      <c r="G184" s="35">
        <v>2.1344863430999998</v>
      </c>
      <c r="H184" s="33" t="str">
        <f t="shared" si="69"/>
        <v>N/A</v>
      </c>
      <c r="I184" s="35">
        <v>-4.8099999999999996</v>
      </c>
      <c r="J184" s="35">
        <v>-1.28</v>
      </c>
      <c r="K184" s="29" t="s">
        <v>1193</v>
      </c>
      <c r="L184" s="30" t="str">
        <f t="shared" si="70"/>
        <v>Yes</v>
      </c>
    </row>
    <row r="185" spans="1:12">
      <c r="A185" s="5" t="s">
        <v>1078</v>
      </c>
      <c r="B185" s="36" t="s">
        <v>49</v>
      </c>
      <c r="C185" s="35">
        <v>23.476426658000001</v>
      </c>
      <c r="D185" s="33" t="str">
        <f t="shared" si="67"/>
        <v>N/A</v>
      </c>
      <c r="E185" s="35">
        <v>23.374819158000001</v>
      </c>
      <c r="F185" s="33" t="str">
        <f t="shared" si="68"/>
        <v>N/A</v>
      </c>
      <c r="G185" s="35">
        <v>21.760488812999998</v>
      </c>
      <c r="H185" s="33" t="str">
        <f t="shared" si="69"/>
        <v>N/A</v>
      </c>
      <c r="I185" s="35">
        <v>-0.433</v>
      </c>
      <c r="J185" s="35">
        <v>-6.91</v>
      </c>
      <c r="K185" s="29" t="s">
        <v>1193</v>
      </c>
      <c r="L185" s="30" t="str">
        <f t="shared" si="70"/>
        <v>Yes</v>
      </c>
    </row>
    <row r="186" spans="1:12">
      <c r="A186" s="5" t="s">
        <v>1079</v>
      </c>
      <c r="B186" s="36" t="s">
        <v>49</v>
      </c>
      <c r="C186" s="35">
        <v>2.5171196311999999</v>
      </c>
      <c r="D186" s="33" t="str">
        <f t="shared" si="67"/>
        <v>N/A</v>
      </c>
      <c r="E186" s="35">
        <v>2.3633606412999999</v>
      </c>
      <c r="F186" s="33" t="str">
        <f t="shared" si="68"/>
        <v>N/A</v>
      </c>
      <c r="G186" s="35">
        <v>2.1907061837000001</v>
      </c>
      <c r="H186" s="33" t="str">
        <f t="shared" si="69"/>
        <v>N/A</v>
      </c>
      <c r="I186" s="35">
        <v>-6.11</v>
      </c>
      <c r="J186" s="35">
        <v>-7.31</v>
      </c>
      <c r="K186" s="29" t="s">
        <v>1193</v>
      </c>
      <c r="L186" s="30" t="str">
        <f t="shared" si="70"/>
        <v>Yes</v>
      </c>
    </row>
    <row r="187" spans="1:12">
      <c r="A187" s="5" t="s">
        <v>1080</v>
      </c>
      <c r="B187" s="36" t="s">
        <v>49</v>
      </c>
      <c r="C187" s="35">
        <v>4.0870039999999999E-4</v>
      </c>
      <c r="D187" s="33" t="str">
        <f t="shared" si="67"/>
        <v>N/A</v>
      </c>
      <c r="E187" s="35">
        <v>3.9896430000000002E-4</v>
      </c>
      <c r="F187" s="33" t="str">
        <f t="shared" si="68"/>
        <v>N/A</v>
      </c>
      <c r="G187" s="35">
        <v>1.60462335E-2</v>
      </c>
      <c r="H187" s="33" t="str">
        <f t="shared" si="69"/>
        <v>N/A</v>
      </c>
      <c r="I187" s="35">
        <v>-2.38</v>
      </c>
      <c r="J187" s="35">
        <v>3922</v>
      </c>
      <c r="K187" s="29" t="s">
        <v>1193</v>
      </c>
      <c r="L187" s="30" t="str">
        <f t="shared" si="70"/>
        <v>No</v>
      </c>
    </row>
    <row r="188" spans="1:12">
      <c r="A188" s="5" t="s">
        <v>1081</v>
      </c>
      <c r="B188" s="36" t="s">
        <v>49</v>
      </c>
      <c r="C188" s="35">
        <v>7.6800625999999999E-3</v>
      </c>
      <c r="D188" s="33" t="str">
        <f t="shared" si="67"/>
        <v>N/A</v>
      </c>
      <c r="E188" s="35">
        <v>3.9303669999999997E-3</v>
      </c>
      <c r="F188" s="33" t="str">
        <f t="shared" si="68"/>
        <v>N/A</v>
      </c>
      <c r="G188" s="35">
        <v>9.6425706000000007E-3</v>
      </c>
      <c r="H188" s="33" t="str">
        <f t="shared" si="69"/>
        <v>N/A</v>
      </c>
      <c r="I188" s="35">
        <v>-48.8</v>
      </c>
      <c r="J188" s="35">
        <v>145.30000000000001</v>
      </c>
      <c r="K188" s="29" t="s">
        <v>1193</v>
      </c>
      <c r="L188" s="30" t="str">
        <f t="shared" si="70"/>
        <v>No</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20827</v>
      </c>
      <c r="D190" s="27" t="str">
        <f t="shared" ref="D190:D196" si="71">IF($B190="N/A","N/A",IF(C190&gt;10,"No",IF(C190&lt;-10,"No","Yes")))</f>
        <v>N/A</v>
      </c>
      <c r="E190" s="26">
        <v>21657</v>
      </c>
      <c r="F190" s="27" t="str">
        <f t="shared" ref="F190:F196" si="72">IF($B190="N/A","N/A",IF(E190&gt;10,"No",IF(E190&lt;-10,"No","Yes")))</f>
        <v>N/A</v>
      </c>
      <c r="G190" s="26">
        <v>16286</v>
      </c>
      <c r="H190" s="27" t="str">
        <f t="shared" ref="H190:H196" si="73">IF($B190="N/A","N/A",IF(G190&gt;10,"No",IF(G190&lt;-10,"No","Yes")))</f>
        <v>N/A</v>
      </c>
      <c r="I190" s="28">
        <v>3.9849999999999999</v>
      </c>
      <c r="J190" s="28">
        <v>-24.8</v>
      </c>
      <c r="K190" s="29" t="s">
        <v>1193</v>
      </c>
      <c r="L190" s="30" t="str">
        <f t="shared" ref="L190:L197" si="74">IF(J190="Div by 0", "N/A", IF(K190="N/A","N/A", IF(J190&gt;VALUE(MID(K190,1,2)), "No", IF(J190&lt;-1*VALUE(MID(K190,1,2)), "No", "Yes"))))</f>
        <v>Yes</v>
      </c>
    </row>
    <row r="191" spans="1:12" ht="12.75" customHeight="1">
      <c r="A191" s="94" t="s">
        <v>1083</v>
      </c>
      <c r="B191" s="25" t="s">
        <v>49</v>
      </c>
      <c r="C191" s="32">
        <v>1.4191244860000001</v>
      </c>
      <c r="D191" s="27" t="str">
        <f t="shared" si="71"/>
        <v>N/A</v>
      </c>
      <c r="E191" s="32">
        <v>1.4319160514</v>
      </c>
      <c r="F191" s="27" t="str">
        <f t="shared" si="72"/>
        <v>N/A</v>
      </c>
      <c r="G191" s="32">
        <v>1.0627405864999999</v>
      </c>
      <c r="H191" s="27" t="str">
        <f t="shared" si="73"/>
        <v>N/A</v>
      </c>
      <c r="I191" s="28">
        <v>0.90139999999999998</v>
      </c>
      <c r="J191" s="28">
        <v>-25.8</v>
      </c>
      <c r="K191" s="29" t="s">
        <v>1193</v>
      </c>
      <c r="L191" s="30" t="str">
        <f t="shared" si="74"/>
        <v>Yes</v>
      </c>
    </row>
    <row r="192" spans="1:12" ht="12.75" customHeight="1">
      <c r="A192" s="5" t="s">
        <v>1084</v>
      </c>
      <c r="B192" s="25" t="s">
        <v>49</v>
      </c>
      <c r="C192" s="32">
        <v>2.4542500428</v>
      </c>
      <c r="D192" s="27" t="str">
        <f t="shared" si="71"/>
        <v>N/A</v>
      </c>
      <c r="E192" s="32">
        <v>3.2815000047999998</v>
      </c>
      <c r="F192" s="27" t="str">
        <f t="shared" si="72"/>
        <v>N/A</v>
      </c>
      <c r="G192" s="32">
        <v>3.1479456335</v>
      </c>
      <c r="H192" s="27" t="str">
        <f t="shared" si="73"/>
        <v>N/A</v>
      </c>
      <c r="I192" s="28">
        <v>33.71</v>
      </c>
      <c r="J192" s="28">
        <v>-4.07</v>
      </c>
      <c r="K192" s="29" t="s">
        <v>1193</v>
      </c>
      <c r="L192" s="30" t="str">
        <f t="shared" si="74"/>
        <v>Yes</v>
      </c>
    </row>
    <row r="193" spans="1:12" ht="12.75" customHeight="1">
      <c r="A193" s="5" t="s">
        <v>1085</v>
      </c>
      <c r="B193" s="25" t="s">
        <v>49</v>
      </c>
      <c r="C193" s="32">
        <v>4.4629510996999997</v>
      </c>
      <c r="D193" s="27" t="str">
        <f t="shared" si="71"/>
        <v>N/A</v>
      </c>
      <c r="E193" s="32">
        <v>4.3954916280000003</v>
      </c>
      <c r="F193" s="27" t="str">
        <f t="shared" si="72"/>
        <v>N/A</v>
      </c>
      <c r="G193" s="32">
        <v>3.5319429199000001</v>
      </c>
      <c r="H193" s="27" t="str">
        <f t="shared" si="73"/>
        <v>N/A</v>
      </c>
      <c r="I193" s="28">
        <v>-1.51</v>
      </c>
      <c r="J193" s="28">
        <v>-19.600000000000001</v>
      </c>
      <c r="K193" s="29" t="s">
        <v>1193</v>
      </c>
      <c r="L193" s="30" t="str">
        <f t="shared" si="74"/>
        <v>Yes</v>
      </c>
    </row>
    <row r="194" spans="1:12" ht="12.75" customHeight="1">
      <c r="A194" s="5" t="s">
        <v>1086</v>
      </c>
      <c r="B194" s="25" t="s">
        <v>49</v>
      </c>
      <c r="C194" s="32">
        <v>0.21933588909999999</v>
      </c>
      <c r="D194" s="27" t="str">
        <f t="shared" si="71"/>
        <v>N/A</v>
      </c>
      <c r="E194" s="32">
        <v>0.1891090728</v>
      </c>
      <c r="F194" s="27" t="str">
        <f t="shared" si="72"/>
        <v>N/A</v>
      </c>
      <c r="G194" s="32">
        <v>6.3548178799999994E-2</v>
      </c>
      <c r="H194" s="27" t="str">
        <f t="shared" si="73"/>
        <v>N/A</v>
      </c>
      <c r="I194" s="28">
        <v>-13.8</v>
      </c>
      <c r="J194" s="28">
        <v>-66.400000000000006</v>
      </c>
      <c r="K194" s="29" t="s">
        <v>1193</v>
      </c>
      <c r="L194" s="30" t="str">
        <f t="shared" si="74"/>
        <v>No</v>
      </c>
    </row>
    <row r="195" spans="1:12" ht="12.75" customHeight="1">
      <c r="A195" s="5" t="s">
        <v>1087</v>
      </c>
      <c r="B195" s="25" t="s">
        <v>49</v>
      </c>
      <c r="C195" s="32">
        <v>0.48070209739999997</v>
      </c>
      <c r="D195" s="27" t="str">
        <f t="shared" si="71"/>
        <v>N/A</v>
      </c>
      <c r="E195" s="32">
        <v>0.45526751059999998</v>
      </c>
      <c r="F195" s="27" t="str">
        <f t="shared" si="72"/>
        <v>N/A</v>
      </c>
      <c r="G195" s="32">
        <v>3.2371486900000003E-2</v>
      </c>
      <c r="H195" s="27" t="str">
        <f t="shared" si="73"/>
        <v>N/A</v>
      </c>
      <c r="I195" s="28">
        <v>-5.29</v>
      </c>
      <c r="J195" s="28">
        <v>-92.9</v>
      </c>
      <c r="K195" s="29" t="s">
        <v>1193</v>
      </c>
      <c r="L195" s="30" t="str">
        <f t="shared" si="74"/>
        <v>No</v>
      </c>
    </row>
    <row r="196" spans="1:12" ht="12.75" customHeight="1">
      <c r="A196" s="94" t="s">
        <v>1088</v>
      </c>
      <c r="B196" s="25" t="s">
        <v>49</v>
      </c>
      <c r="C196" s="26">
        <v>863</v>
      </c>
      <c r="D196" s="27" t="str">
        <f t="shared" si="71"/>
        <v>N/A</v>
      </c>
      <c r="E196" s="26">
        <v>935</v>
      </c>
      <c r="F196" s="27" t="str">
        <f t="shared" si="72"/>
        <v>N/A</v>
      </c>
      <c r="G196" s="26">
        <v>638</v>
      </c>
      <c r="H196" s="27" t="str">
        <f t="shared" si="73"/>
        <v>N/A</v>
      </c>
      <c r="I196" s="28">
        <v>8.343</v>
      </c>
      <c r="J196" s="28">
        <v>-31.8</v>
      </c>
      <c r="K196" s="29" t="s">
        <v>1193</v>
      </c>
      <c r="L196" s="30" t="str">
        <f t="shared" si="74"/>
        <v>No</v>
      </c>
    </row>
    <row r="197" spans="1:12" ht="25.5">
      <c r="A197" s="45" t="s">
        <v>1089</v>
      </c>
      <c r="B197" s="25" t="s">
        <v>49</v>
      </c>
      <c r="C197" s="26">
        <v>22206</v>
      </c>
      <c r="D197" s="27" t="str">
        <f>IF($B197="N/A","N/A",IF(C197&gt;10,"No",IF(C197&lt;-10,"No","Yes")))</f>
        <v>N/A</v>
      </c>
      <c r="E197" s="26">
        <v>23191</v>
      </c>
      <c r="F197" s="27" t="str">
        <f>IF($B197="N/A","N/A",IF(E197&gt;10,"No",IF(E197&lt;-10,"No","Yes")))</f>
        <v>N/A</v>
      </c>
      <c r="G197" s="26">
        <v>17603</v>
      </c>
      <c r="H197" s="27" t="str">
        <f>IF($B197="N/A","N/A",IF(G197&gt;10,"No",IF(G197&lt;-10,"No","Yes")))</f>
        <v>N/A</v>
      </c>
      <c r="I197" s="28">
        <v>4.4359999999999999</v>
      </c>
      <c r="J197" s="28">
        <v>-24.1</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11750</v>
      </c>
      <c r="D199" s="27" t="str">
        <f t="shared" ref="D199:D272" si="75">IF($B199="N/A","N/A",IF(C199&gt;10,"No",IF(C199&lt;-10,"No","Yes")))</f>
        <v>N/A</v>
      </c>
      <c r="E199" s="26">
        <v>14297</v>
      </c>
      <c r="F199" s="27" t="str">
        <f t="shared" ref="F199:F272" si="76">IF($B199="N/A","N/A",IF(E199&gt;10,"No",IF(E199&lt;-10,"No","Yes")))</f>
        <v>N/A</v>
      </c>
      <c r="G199" s="26">
        <v>14902</v>
      </c>
      <c r="H199" s="27" t="str">
        <f t="shared" ref="H199:H251" si="77">IF($B199="N/A","N/A",IF(G199&gt;10,"No",IF(G199&lt;-10,"No","Yes")))</f>
        <v>N/A</v>
      </c>
      <c r="I199" s="28">
        <v>21.68</v>
      </c>
      <c r="J199" s="28">
        <v>4.2320000000000002</v>
      </c>
      <c r="K199" s="29" t="s">
        <v>1193</v>
      </c>
      <c r="L199" s="30" t="str">
        <f t="shared" ref="L199:L235" si="78">IF(J199="Div by 0", "N/A", IF(K199="N/A","N/A", IF(J199&gt;VALUE(MID(K199,1,2)), "No", IF(J199&lt;-1*VALUE(MID(K199,1,2)), "No", "Yes"))))</f>
        <v>Yes</v>
      </c>
    </row>
    <row r="200" spans="1:12">
      <c r="A200" s="49" t="s">
        <v>323</v>
      </c>
      <c r="B200" s="25" t="s">
        <v>49</v>
      </c>
      <c r="C200" s="32">
        <v>0.80062960149999995</v>
      </c>
      <c r="D200" s="27" t="str">
        <f t="shared" si="75"/>
        <v>N/A</v>
      </c>
      <c r="E200" s="32">
        <v>0.94528807250000002</v>
      </c>
      <c r="F200" s="27" t="str">
        <f t="shared" si="76"/>
        <v>N/A</v>
      </c>
      <c r="G200" s="32">
        <v>0.97242786569999995</v>
      </c>
      <c r="H200" s="27" t="str">
        <f t="shared" si="77"/>
        <v>N/A</v>
      </c>
      <c r="I200" s="28">
        <v>18.07</v>
      </c>
      <c r="J200" s="28">
        <v>2.871</v>
      </c>
      <c r="K200" s="29" t="s">
        <v>1193</v>
      </c>
      <c r="L200" s="30" t="str">
        <f t="shared" si="78"/>
        <v>Yes</v>
      </c>
    </row>
    <row r="201" spans="1:12">
      <c r="A201" s="5" t="s">
        <v>595</v>
      </c>
      <c r="B201" s="25" t="s">
        <v>49</v>
      </c>
      <c r="C201" s="32">
        <v>2.0893905707</v>
      </c>
      <c r="D201" s="27" t="str">
        <f t="shared" si="75"/>
        <v>N/A</v>
      </c>
      <c r="E201" s="32">
        <v>3.3380280341000002</v>
      </c>
      <c r="F201" s="27" t="str">
        <f t="shared" si="76"/>
        <v>N/A</v>
      </c>
      <c r="G201" s="32">
        <v>3.3041712232</v>
      </c>
      <c r="H201" s="27" t="str">
        <f t="shared" si="77"/>
        <v>N/A</v>
      </c>
      <c r="I201" s="28">
        <v>59.76</v>
      </c>
      <c r="J201" s="28">
        <v>-1.01</v>
      </c>
      <c r="K201" s="29" t="s">
        <v>1193</v>
      </c>
      <c r="L201" s="30" t="str">
        <f t="shared" si="78"/>
        <v>Yes</v>
      </c>
    </row>
    <row r="202" spans="1:12">
      <c r="A202" s="5" t="s">
        <v>596</v>
      </c>
      <c r="B202" s="25" t="s">
        <v>49</v>
      </c>
      <c r="C202" s="32">
        <v>2.7815561386000001</v>
      </c>
      <c r="D202" s="27" t="str">
        <f t="shared" si="75"/>
        <v>N/A</v>
      </c>
      <c r="E202" s="32">
        <v>3.0662972400999999</v>
      </c>
      <c r="F202" s="27" t="str">
        <f t="shared" si="76"/>
        <v>N/A</v>
      </c>
      <c r="G202" s="32">
        <v>3.2348335163000002</v>
      </c>
      <c r="H202" s="27" t="str">
        <f t="shared" si="77"/>
        <v>N/A</v>
      </c>
      <c r="I202" s="28">
        <v>10.24</v>
      </c>
      <c r="J202" s="28">
        <v>5.4960000000000004</v>
      </c>
      <c r="K202" s="29" t="s">
        <v>1193</v>
      </c>
      <c r="L202" s="30" t="str">
        <f t="shared" si="78"/>
        <v>Yes</v>
      </c>
    </row>
    <row r="203" spans="1:12">
      <c r="A203" s="5" t="s">
        <v>597</v>
      </c>
      <c r="B203" s="25" t="s">
        <v>49</v>
      </c>
      <c r="C203" s="32">
        <v>3.6783037000000002E-3</v>
      </c>
      <c r="D203" s="27" t="str">
        <f t="shared" si="75"/>
        <v>N/A</v>
      </c>
      <c r="E203" s="32">
        <v>3.4576905E-3</v>
      </c>
      <c r="F203" s="27" t="str">
        <f t="shared" si="76"/>
        <v>N/A</v>
      </c>
      <c r="G203" s="32">
        <v>3.3111275999999999E-3</v>
      </c>
      <c r="H203" s="27" t="str">
        <f t="shared" si="77"/>
        <v>N/A</v>
      </c>
      <c r="I203" s="28">
        <v>-6</v>
      </c>
      <c r="J203" s="28">
        <v>-4.24</v>
      </c>
      <c r="K203" s="29" t="s">
        <v>1193</v>
      </c>
      <c r="L203" s="30" t="str">
        <f t="shared" si="78"/>
        <v>Yes</v>
      </c>
    </row>
    <row r="204" spans="1:12">
      <c r="A204" s="5" t="s">
        <v>598</v>
      </c>
      <c r="B204" s="25" t="s">
        <v>49</v>
      </c>
      <c r="C204" s="32">
        <v>5.2364063000000004E-3</v>
      </c>
      <c r="D204" s="27" t="str">
        <f t="shared" si="75"/>
        <v>N/A</v>
      </c>
      <c r="E204" s="32">
        <v>9.8259174999999997E-3</v>
      </c>
      <c r="F204" s="27" t="str">
        <f t="shared" si="76"/>
        <v>N/A</v>
      </c>
      <c r="G204" s="32">
        <v>6.1987954000000001E-3</v>
      </c>
      <c r="H204" s="27" t="str">
        <f t="shared" si="77"/>
        <v>N/A</v>
      </c>
      <c r="I204" s="28">
        <v>87.65</v>
      </c>
      <c r="J204" s="28">
        <v>-36.9</v>
      </c>
      <c r="K204" s="29" t="s">
        <v>1193</v>
      </c>
      <c r="L204" s="30" t="str">
        <f t="shared" si="78"/>
        <v>No</v>
      </c>
    </row>
    <row r="205" spans="1:12">
      <c r="A205" s="5" t="s">
        <v>544</v>
      </c>
      <c r="B205" s="25" t="s">
        <v>49</v>
      </c>
      <c r="C205" s="26">
        <v>2166</v>
      </c>
      <c r="D205" s="27" t="str">
        <f>IF($B205="N/A","N/A",IF(C205&gt;10,"No",IF(C205&lt;-10,"No","Yes")))</f>
        <v>N/A</v>
      </c>
      <c r="E205" s="26">
        <v>3442</v>
      </c>
      <c r="F205" s="27" t="str">
        <f>IF($B205="N/A","N/A",IF(E205&gt;10,"No",IF(E205&lt;-10,"No","Yes")))</f>
        <v>N/A</v>
      </c>
      <c r="G205" s="26">
        <v>3771</v>
      </c>
      <c r="H205" s="27" t="str">
        <f>IF($B205="N/A","N/A",IF(G205&gt;10,"No",IF(G205&lt;-10,"No","Yes")))</f>
        <v>N/A</v>
      </c>
      <c r="I205" s="28">
        <v>58.91</v>
      </c>
      <c r="J205" s="28">
        <v>9.5579999999999998</v>
      </c>
      <c r="K205" s="29" t="s">
        <v>1193</v>
      </c>
      <c r="L205" s="30" t="str">
        <f t="shared" ref="L205:L209" si="79">IF(J205="Div by 0", "N/A", IF(K205="N/A","N/A", IF(J205&gt;VALUE(MID(K205,1,2)), "No", IF(J205&lt;-1*VALUE(MID(K205,1,2)), "No", "Yes"))))</f>
        <v>Yes</v>
      </c>
    </row>
    <row r="206" spans="1:12">
      <c r="A206" s="5" t="s">
        <v>545</v>
      </c>
      <c r="B206" s="25" t="s">
        <v>49</v>
      </c>
      <c r="C206" s="26">
        <v>33</v>
      </c>
      <c r="D206" s="27" t="str">
        <f>IF($B206="N/A","N/A",IF(C206&gt;10,"No",IF(C206&lt;-10,"No","Yes")))</f>
        <v>N/A</v>
      </c>
      <c r="E206" s="26">
        <v>42</v>
      </c>
      <c r="F206" s="27" t="str">
        <f>IF($B206="N/A","N/A",IF(E206&gt;10,"No",IF(E206&lt;-10,"No","Yes")))</f>
        <v>N/A</v>
      </c>
      <c r="G206" s="26">
        <v>36</v>
      </c>
      <c r="H206" s="27" t="str">
        <f>IF($B206="N/A","N/A",IF(G206&gt;10,"No",IF(G206&lt;-10,"No","Yes")))</f>
        <v>N/A</v>
      </c>
      <c r="I206" s="28">
        <v>27.27</v>
      </c>
      <c r="J206" s="28">
        <v>-14.3</v>
      </c>
      <c r="K206" s="29" t="s">
        <v>1193</v>
      </c>
      <c r="L206" s="30" t="str">
        <f t="shared" si="79"/>
        <v>Yes</v>
      </c>
    </row>
    <row r="207" spans="1:12">
      <c r="A207" s="5" t="s">
        <v>546</v>
      </c>
      <c r="B207" s="25" t="s">
        <v>49</v>
      </c>
      <c r="C207" s="26">
        <v>6102</v>
      </c>
      <c r="D207" s="27" t="str">
        <f>IF($B207="N/A","N/A",IF(C207&gt;10,"No",IF(C207&lt;-10,"No","Yes")))</f>
        <v>N/A</v>
      </c>
      <c r="E207" s="26">
        <v>7003</v>
      </c>
      <c r="F207" s="27" t="str">
        <f>IF($B207="N/A","N/A",IF(E207&gt;10,"No",IF(E207&lt;-10,"No","Yes")))</f>
        <v>N/A</v>
      </c>
      <c r="G207" s="26">
        <v>7292</v>
      </c>
      <c r="H207" s="27" t="str">
        <f>IF($B207="N/A","N/A",IF(G207&gt;10,"No",IF(G207&lt;-10,"No","Yes")))</f>
        <v>N/A</v>
      </c>
      <c r="I207" s="28">
        <v>14.77</v>
      </c>
      <c r="J207" s="28">
        <v>4.1269999999999998</v>
      </c>
      <c r="K207" s="29" t="s">
        <v>1193</v>
      </c>
      <c r="L207" s="30" t="str">
        <f t="shared" si="79"/>
        <v>Yes</v>
      </c>
    </row>
    <row r="208" spans="1:12">
      <c r="A208" s="5" t="s">
        <v>547</v>
      </c>
      <c r="B208" s="25" t="s">
        <v>49</v>
      </c>
      <c r="C208" s="26">
        <v>3407</v>
      </c>
      <c r="D208" s="27" t="str">
        <f>IF($B208="N/A","N/A",IF(C208&gt;10,"No",IF(C208&lt;-10,"No","Yes")))</f>
        <v>N/A</v>
      </c>
      <c r="E208" s="26">
        <v>3754</v>
      </c>
      <c r="F208" s="27" t="str">
        <f>IF($B208="N/A","N/A",IF(E208&gt;10,"No",IF(E208&lt;-10,"No","Yes")))</f>
        <v>N/A</v>
      </c>
      <c r="G208" s="26">
        <v>3759</v>
      </c>
      <c r="H208" s="27" t="str">
        <f>IF($B208="N/A","N/A",IF(G208&gt;10,"No",IF(G208&lt;-10,"No","Yes")))</f>
        <v>N/A</v>
      </c>
      <c r="I208" s="28">
        <v>10.18</v>
      </c>
      <c r="J208" s="28">
        <v>0.13320000000000001</v>
      </c>
      <c r="K208" s="29" t="s">
        <v>1193</v>
      </c>
      <c r="L208" s="30" t="str">
        <f t="shared" si="79"/>
        <v>Yes</v>
      </c>
    </row>
    <row r="209" spans="1:12">
      <c r="A209" s="5" t="s">
        <v>548</v>
      </c>
      <c r="B209" s="25" t="s">
        <v>49</v>
      </c>
      <c r="C209" s="26">
        <v>42</v>
      </c>
      <c r="D209" s="27" t="str">
        <f>IF($B209="N/A","N/A",IF(C209&gt;10,"No",IF(C209&lt;-10,"No","Yes")))</f>
        <v>N/A</v>
      </c>
      <c r="E209" s="26">
        <v>56</v>
      </c>
      <c r="F209" s="27" t="str">
        <f>IF($B209="N/A","N/A",IF(E209&gt;10,"No",IF(E209&lt;-10,"No","Yes")))</f>
        <v>N/A</v>
      </c>
      <c r="G209" s="26">
        <v>44</v>
      </c>
      <c r="H209" s="27" t="str">
        <f>IF($B209="N/A","N/A",IF(G209&gt;10,"No",IF(G209&lt;-10,"No","Yes")))</f>
        <v>N/A</v>
      </c>
      <c r="I209" s="28">
        <v>33.33</v>
      </c>
      <c r="J209" s="28">
        <v>-21.4</v>
      </c>
      <c r="K209" s="29" t="s">
        <v>1193</v>
      </c>
      <c r="L209" s="30" t="str">
        <f t="shared" si="79"/>
        <v>Yes</v>
      </c>
    </row>
    <row r="210" spans="1:12" ht="12.75" customHeight="1">
      <c r="A210" s="94" t="s">
        <v>600</v>
      </c>
      <c r="B210" s="25" t="s">
        <v>49</v>
      </c>
      <c r="C210" s="26">
        <v>3517</v>
      </c>
      <c r="D210" s="27" t="str">
        <f t="shared" si="75"/>
        <v>N/A</v>
      </c>
      <c r="E210" s="26">
        <v>5762</v>
      </c>
      <c r="F210" s="27" t="str">
        <f t="shared" si="76"/>
        <v>N/A</v>
      </c>
      <c r="G210" s="26">
        <v>6409</v>
      </c>
      <c r="H210" s="27" t="str">
        <f t="shared" si="77"/>
        <v>N/A</v>
      </c>
      <c r="I210" s="28">
        <v>63.83</v>
      </c>
      <c r="J210" s="28">
        <v>11.23</v>
      </c>
      <c r="K210" s="29" t="s">
        <v>1193</v>
      </c>
      <c r="L210" s="30" t="str">
        <f t="shared" si="78"/>
        <v>Yes</v>
      </c>
    </row>
    <row r="211" spans="1:12">
      <c r="A211" s="5" t="s">
        <v>544</v>
      </c>
      <c r="B211" s="25" t="s">
        <v>49</v>
      </c>
      <c r="C211" s="26">
        <v>1981</v>
      </c>
      <c r="D211" s="27" t="str">
        <f>IF($B211="N/A","N/A",IF(C211&gt;10,"No",IF(C211&lt;-10,"No","Yes")))</f>
        <v>N/A</v>
      </c>
      <c r="E211" s="26">
        <v>3226</v>
      </c>
      <c r="F211" s="27" t="str">
        <f>IF($B211="N/A","N/A",IF(E211&gt;10,"No",IF(E211&lt;-10,"No","Yes")))</f>
        <v>N/A</v>
      </c>
      <c r="G211" s="26">
        <v>3508</v>
      </c>
      <c r="H211" s="27" t="str">
        <f>IF($B211="N/A","N/A",IF(G211&gt;10,"No",IF(G211&lt;-10,"No","Yes")))</f>
        <v>N/A</v>
      </c>
      <c r="I211" s="28">
        <v>62.85</v>
      </c>
      <c r="J211" s="28">
        <v>8.7409999999999997</v>
      </c>
      <c r="K211" s="29" t="s">
        <v>1193</v>
      </c>
      <c r="L211" s="30" t="str">
        <f t="shared" si="78"/>
        <v>Yes</v>
      </c>
    </row>
    <row r="212" spans="1:12">
      <c r="A212" s="5" t="s">
        <v>545</v>
      </c>
      <c r="B212" s="25" t="s">
        <v>49</v>
      </c>
      <c r="C212" s="26">
        <v>30</v>
      </c>
      <c r="D212" s="27" t="str">
        <f>IF($B212="N/A","N/A",IF(C212&gt;10,"No",IF(C212&lt;-10,"No","Yes")))</f>
        <v>N/A</v>
      </c>
      <c r="E212" s="26">
        <v>40</v>
      </c>
      <c r="F212" s="27" t="str">
        <f>IF($B212="N/A","N/A",IF(E212&gt;10,"No",IF(E212&lt;-10,"No","Yes")))</f>
        <v>N/A</v>
      </c>
      <c r="G212" s="26">
        <v>36</v>
      </c>
      <c r="H212" s="27" t="str">
        <f>IF($B212="N/A","N/A",IF(G212&gt;10,"No",IF(G212&lt;-10,"No","Yes")))</f>
        <v>N/A</v>
      </c>
      <c r="I212" s="28">
        <v>33.33</v>
      </c>
      <c r="J212" s="28">
        <v>-10</v>
      </c>
      <c r="K212" s="29" t="s">
        <v>1193</v>
      </c>
      <c r="L212" s="30" t="str">
        <f t="shared" si="78"/>
        <v>Yes</v>
      </c>
    </row>
    <row r="213" spans="1:12">
      <c r="A213" s="5" t="s">
        <v>546</v>
      </c>
      <c r="B213" s="25" t="s">
        <v>49</v>
      </c>
      <c r="C213" s="26">
        <v>1072</v>
      </c>
      <c r="D213" s="27" t="str">
        <f>IF($B213="N/A","N/A",IF(C213&gt;10,"No",IF(C213&lt;-10,"No","Yes")))</f>
        <v>N/A</v>
      </c>
      <c r="E213" s="26">
        <v>1775</v>
      </c>
      <c r="F213" s="27" t="str">
        <f>IF($B213="N/A","N/A",IF(E213&gt;10,"No",IF(E213&lt;-10,"No","Yes")))</f>
        <v>N/A</v>
      </c>
      <c r="G213" s="26">
        <v>2064</v>
      </c>
      <c r="H213" s="27" t="str">
        <f>IF($B213="N/A","N/A",IF(G213&gt;10,"No",IF(G213&lt;-10,"No","Yes")))</f>
        <v>N/A</v>
      </c>
      <c r="I213" s="28">
        <v>65.58</v>
      </c>
      <c r="J213" s="28">
        <v>16.28</v>
      </c>
      <c r="K213" s="29" t="s">
        <v>1193</v>
      </c>
      <c r="L213" s="30" t="str">
        <f t="shared" si="78"/>
        <v>Yes</v>
      </c>
    </row>
    <row r="214" spans="1:12">
      <c r="A214" s="5" t="s">
        <v>547</v>
      </c>
      <c r="B214" s="25" t="s">
        <v>49</v>
      </c>
      <c r="C214" s="26">
        <v>426</v>
      </c>
      <c r="D214" s="27" t="str">
        <f>IF($B214="N/A","N/A",IF(C214&gt;10,"No",IF(C214&lt;-10,"No","Yes")))</f>
        <v>N/A</v>
      </c>
      <c r="E214" s="26">
        <v>695</v>
      </c>
      <c r="F214" s="27" t="str">
        <f>IF($B214="N/A","N/A",IF(E214&gt;10,"No",IF(E214&lt;-10,"No","Yes")))</f>
        <v>N/A</v>
      </c>
      <c r="G214" s="26">
        <v>788</v>
      </c>
      <c r="H214" s="27" t="str">
        <f>IF($B214="N/A","N/A",IF(G214&gt;10,"No",IF(G214&lt;-10,"No","Yes")))</f>
        <v>N/A</v>
      </c>
      <c r="I214" s="28">
        <v>63.15</v>
      </c>
      <c r="J214" s="28">
        <v>13.38</v>
      </c>
      <c r="K214" s="29" t="s">
        <v>1193</v>
      </c>
      <c r="L214" s="30" t="str">
        <f t="shared" si="78"/>
        <v>Yes</v>
      </c>
    </row>
    <row r="215" spans="1:12">
      <c r="A215" s="5" t="s">
        <v>548</v>
      </c>
      <c r="B215" s="25" t="s">
        <v>49</v>
      </c>
      <c r="C215" s="26">
        <v>11</v>
      </c>
      <c r="D215" s="27" t="str">
        <f>IF($B215="N/A","N/A",IF(C215&gt;10,"No",IF(C215&lt;-10,"No","Yes")))</f>
        <v>N/A</v>
      </c>
      <c r="E215" s="26">
        <v>26</v>
      </c>
      <c r="F215" s="27" t="str">
        <f>IF($B215="N/A","N/A",IF(E215&gt;10,"No",IF(E215&lt;-10,"No","Yes")))</f>
        <v>N/A</v>
      </c>
      <c r="G215" s="26">
        <v>13</v>
      </c>
      <c r="H215" s="27" t="str">
        <f>IF($B215="N/A","N/A",IF(G215&gt;10,"No",IF(G215&lt;-10,"No","Yes")))</f>
        <v>N/A</v>
      </c>
      <c r="I215" s="28">
        <v>225</v>
      </c>
      <c r="J215" s="28">
        <v>-50</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8233</v>
      </c>
      <c r="D240" s="33" t="str">
        <f t="shared" si="75"/>
        <v>N/A</v>
      </c>
      <c r="E240" s="34">
        <v>8535</v>
      </c>
      <c r="F240" s="33" t="str">
        <f t="shared" si="76"/>
        <v>N/A</v>
      </c>
      <c r="G240" s="34">
        <v>8493</v>
      </c>
      <c r="H240" s="33" t="str">
        <f t="shared" si="77"/>
        <v>N/A</v>
      </c>
      <c r="I240" s="35">
        <v>3.6680000000000001</v>
      </c>
      <c r="J240" s="35">
        <v>-0.49199999999999999</v>
      </c>
      <c r="K240" s="36" t="s">
        <v>1193</v>
      </c>
      <c r="L240" s="33" t="str">
        <f t="shared" si="80"/>
        <v>Yes</v>
      </c>
    </row>
    <row r="241" spans="1:12">
      <c r="A241" s="5" t="s">
        <v>544</v>
      </c>
      <c r="B241" s="25" t="s">
        <v>49</v>
      </c>
      <c r="C241" s="26">
        <v>185</v>
      </c>
      <c r="D241" s="27" t="str">
        <f t="shared" si="75"/>
        <v>N/A</v>
      </c>
      <c r="E241" s="26">
        <v>216</v>
      </c>
      <c r="F241" s="27" t="str">
        <f t="shared" si="76"/>
        <v>N/A</v>
      </c>
      <c r="G241" s="26">
        <v>263</v>
      </c>
      <c r="H241" s="27" t="str">
        <f t="shared" si="77"/>
        <v>N/A</v>
      </c>
      <c r="I241" s="28">
        <v>16.760000000000002</v>
      </c>
      <c r="J241" s="28">
        <v>21.76</v>
      </c>
      <c r="K241" s="29" t="s">
        <v>1193</v>
      </c>
      <c r="L241" s="30" t="str">
        <f t="shared" si="80"/>
        <v>Yes</v>
      </c>
    </row>
    <row r="242" spans="1:12">
      <c r="A242" s="5" t="s">
        <v>545</v>
      </c>
      <c r="B242" s="25" t="s">
        <v>49</v>
      </c>
      <c r="C242" s="26">
        <v>11</v>
      </c>
      <c r="D242" s="27" t="str">
        <f t="shared" si="75"/>
        <v>N/A</v>
      </c>
      <c r="E242" s="26">
        <v>11</v>
      </c>
      <c r="F242" s="27" t="str">
        <f t="shared" si="76"/>
        <v>N/A</v>
      </c>
      <c r="G242" s="26">
        <v>0</v>
      </c>
      <c r="H242" s="27" t="str">
        <f t="shared" si="77"/>
        <v>N/A</v>
      </c>
      <c r="I242" s="28">
        <v>-33.299999999999997</v>
      </c>
      <c r="J242" s="28">
        <v>-100</v>
      </c>
      <c r="K242" s="29" t="s">
        <v>1193</v>
      </c>
      <c r="L242" s="30" t="str">
        <f t="shared" si="80"/>
        <v>No</v>
      </c>
    </row>
    <row r="243" spans="1:12">
      <c r="A243" s="5" t="s">
        <v>546</v>
      </c>
      <c r="B243" s="25" t="s">
        <v>49</v>
      </c>
      <c r="C243" s="26">
        <v>5030</v>
      </c>
      <c r="D243" s="27" t="str">
        <f t="shared" si="75"/>
        <v>N/A</v>
      </c>
      <c r="E243" s="26">
        <v>5228</v>
      </c>
      <c r="F243" s="27" t="str">
        <f t="shared" si="76"/>
        <v>N/A</v>
      </c>
      <c r="G243" s="26">
        <v>5228</v>
      </c>
      <c r="H243" s="27" t="str">
        <f t="shared" si="77"/>
        <v>N/A</v>
      </c>
      <c r="I243" s="28">
        <v>3.9359999999999999</v>
      </c>
      <c r="J243" s="28">
        <v>0</v>
      </c>
      <c r="K243" s="29" t="s">
        <v>1193</v>
      </c>
      <c r="L243" s="30" t="str">
        <f t="shared" si="80"/>
        <v>Yes</v>
      </c>
    </row>
    <row r="244" spans="1:12">
      <c r="A244" s="5" t="s">
        <v>547</v>
      </c>
      <c r="B244" s="25" t="s">
        <v>49</v>
      </c>
      <c r="C244" s="26">
        <v>2981</v>
      </c>
      <c r="D244" s="27" t="str">
        <f t="shared" si="75"/>
        <v>N/A</v>
      </c>
      <c r="E244" s="26">
        <v>3059</v>
      </c>
      <c r="F244" s="27" t="str">
        <f t="shared" si="76"/>
        <v>N/A</v>
      </c>
      <c r="G244" s="26">
        <v>2971</v>
      </c>
      <c r="H244" s="27" t="str">
        <f t="shared" si="77"/>
        <v>N/A</v>
      </c>
      <c r="I244" s="28">
        <v>2.617</v>
      </c>
      <c r="J244" s="28">
        <v>-2.88</v>
      </c>
      <c r="K244" s="29" t="s">
        <v>1193</v>
      </c>
      <c r="L244" s="30" t="str">
        <f t="shared" si="80"/>
        <v>Yes</v>
      </c>
    </row>
    <row r="245" spans="1:12">
      <c r="A245" s="5" t="s">
        <v>548</v>
      </c>
      <c r="B245" s="25" t="s">
        <v>49</v>
      </c>
      <c r="C245" s="26">
        <v>34</v>
      </c>
      <c r="D245" s="27" t="str">
        <f t="shared" si="75"/>
        <v>N/A</v>
      </c>
      <c r="E245" s="26">
        <v>30</v>
      </c>
      <c r="F245" s="27" t="str">
        <f t="shared" si="76"/>
        <v>N/A</v>
      </c>
      <c r="G245" s="26">
        <v>31</v>
      </c>
      <c r="H245" s="27" t="str">
        <f t="shared" si="77"/>
        <v>N/A</v>
      </c>
      <c r="I245" s="28">
        <v>-11.8</v>
      </c>
      <c r="J245" s="28">
        <v>3.3330000000000002</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12.536170213</v>
      </c>
      <c r="D270" s="27" t="str">
        <f>IF($B270="N/A","N/A",IF(C270&lt;15,"Yes","No"))</f>
        <v>Yes</v>
      </c>
      <c r="E270" s="32">
        <v>11.303070573999999</v>
      </c>
      <c r="F270" s="27" t="str">
        <f>IF($B270="N/A","N/A",IF(E270&lt;15,"Yes","No"))</f>
        <v>Yes</v>
      </c>
      <c r="G270" s="32">
        <v>8.9585290564999998</v>
      </c>
      <c r="H270" s="27" t="str">
        <f>IF($B270="N/A","N/A",IF(G270&lt;15,"Yes","No"))</f>
        <v>Yes</v>
      </c>
      <c r="I270" s="28">
        <v>-9.84</v>
      </c>
      <c r="J270" s="28">
        <v>-20.7</v>
      </c>
      <c r="K270" s="29" t="s">
        <v>1193</v>
      </c>
      <c r="L270" s="30" t="str">
        <f>IF(J270="Div by 0", "N/A", IF(K270="N/A","N/A", IF(J270&gt;VALUE(MID(K270,1,2)), "No", IF(J270&lt;-1*VALUE(MID(K270,1,2)), "No", "Yes"))))</f>
        <v>Yes</v>
      </c>
    </row>
    <row r="271" spans="1:12" ht="12.75" customHeight="1">
      <c r="A271" s="45" t="s">
        <v>769</v>
      </c>
      <c r="B271" s="25" t="s">
        <v>138</v>
      </c>
      <c r="C271" s="32">
        <v>0.11662941</v>
      </c>
      <c r="D271" s="27" t="str">
        <f>IF($B271="N/A","N/A",IF(C271&lt;10,"Yes","No"))</f>
        <v>Yes</v>
      </c>
      <c r="E271" s="32">
        <v>8.6668767699999996E-2</v>
      </c>
      <c r="F271" s="27" t="str">
        <f>IF($B271="N/A","N/A",IF(E271&lt;10,"Yes","No"))</f>
        <v>Yes</v>
      </c>
      <c r="G271" s="32">
        <v>1.6385122888000001</v>
      </c>
      <c r="H271" s="27" t="str">
        <f>IF($B271="N/A","N/A",IF(G271&lt;10,"Yes","No"))</f>
        <v>Yes</v>
      </c>
      <c r="I271" s="28">
        <v>-25.7</v>
      </c>
      <c r="J271" s="28">
        <v>1791</v>
      </c>
      <c r="K271" s="29" t="s">
        <v>1193</v>
      </c>
      <c r="L271" s="30" t="str">
        <f>IF(J271="Div by 0", "N/A", IF(K271="N/A","N/A", IF(J271&gt;VALUE(MID(K271,1,2)), "No", IF(J271&lt;-1*VALUE(MID(K271,1,2)), "No", "Yes"))))</f>
        <v>No</v>
      </c>
    </row>
    <row r="272" spans="1:12" ht="12.75" customHeight="1">
      <c r="A272" s="94" t="s">
        <v>325</v>
      </c>
      <c r="B272" s="25" t="s">
        <v>49</v>
      </c>
      <c r="C272" s="32">
        <v>29.634042553</v>
      </c>
      <c r="D272" s="27" t="str">
        <f t="shared" si="75"/>
        <v>N/A</v>
      </c>
      <c r="E272" s="32">
        <v>54.375043714999997</v>
      </c>
      <c r="F272" s="27" t="str">
        <f t="shared" si="76"/>
        <v>N/A</v>
      </c>
      <c r="G272" s="32">
        <v>93.779358474999995</v>
      </c>
      <c r="H272" s="27" t="str">
        <f>IF($B272="N/A","N/A",IF(G272&gt;10,"No",IF(G272&lt;-10,"No","Yes")))</f>
        <v>N/A</v>
      </c>
      <c r="I272" s="28">
        <v>83.49</v>
      </c>
      <c r="J272" s="28">
        <v>72.47</v>
      </c>
      <c r="K272" s="29" t="s">
        <v>1193</v>
      </c>
      <c r="L272" s="30" t="str">
        <f>IF(J272="Div by 0", "N/A", IF(K272="N/A","N/A", IF(J272&gt;VALUE(MID(K272,1,2)), "No", IF(J272&lt;-1*VALUE(MID(K272,1,2)), "No", "Yes"))))</f>
        <v>No</v>
      </c>
    </row>
    <row r="273" spans="1:12" ht="25.5">
      <c r="A273" s="91" t="s">
        <v>820</v>
      </c>
      <c r="B273" s="25" t="s">
        <v>155</v>
      </c>
      <c r="C273" s="30">
        <v>9.7106382978999992</v>
      </c>
      <c r="D273" s="27" t="str">
        <f>IF($B273="N/A","N/A",IF(C273&lt;15,"Yes","No"))</f>
        <v>Yes</v>
      </c>
      <c r="E273" s="30">
        <v>5.7004966076999999</v>
      </c>
      <c r="F273" s="27" t="str">
        <f>IF($B273="N/A","N/A",IF(E273&lt;15,"Yes","No"))</f>
        <v>Yes</v>
      </c>
      <c r="G273" s="30">
        <v>1.3219702053</v>
      </c>
      <c r="H273" s="27" t="str">
        <f>IF($B273="N/A","N/A",IF(G273&lt;15,"Yes","No"))</f>
        <v>Yes</v>
      </c>
      <c r="I273" s="28">
        <v>-41.3</v>
      </c>
      <c r="J273" s="28">
        <v>-76.8</v>
      </c>
      <c r="K273" s="29" t="s">
        <v>1193</v>
      </c>
      <c r="L273" s="30" t="str">
        <f t="shared" ref="L273" si="84">IF(J273="Div by 0", "N/A", IF(K273="N/A","N/A", IF(J273&gt;VALUE(MID(K273,1,2)), "No", IF(J273&lt;-1*VALUE(MID(K273,1,2)), "No", "Yes"))))</f>
        <v>No</v>
      </c>
    </row>
    <row r="274" spans="1:12" ht="25.5">
      <c r="A274" s="91" t="s">
        <v>821</v>
      </c>
      <c r="B274" s="25" t="s">
        <v>49</v>
      </c>
      <c r="C274" s="26">
        <v>326</v>
      </c>
      <c r="D274" s="27" t="str">
        <f>IF($B274="N/A","N/A",IF(C274&gt;10,"No",IF(C274&lt;-10,"No","Yes")))</f>
        <v>N/A</v>
      </c>
      <c r="E274" s="26">
        <v>78</v>
      </c>
      <c r="F274" s="27" t="str">
        <f>IF($B274="N/A","N/A",IF(E274&gt;10,"No",IF(E274&lt;-10,"No","Yes")))</f>
        <v>N/A</v>
      </c>
      <c r="G274" s="26">
        <v>72</v>
      </c>
      <c r="H274" s="27" t="str">
        <f>IF($B274="N/A","N/A",IF(G274&gt;10,"No",IF(G274&lt;-10,"No","Yes")))</f>
        <v>N/A</v>
      </c>
      <c r="I274" s="28">
        <v>-76.099999999999994</v>
      </c>
      <c r="J274" s="28">
        <v>-7.69</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12692</v>
      </c>
      <c r="F275" s="27" t="str">
        <f t="shared" ref="F275" si="86">IF($B275="N/A","N/A",IF(E275&gt;10,"No",IF(E275&lt;-10,"No","Yes")))</f>
        <v>N/A</v>
      </c>
      <c r="G275" s="26">
        <v>13793</v>
      </c>
      <c r="H275" s="27" t="str">
        <f>IF($B275="N/A","N/A",IF(G275&gt;10,"No",IF(G275&lt;-10,"No","Yes")))</f>
        <v>N/A</v>
      </c>
      <c r="I275" s="28" t="s">
        <v>49</v>
      </c>
      <c r="J275" s="28">
        <v>8.6750000000000007</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1467595</v>
      </c>
      <c r="D277" s="27" t="str">
        <f t="shared" ref="D277:D307" si="87">IF($B277="N/A","N/A",IF(C277&gt;10,"No",IF(C277&lt;-10,"No","Yes")))</f>
        <v>N/A</v>
      </c>
      <c r="E277" s="26">
        <v>1512449</v>
      </c>
      <c r="F277" s="27" t="str">
        <f t="shared" ref="F277:F307" si="88">IF($B277="N/A","N/A",IF(E277&gt;10,"No",IF(E277&lt;-10,"No","Yes")))</f>
        <v>N/A</v>
      </c>
      <c r="G277" s="26">
        <v>1463092</v>
      </c>
      <c r="H277" s="27" t="str">
        <f t="shared" ref="H277:H307" si="89">IF($B277="N/A","N/A",IF(G277&gt;10,"No",IF(G277&lt;-10,"No","Yes")))</f>
        <v>N/A</v>
      </c>
      <c r="I277" s="28">
        <v>3.056</v>
      </c>
      <c r="J277" s="28">
        <v>-3.26</v>
      </c>
      <c r="K277" s="29" t="s">
        <v>1193</v>
      </c>
      <c r="L277" s="30" t="str">
        <f t="shared" ref="L277:L307" si="90">IF(J277="Div by 0", "N/A", IF(K277="N/A","N/A", IF(J277&gt;VALUE(MID(K277,1,2)), "No", IF(J277&lt;-1*VALUE(MID(K277,1,2)), "No", "Yes"))))</f>
        <v>Yes</v>
      </c>
    </row>
    <row r="278" spans="1:12">
      <c r="A278" s="5" t="s">
        <v>549</v>
      </c>
      <c r="B278" s="25" t="s">
        <v>49</v>
      </c>
      <c r="C278" s="32">
        <v>100</v>
      </c>
      <c r="D278" s="27" t="str">
        <f t="shared" si="87"/>
        <v>N/A</v>
      </c>
      <c r="E278" s="32">
        <v>100</v>
      </c>
      <c r="F278" s="27" t="str">
        <f t="shared" si="88"/>
        <v>N/A</v>
      </c>
      <c r="G278" s="32">
        <v>56.598795326999998</v>
      </c>
      <c r="H278" s="27" t="str">
        <f t="shared" si="89"/>
        <v>N/A</v>
      </c>
      <c r="I278" s="28">
        <v>0</v>
      </c>
      <c r="J278" s="28">
        <v>-43.4</v>
      </c>
      <c r="K278" s="29" t="s">
        <v>1193</v>
      </c>
      <c r="L278" s="30" t="str">
        <f t="shared" si="90"/>
        <v>No</v>
      </c>
    </row>
    <row r="279" spans="1:12">
      <c r="A279" s="5" t="s">
        <v>550</v>
      </c>
      <c r="B279" s="25" t="s">
        <v>49</v>
      </c>
      <c r="C279" s="32">
        <v>100</v>
      </c>
      <c r="D279" s="27" t="str">
        <f t="shared" si="87"/>
        <v>N/A</v>
      </c>
      <c r="E279" s="32">
        <v>100</v>
      </c>
      <c r="F279" s="27" t="str">
        <f t="shared" si="88"/>
        <v>N/A</v>
      </c>
      <c r="G279" s="32">
        <v>94.334431027999997</v>
      </c>
      <c r="H279" s="27" t="str">
        <f t="shared" si="89"/>
        <v>N/A</v>
      </c>
      <c r="I279" s="28">
        <v>0</v>
      </c>
      <c r="J279" s="28">
        <v>-5.67</v>
      </c>
      <c r="K279" s="29" t="s">
        <v>1193</v>
      </c>
      <c r="L279" s="30" t="str">
        <f t="shared" si="90"/>
        <v>Yes</v>
      </c>
    </row>
    <row r="280" spans="1:12">
      <c r="A280" s="5" t="s">
        <v>551</v>
      </c>
      <c r="B280" s="25" t="s">
        <v>49</v>
      </c>
      <c r="C280" s="32">
        <v>100</v>
      </c>
      <c r="D280" s="27" t="str">
        <f t="shared" si="87"/>
        <v>N/A</v>
      </c>
      <c r="E280" s="32">
        <v>100</v>
      </c>
      <c r="F280" s="27" t="str">
        <f t="shared" si="88"/>
        <v>N/A</v>
      </c>
      <c r="G280" s="32">
        <v>100</v>
      </c>
      <c r="H280" s="27" t="str">
        <f t="shared" si="89"/>
        <v>N/A</v>
      </c>
      <c r="I280" s="28">
        <v>0</v>
      </c>
      <c r="J280" s="28">
        <v>0</v>
      </c>
      <c r="K280" s="29" t="s">
        <v>1193</v>
      </c>
      <c r="L280" s="30" t="str">
        <f t="shared" si="90"/>
        <v>Yes</v>
      </c>
    </row>
    <row r="281" spans="1:12">
      <c r="A281" s="5" t="s">
        <v>552</v>
      </c>
      <c r="B281" s="25" t="s">
        <v>49</v>
      </c>
      <c r="C281" s="32">
        <v>100</v>
      </c>
      <c r="D281" s="27" t="str">
        <f t="shared" si="87"/>
        <v>N/A</v>
      </c>
      <c r="E281" s="32">
        <v>100</v>
      </c>
      <c r="F281" s="27" t="str">
        <f t="shared" si="88"/>
        <v>N/A</v>
      </c>
      <c r="G281" s="32">
        <v>100</v>
      </c>
      <c r="H281" s="27" t="str">
        <f t="shared" si="89"/>
        <v>N/A</v>
      </c>
      <c r="I281" s="28">
        <v>0</v>
      </c>
      <c r="J281" s="28">
        <v>0</v>
      </c>
      <c r="K281" s="29" t="s">
        <v>1193</v>
      </c>
      <c r="L281" s="30" t="str">
        <f t="shared" si="90"/>
        <v>Yes</v>
      </c>
    </row>
    <row r="282" spans="1:12">
      <c r="A282" s="5" t="s">
        <v>553</v>
      </c>
      <c r="B282" s="25" t="s">
        <v>49</v>
      </c>
      <c r="C282" s="32">
        <v>28.604281153999999</v>
      </c>
      <c r="D282" s="27" t="str">
        <f t="shared" si="87"/>
        <v>N/A</v>
      </c>
      <c r="E282" s="32">
        <v>53.562599466000002</v>
      </c>
      <c r="F282" s="27" t="str">
        <f t="shared" si="88"/>
        <v>N/A</v>
      </c>
      <c r="G282" s="32">
        <v>94.835253011999995</v>
      </c>
      <c r="H282" s="27" t="str">
        <f t="shared" si="89"/>
        <v>N/A</v>
      </c>
      <c r="I282" s="28">
        <v>87.25</v>
      </c>
      <c r="J282" s="28">
        <v>77.05</v>
      </c>
      <c r="K282" s="29" t="s">
        <v>1193</v>
      </c>
      <c r="L282" s="30" t="str">
        <f t="shared" si="90"/>
        <v>No</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1</v>
      </c>
      <c r="D309" s="27" t="str">
        <f t="shared" ref="D309:D310" si="95">IF($B309="N/A","N/A",IF(C309&gt;0,"No",IF(C309&lt;0,"No","Yes")))</f>
        <v>No</v>
      </c>
      <c r="E309" s="34">
        <v>0</v>
      </c>
      <c r="F309" s="27" t="str">
        <f t="shared" ref="F309:F310" si="96">IF($B309="N/A","N/A",IF(E309&gt;0,"No",IF(E309&lt;0,"No","Yes")))</f>
        <v>Yes</v>
      </c>
      <c r="G309" s="34">
        <v>0</v>
      </c>
      <c r="H309" s="27" t="str">
        <f t="shared" ref="H309:H310" si="97">IF($B309="N/A","N/A",IF(G309&gt;0,"No",IF(G309&lt;0,"No","Yes")))</f>
        <v>Yes</v>
      </c>
      <c r="I309" s="28">
        <v>-100</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1455414</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1224789.9166999999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5613</v>
      </c>
      <c r="D316" s="33" t="str">
        <f>IF($B316="N/A","N/A",IF(C316&gt;10,"No",IF(C316&lt;-10,"No","Yes")))</f>
        <v>N/A</v>
      </c>
      <c r="E316" s="34">
        <v>5338</v>
      </c>
      <c r="F316" s="33" t="str">
        <f>IF($B316="N/A","N/A",IF(E316&gt;10,"No",IF(E316&lt;-10,"No","Yes")))</f>
        <v>N/A</v>
      </c>
      <c r="G316" s="34">
        <v>3923</v>
      </c>
      <c r="H316" s="33" t="str">
        <f>IF($B316="N/A","N/A",IF(G316&gt;10,"No",IF(G316&lt;-10,"No","Yes")))</f>
        <v>N/A</v>
      </c>
      <c r="I316" s="28">
        <v>-4.9000000000000004</v>
      </c>
      <c r="J316" s="28">
        <v>-26.5</v>
      </c>
      <c r="K316" s="34" t="s">
        <v>49</v>
      </c>
      <c r="L316" s="30" t="str">
        <f>IF(J316="Div by 0", "N/A", IF(K316="N/A","N/A", IF(J316&gt;VALUE(MID(K316,1,2)), "No", IF(J316&lt;-1*VALUE(MID(K316,1,2)), "No", "Yes"))))</f>
        <v>N/A</v>
      </c>
    </row>
    <row r="317" spans="1:12">
      <c r="A317" s="45" t="s">
        <v>1102</v>
      </c>
      <c r="B317" s="34" t="s">
        <v>49</v>
      </c>
      <c r="C317" s="34">
        <v>5671</v>
      </c>
      <c r="D317" s="33" t="str">
        <f>IF($B317="N/A","N/A",IF(C317&gt;10,"No",IF(C317&lt;-10,"No","Yes")))</f>
        <v>N/A</v>
      </c>
      <c r="E317" s="34">
        <v>5400</v>
      </c>
      <c r="F317" s="33" t="str">
        <f>IF($B317="N/A","N/A",IF(E317&gt;10,"No",IF(E317&lt;-10,"No","Yes")))</f>
        <v>N/A</v>
      </c>
      <c r="G317" s="34">
        <v>3962</v>
      </c>
      <c r="H317" s="33" t="str">
        <f>IF($B317="N/A","N/A",IF(G317&gt;10,"No",IF(G317&lt;-10,"No","Yes")))</f>
        <v>N/A</v>
      </c>
      <c r="I317" s="28">
        <v>-4.78</v>
      </c>
      <c r="J317" s="28">
        <v>-26.6</v>
      </c>
      <c r="K317" s="34" t="s">
        <v>49</v>
      </c>
      <c r="L317" s="30" t="str">
        <f>IF(J317="Div by 0", "N/A", IF(K317="N/A","N/A", IF(J317&gt;VALUE(MID(K317,1,2)), "No", IF(J317&lt;-1*VALUE(MID(K317,1,2)), "No", "Yes"))))</f>
        <v>N/A</v>
      </c>
    </row>
    <row r="318" spans="1:12" ht="12.75" customHeight="1">
      <c r="A318" s="45" t="s">
        <v>1103</v>
      </c>
      <c r="B318" s="34" t="s">
        <v>49</v>
      </c>
      <c r="C318" s="34">
        <v>531.41666667000004</v>
      </c>
      <c r="D318" s="33" t="str">
        <f>IF($B318="N/A","N/A",IF(C318&gt;10,"No",IF(C318&lt;-10,"No","Yes")))</f>
        <v>N/A</v>
      </c>
      <c r="E318" s="34" t="s">
        <v>1207</v>
      </c>
      <c r="F318" s="33" t="str">
        <f>IF($B318="N/A","N/A",IF(E318&gt;10,"No",IF(E318&lt;-10,"No","Yes")))</f>
        <v>N/A</v>
      </c>
      <c r="G318" s="34">
        <v>363.83333333000002</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67069</v>
      </c>
      <c r="D320" s="33" t="str">
        <f>IF($B320="N/A","N/A",IF(C320&gt;10,"No",IF(C320&lt;-10,"No","Yes")))</f>
        <v>N/A</v>
      </c>
      <c r="E320" s="34">
        <v>66733</v>
      </c>
      <c r="F320" s="33" t="str">
        <f>IF($B320="N/A","N/A",IF(E320&gt;10,"No",IF(E320&lt;-10,"No","Yes")))</f>
        <v>N/A</v>
      </c>
      <c r="G320" s="34">
        <v>69452</v>
      </c>
      <c r="H320" s="33" t="str">
        <f>IF($B320="N/A","N/A",IF(G320&gt;10,"No",IF(G320&lt;-10,"No","Yes")))</f>
        <v>N/A</v>
      </c>
      <c r="I320" s="28">
        <v>-0.501</v>
      </c>
      <c r="J320" s="28">
        <v>4.0739999999999998</v>
      </c>
      <c r="K320" s="34" t="s">
        <v>49</v>
      </c>
      <c r="L320" s="30" t="str">
        <f>IF(J320="Div by 0", "N/A", IF(K320="N/A","N/A", IF(J320&gt;VALUE(MID(K320,1,2)), "No", IF(J320&lt;-1*VALUE(MID(K320,1,2)), "No", "Yes"))))</f>
        <v>N/A</v>
      </c>
    </row>
    <row r="321" spans="1:12">
      <c r="A321" s="45" t="s">
        <v>1105</v>
      </c>
      <c r="B321" s="34" t="s">
        <v>49</v>
      </c>
      <c r="C321" s="34">
        <v>72258</v>
      </c>
      <c r="D321" s="33" t="str">
        <f>IF($B321="N/A","N/A",IF(C321&gt;10,"No",IF(C321&lt;-10,"No","Yes")))</f>
        <v>N/A</v>
      </c>
      <c r="E321" s="34">
        <v>70723</v>
      </c>
      <c r="F321" s="33" t="str">
        <f>IF($B321="N/A","N/A",IF(E321&gt;10,"No",IF(E321&lt;-10,"No","Yes")))</f>
        <v>N/A</v>
      </c>
      <c r="G321" s="34">
        <v>102174</v>
      </c>
      <c r="H321" s="33" t="str">
        <f>IF($B321="N/A","N/A",IF(G321&gt;10,"No",IF(G321&lt;-10,"No","Yes")))</f>
        <v>N/A</v>
      </c>
      <c r="I321" s="28">
        <v>-2.12</v>
      </c>
      <c r="J321" s="28">
        <v>44.47</v>
      </c>
      <c r="K321" s="34" t="s">
        <v>49</v>
      </c>
      <c r="L321" s="30" t="str">
        <f>IF(J321="Div by 0", "N/A", IF(K321="N/A","N/A", IF(J321&gt;VALUE(MID(K321,1,2)), "No", IF(J321&lt;-1*VALUE(MID(K321,1,2)), "No", "Yes"))))</f>
        <v>N/A</v>
      </c>
    </row>
    <row r="322" spans="1:12" ht="12.75" customHeight="1">
      <c r="A322" s="45" t="s">
        <v>1106</v>
      </c>
      <c r="B322" s="34" t="s">
        <v>49</v>
      </c>
      <c r="C322" s="34">
        <v>59312.583333000002</v>
      </c>
      <c r="D322" s="33" t="str">
        <f>IF($B322="N/A","N/A",IF(C322&gt;10,"No",IF(C322&lt;-10,"No","Yes")))</f>
        <v>N/A</v>
      </c>
      <c r="E322" s="34">
        <v>59776.25</v>
      </c>
      <c r="F322" s="33" t="str">
        <f>IF($B322="N/A","N/A",IF(E322&gt;10,"No",IF(E322&lt;-10,"No","Yes")))</f>
        <v>N/A</v>
      </c>
      <c r="G322" s="34">
        <v>72128.666666999998</v>
      </c>
      <c r="H322" s="33" t="str">
        <f>IF($B322="N/A","N/A",IF(G322&gt;10,"No",IF(G322&lt;-10,"No","Yes")))</f>
        <v>N/A</v>
      </c>
      <c r="I322" s="28">
        <v>0.78169999999999995</v>
      </c>
      <c r="J322" s="28">
        <v>20.66</v>
      </c>
      <c r="K322" s="34" t="s">
        <v>49</v>
      </c>
      <c r="L322" s="30" t="str">
        <f>IF(J322="Div by 0", "N/A", IF(K322="N/A","N/A", IF(J322&gt;VALUE(MID(K322,1,2)), "No", IF(J322&lt;-1*VALUE(MID(K322,1,2)), "No", "Yes"))))</f>
        <v>N/A</v>
      </c>
    </row>
    <row r="323" spans="1:12">
      <c r="A323" s="45" t="s">
        <v>1107</v>
      </c>
      <c r="B323" s="25" t="s">
        <v>157</v>
      </c>
      <c r="C323" s="32">
        <v>23.707838161000002</v>
      </c>
      <c r="D323" s="27" t="str">
        <f>IF($B323="N/A","N/A",IF(C323&lt;=40,"Yes","No"))</f>
        <v>Yes</v>
      </c>
      <c r="E323" s="32">
        <v>23.269348118</v>
      </c>
      <c r="F323" s="27" t="str">
        <f>IF($B323="N/A","N/A",IF(E323&lt;=40,"Yes","No"))</f>
        <v>Yes</v>
      </c>
      <c r="G323" s="32">
        <v>23.904782883999999</v>
      </c>
      <c r="H323" s="27" t="str">
        <f>IF($B323="N/A","N/A",IF(G323&lt;=40,"Yes","No"))</f>
        <v>Yes</v>
      </c>
      <c r="I323" s="28">
        <v>-1.85</v>
      </c>
      <c r="J323" s="28">
        <v>2.7309999999999999</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15961</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2343.3333333</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73706</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1257927</v>
      </c>
      <c r="D359" s="27" t="str">
        <f>IF($B359="N/A","N/A",IF(C359&gt;10,"No",IF(C359&lt;-10,"No","Yes")))</f>
        <v>N/A</v>
      </c>
      <c r="E359" s="26">
        <v>1276994</v>
      </c>
      <c r="F359" s="27" t="str">
        <f>IF($B359="N/A","N/A",IF(E359&gt;10,"No",IF(E359&lt;-10,"No","Yes")))</f>
        <v>N/A</v>
      </c>
      <c r="G359" s="26">
        <v>1305679</v>
      </c>
      <c r="H359" s="27" t="str">
        <f>IF($B359="N/A","N/A",IF(G359&gt;10,"No",IF(G359&lt;-10,"No","Yes")))</f>
        <v>N/A</v>
      </c>
      <c r="I359" s="28">
        <v>1.516</v>
      </c>
      <c r="J359" s="28">
        <v>2.246</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89852</v>
      </c>
      <c r="F360" s="33" t="str">
        <f t="shared" ref="F360:F363" si="112">IF($B360="N/A","N/A",IF(E360&gt;10,"No",IF(E360&lt;-10,"No","Yes")))</f>
        <v>N/A</v>
      </c>
      <c r="G360" s="26">
        <v>93752</v>
      </c>
      <c r="H360" s="33" t="str">
        <f t="shared" ref="H360:H363" si="113">IF($B360="N/A","N/A",IF(G360&gt;10,"No",IF(G360&lt;-10,"No","Yes")))</f>
        <v>N/A</v>
      </c>
      <c r="I360" s="28" t="s">
        <v>49</v>
      </c>
      <c r="J360" s="28">
        <v>4.34</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333980</v>
      </c>
      <c r="F361" s="33" t="str">
        <f t="shared" si="112"/>
        <v>N/A</v>
      </c>
      <c r="G361" s="26">
        <v>323189</v>
      </c>
      <c r="H361" s="33" t="str">
        <f t="shared" si="113"/>
        <v>N/A</v>
      </c>
      <c r="I361" s="28" t="s">
        <v>49</v>
      </c>
      <c r="J361" s="28">
        <v>-3.23</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640023</v>
      </c>
      <c r="F362" s="33" t="str">
        <f t="shared" si="112"/>
        <v>N/A</v>
      </c>
      <c r="G362" s="26">
        <v>675059</v>
      </c>
      <c r="H362" s="33" t="str">
        <f t="shared" si="113"/>
        <v>N/A</v>
      </c>
      <c r="I362" s="28" t="s">
        <v>49</v>
      </c>
      <c r="J362" s="28">
        <v>5.4740000000000002</v>
      </c>
      <c r="K362" s="29" t="s">
        <v>108</v>
      </c>
      <c r="L362" s="30" t="str">
        <f t="shared" si="114"/>
        <v>Yes</v>
      </c>
    </row>
    <row r="363" spans="1:12">
      <c r="A363" s="48" t="s">
        <v>906</v>
      </c>
      <c r="B363" s="25" t="s">
        <v>49</v>
      </c>
      <c r="C363" s="26" t="s">
        <v>49</v>
      </c>
      <c r="D363" s="33" t="str">
        <f t="shared" si="111"/>
        <v>N/A</v>
      </c>
      <c r="E363" s="26">
        <v>213139</v>
      </c>
      <c r="F363" s="33" t="str">
        <f t="shared" si="112"/>
        <v>N/A</v>
      </c>
      <c r="G363" s="26">
        <v>213679</v>
      </c>
      <c r="H363" s="33" t="str">
        <f t="shared" si="113"/>
        <v>N/A</v>
      </c>
      <c r="I363" s="28" t="s">
        <v>49</v>
      </c>
      <c r="J363" s="28">
        <v>0.25340000000000001</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650150</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52059</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461915</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111640</v>
      </c>
      <c r="H367" s="30" t="str">
        <f t="shared" ref="H367" si="120">IF($B367="N/A","N/A",IF(G367&lt;0,"No","Yes"))</f>
        <v>N/A</v>
      </c>
      <c r="I367" s="28" t="s">
        <v>49</v>
      </c>
      <c r="J367" s="28" t="s">
        <v>49</v>
      </c>
      <c r="K367" s="34" t="s">
        <v>107</v>
      </c>
      <c r="L367" s="30" t="str">
        <f t="shared" si="118"/>
        <v>N/A</v>
      </c>
    </row>
    <row r="368" spans="1:12">
      <c r="A368" s="144" t="s">
        <v>466</v>
      </c>
      <c r="B368" s="25" t="s">
        <v>24</v>
      </c>
      <c r="C368" s="32">
        <v>95.058139303999994</v>
      </c>
      <c r="D368" s="27" t="str">
        <f>IF($B368="N/A","N/A",IF(C368&gt;80,"Yes","No"))</f>
        <v>Yes</v>
      </c>
      <c r="E368" s="32">
        <v>95.079460044000001</v>
      </c>
      <c r="F368" s="27" t="str">
        <f>IF($B368="N/A","N/A",IF(E368&gt;80,"Yes","No"))</f>
        <v>Yes</v>
      </c>
      <c r="G368" s="32">
        <v>94.878297039000003</v>
      </c>
      <c r="H368" s="27" t="str">
        <f>IF($B368="N/A","N/A",IF(G368&gt;80,"Yes","No"))</f>
        <v>Yes</v>
      </c>
      <c r="I368" s="28">
        <v>2.24E-2</v>
      </c>
      <c r="J368" s="28">
        <v>-0.21199999999999999</v>
      </c>
      <c r="K368" s="29" t="s">
        <v>108</v>
      </c>
      <c r="L368" s="30" t="str">
        <f t="shared" si="110"/>
        <v>Yes</v>
      </c>
    </row>
    <row r="369" spans="1:12">
      <c r="A369" s="144" t="s">
        <v>1141</v>
      </c>
      <c r="B369" s="25" t="s">
        <v>0</v>
      </c>
      <c r="C369" s="32">
        <v>3.9986422100000002E-2</v>
      </c>
      <c r="D369" s="27" t="str">
        <f>IF($B369="N/A","N/A",IF(C369&gt;=5,"No",IF(C369&lt;0,"No","Yes")))</f>
        <v>Yes</v>
      </c>
      <c r="E369" s="32">
        <v>4.6515488700000003E-2</v>
      </c>
      <c r="F369" s="27" t="str">
        <f>IF($B369="N/A","N/A",IF(E369&gt;=5,"No",IF(E369&lt;0,"No","Yes")))</f>
        <v>Yes</v>
      </c>
      <c r="G369" s="32">
        <v>1.2943457E-2</v>
      </c>
      <c r="H369" s="27" t="str">
        <f>IF($B369="N/A","N/A",IF(G369&gt;=5,"No",IF(G369&lt;0,"No","Yes")))</f>
        <v>Yes</v>
      </c>
      <c r="I369" s="28">
        <v>16.329999999999998</v>
      </c>
      <c r="J369" s="28">
        <v>-72.2</v>
      </c>
      <c r="K369" s="29" t="s">
        <v>108</v>
      </c>
      <c r="L369" s="30" t="str">
        <f t="shared" si="110"/>
        <v>No</v>
      </c>
    </row>
    <row r="370" spans="1:12">
      <c r="A370" s="144" t="s">
        <v>1153</v>
      </c>
      <c r="B370" s="36" t="s">
        <v>0</v>
      </c>
      <c r="C370" s="32">
        <v>4.7221341143000002</v>
      </c>
      <c r="D370" s="27" t="str">
        <f>IF($B370="N/A","N/A",IF(C370&gt;=5,"No",IF(C370&lt;0,"No","Yes")))</f>
        <v>Yes</v>
      </c>
      <c r="E370" s="32">
        <v>4.6782522079</v>
      </c>
      <c r="F370" s="27" t="str">
        <f>IF($B370="N/A","N/A",IF(E370&gt;=5,"No",IF(E370&lt;0,"No","Yes")))</f>
        <v>Yes</v>
      </c>
      <c r="G370" s="32">
        <v>4.9301551146999998</v>
      </c>
      <c r="H370" s="27" t="str">
        <f>IF($B370="N/A","N/A",IF(G370&gt;=5,"No",IF(G370&lt;0,"No","Yes")))</f>
        <v>Yes</v>
      </c>
      <c r="I370" s="28">
        <v>-0.92900000000000005</v>
      </c>
      <c r="J370" s="28">
        <v>5.3849999999999998</v>
      </c>
      <c r="K370" s="29" t="s">
        <v>108</v>
      </c>
      <c r="L370" s="30" t="str">
        <f t="shared" si="110"/>
        <v>Yes</v>
      </c>
    </row>
    <row r="371" spans="1:12">
      <c r="A371" s="144" t="s">
        <v>1142</v>
      </c>
      <c r="B371" s="36" t="s">
        <v>0</v>
      </c>
      <c r="C371" s="32">
        <v>0.17974015979999999</v>
      </c>
      <c r="D371" s="27" t="str">
        <f>IF($B371="N/A","N/A",IF(C371&gt;=5,"No",IF(C371&lt;0,"No","Yes")))</f>
        <v>Yes</v>
      </c>
      <c r="E371" s="32">
        <v>0.1957722589</v>
      </c>
      <c r="F371" s="27" t="str">
        <f>IF($B371="N/A","N/A",IF(E371&gt;=5,"No",IF(E371&lt;0,"No","Yes")))</f>
        <v>Yes</v>
      </c>
      <c r="G371" s="32">
        <v>0.178604389</v>
      </c>
      <c r="H371" s="27" t="str">
        <f>IF($B371="N/A","N/A",IF(G371&gt;=5,"No",IF(G371&lt;0,"No","Yes")))</f>
        <v>Yes</v>
      </c>
      <c r="I371" s="28">
        <v>8.92</v>
      </c>
      <c r="J371" s="28">
        <v>-8.77</v>
      </c>
      <c r="K371" s="29" t="s">
        <v>108</v>
      </c>
      <c r="L371" s="30" t="str">
        <f t="shared" si="110"/>
        <v>Yes</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1.5005640231999999</v>
      </c>
      <c r="D383" s="27" t="str">
        <f>IF($B383="N/A","N/A",IF(C383&gt;15,"No",IF(C383&lt;2,"No","Yes")))</f>
        <v>No</v>
      </c>
      <c r="E383" s="32">
        <v>4.3381566397000002</v>
      </c>
      <c r="F383" s="27" t="str">
        <f>IF($B383="N/A","N/A",IF(E383&gt;15,"No",IF(E383&lt;2,"No","Yes")))</f>
        <v>Yes</v>
      </c>
      <c r="G383" s="32">
        <v>3.6953952694000001</v>
      </c>
      <c r="H383" s="27" t="str">
        <f>IF($B383="N/A","N/A",IF(G383&gt;15,"No",IF(G383&lt;2,"No","Yes")))</f>
        <v>Yes</v>
      </c>
      <c r="I383" s="28">
        <v>189.1</v>
      </c>
      <c r="J383" s="28">
        <v>-14.8</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31231</v>
      </c>
      <c r="D385" s="27" t="str">
        <f>IF($B385="N/A","N/A",IF(C385&gt;10,"No",IF(C385&lt;-10,"No","Yes")))</f>
        <v>N/A</v>
      </c>
      <c r="E385" s="26">
        <v>30278</v>
      </c>
      <c r="F385" s="27" t="str">
        <f>IF($B385="N/A","N/A",IF(E385&gt;10,"No",IF(E385&lt;-10,"No","Yes")))</f>
        <v>N/A</v>
      </c>
      <c r="G385" s="26">
        <v>29424</v>
      </c>
      <c r="H385" s="27" t="str">
        <f>IF($B385="N/A","N/A",IF(G385&gt;10,"No",IF(G385&lt;-10,"No","Yes")))</f>
        <v>N/A</v>
      </c>
      <c r="I385" s="28">
        <v>-3.05</v>
      </c>
      <c r="J385" s="28">
        <v>-2.82</v>
      </c>
      <c r="K385" s="29" t="s">
        <v>108</v>
      </c>
      <c r="L385" s="30" t="str">
        <f t="shared" si="110"/>
        <v>Yes</v>
      </c>
    </row>
    <row r="386" spans="1:12">
      <c r="A386" s="48" t="s">
        <v>793</v>
      </c>
      <c r="B386" s="25" t="s">
        <v>49</v>
      </c>
      <c r="C386" s="26">
        <v>11</v>
      </c>
      <c r="D386" s="27" t="str">
        <f>IF($B386="N/A","N/A",IF(C386&gt;10,"No",IF(C386&lt;-10,"No","Yes")))</f>
        <v>N/A</v>
      </c>
      <c r="E386" s="26">
        <v>1344</v>
      </c>
      <c r="F386" s="27" t="str">
        <f>IF($B386="N/A","N/A",IF(E386&gt;10,"No",IF(E386&lt;-10,"No","Yes")))</f>
        <v>N/A</v>
      </c>
      <c r="G386" s="26">
        <v>1410</v>
      </c>
      <c r="H386" s="27" t="str">
        <f>IF($B386="N/A","N/A",IF(G386&gt;10,"No",IF(G386&lt;-10,"No","Yes")))</f>
        <v>N/A</v>
      </c>
      <c r="I386" s="28">
        <v>134000</v>
      </c>
      <c r="J386" s="28">
        <v>4.9109999999999996</v>
      </c>
      <c r="K386" s="29" t="s">
        <v>108</v>
      </c>
      <c r="L386" s="30" t="str">
        <f t="shared" si="110"/>
        <v>Yes</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5701110712</v>
      </c>
      <c r="D390" s="33" t="str">
        <f t="shared" ref="D390:D396" si="127">IF($B390="N/A","N/A",IF(C390&gt;10,"No",IF(C390&lt;-10,"No","Yes")))</f>
        <v>N/A</v>
      </c>
      <c r="E390" s="47">
        <v>6199020088</v>
      </c>
      <c r="F390" s="33" t="str">
        <f t="shared" ref="F390:F396" si="128">IF($B390="N/A","N/A",IF(E390&gt;10,"No",IF(E390&lt;-10,"No","Yes")))</f>
        <v>N/A</v>
      </c>
      <c r="G390" s="47">
        <v>8900781013</v>
      </c>
      <c r="H390" s="33" t="str">
        <f t="shared" ref="H390:H396" si="129">IF($B390="N/A","N/A",IF(G390&gt;10,"No",IF(G390&lt;-10,"No","Yes")))</f>
        <v>N/A</v>
      </c>
      <c r="I390" s="28">
        <v>8.734</v>
      </c>
      <c r="J390" s="28">
        <v>43.58</v>
      </c>
      <c r="K390" s="36" t="s">
        <v>1193</v>
      </c>
      <c r="L390" s="30" t="str">
        <f t="shared" ref="L390:L397" si="130">IF(J390="Div by 0", "N/A", IF(K390="N/A","N/A", IF(J390&gt;VALUE(MID(K390,1,2)), "No", IF(J390&lt;-1*VALUE(MID(K390,1,2)), "No", "Yes"))))</f>
        <v>No</v>
      </c>
    </row>
    <row r="391" spans="1:12">
      <c r="A391" s="49" t="s">
        <v>335</v>
      </c>
      <c r="B391" s="36" t="s">
        <v>49</v>
      </c>
      <c r="C391" s="47">
        <v>3884.6621255</v>
      </c>
      <c r="D391" s="33" t="str">
        <f t="shared" si="127"/>
        <v>N/A</v>
      </c>
      <c r="E391" s="47">
        <v>4098.6638808999996</v>
      </c>
      <c r="F391" s="33" t="str">
        <f t="shared" si="128"/>
        <v>N/A</v>
      </c>
      <c r="G391" s="47">
        <v>5808.1918421</v>
      </c>
      <c r="H391" s="33" t="str">
        <f t="shared" si="129"/>
        <v>N/A</v>
      </c>
      <c r="I391" s="28">
        <v>5.5090000000000003</v>
      </c>
      <c r="J391" s="28">
        <v>41.71</v>
      </c>
      <c r="K391" s="36" t="s">
        <v>1193</v>
      </c>
      <c r="L391" s="30" t="str">
        <f t="shared" si="130"/>
        <v>No</v>
      </c>
    </row>
    <row r="392" spans="1:12">
      <c r="A392" s="49" t="s">
        <v>39</v>
      </c>
      <c r="B392" s="36" t="s">
        <v>49</v>
      </c>
      <c r="C392" s="47">
        <v>206</v>
      </c>
      <c r="D392" s="33" t="str">
        <f t="shared" si="127"/>
        <v>N/A</v>
      </c>
      <c r="E392" s="47">
        <v>317</v>
      </c>
      <c r="F392" s="33" t="str">
        <f t="shared" si="128"/>
        <v>N/A</v>
      </c>
      <c r="G392" s="47">
        <v>1572</v>
      </c>
      <c r="H392" s="33" t="str">
        <f t="shared" si="129"/>
        <v>N/A</v>
      </c>
      <c r="I392" s="28">
        <v>53.88</v>
      </c>
      <c r="J392" s="28">
        <v>395.9</v>
      </c>
      <c r="K392" s="36" t="s">
        <v>1193</v>
      </c>
      <c r="L392" s="30" t="str">
        <f t="shared" si="130"/>
        <v>No</v>
      </c>
    </row>
    <row r="393" spans="1:12">
      <c r="A393" s="49" t="s">
        <v>40</v>
      </c>
      <c r="B393" s="36" t="s">
        <v>49</v>
      </c>
      <c r="C393" s="47">
        <v>890</v>
      </c>
      <c r="D393" s="33" t="str">
        <f t="shared" si="127"/>
        <v>N/A</v>
      </c>
      <c r="E393" s="47">
        <v>1263</v>
      </c>
      <c r="F393" s="33" t="str">
        <f t="shared" si="128"/>
        <v>N/A</v>
      </c>
      <c r="G393" s="47">
        <v>2550</v>
      </c>
      <c r="H393" s="33" t="str">
        <f t="shared" si="129"/>
        <v>N/A</v>
      </c>
      <c r="I393" s="28">
        <v>41.91</v>
      </c>
      <c r="J393" s="28">
        <v>101.9</v>
      </c>
      <c r="K393" s="36" t="s">
        <v>1193</v>
      </c>
      <c r="L393" s="30" t="str">
        <f t="shared" si="130"/>
        <v>No</v>
      </c>
    </row>
    <row r="394" spans="1:12">
      <c r="A394" s="49" t="s">
        <v>41</v>
      </c>
      <c r="B394" s="36" t="s">
        <v>49</v>
      </c>
      <c r="C394" s="47">
        <v>3007</v>
      </c>
      <c r="D394" s="33" t="str">
        <f t="shared" si="127"/>
        <v>N/A</v>
      </c>
      <c r="E394" s="47">
        <v>3269</v>
      </c>
      <c r="F394" s="33" t="str">
        <f t="shared" si="128"/>
        <v>N/A</v>
      </c>
      <c r="G394" s="47">
        <v>6244</v>
      </c>
      <c r="H394" s="33" t="str">
        <f t="shared" si="129"/>
        <v>N/A</v>
      </c>
      <c r="I394" s="28">
        <v>8.7129999999999992</v>
      </c>
      <c r="J394" s="28">
        <v>91.01</v>
      </c>
      <c r="K394" s="36" t="s">
        <v>1193</v>
      </c>
      <c r="L394" s="30" t="str">
        <f t="shared" si="130"/>
        <v>No</v>
      </c>
    </row>
    <row r="395" spans="1:12">
      <c r="A395" s="49" t="s">
        <v>29</v>
      </c>
      <c r="B395" s="36" t="s">
        <v>49</v>
      </c>
      <c r="C395" s="47">
        <v>13273</v>
      </c>
      <c r="D395" s="33" t="str">
        <f t="shared" si="127"/>
        <v>N/A</v>
      </c>
      <c r="E395" s="47">
        <v>13674</v>
      </c>
      <c r="F395" s="33" t="str">
        <f t="shared" si="128"/>
        <v>N/A</v>
      </c>
      <c r="G395" s="47">
        <v>18312</v>
      </c>
      <c r="H395" s="33" t="str">
        <f t="shared" si="129"/>
        <v>N/A</v>
      </c>
      <c r="I395" s="28">
        <v>3.0209999999999999</v>
      </c>
      <c r="J395" s="28">
        <v>33.92</v>
      </c>
      <c r="K395" s="36" t="s">
        <v>1193</v>
      </c>
      <c r="L395" s="30" t="str">
        <f t="shared" si="130"/>
        <v>No</v>
      </c>
    </row>
    <row r="396" spans="1:12">
      <c r="A396" s="49" t="s">
        <v>42</v>
      </c>
      <c r="B396" s="36" t="s">
        <v>49</v>
      </c>
      <c r="C396" s="47">
        <v>47759</v>
      </c>
      <c r="D396" s="33" t="str">
        <f t="shared" si="127"/>
        <v>N/A</v>
      </c>
      <c r="E396" s="47">
        <v>48680</v>
      </c>
      <c r="F396" s="33" t="str">
        <f t="shared" si="128"/>
        <v>N/A</v>
      </c>
      <c r="G396" s="47">
        <v>47669</v>
      </c>
      <c r="H396" s="33" t="str">
        <f t="shared" si="129"/>
        <v>N/A</v>
      </c>
      <c r="I396" s="28">
        <v>1.9279999999999999</v>
      </c>
      <c r="J396" s="28">
        <v>-2.08</v>
      </c>
      <c r="K396" s="36" t="s">
        <v>1193</v>
      </c>
      <c r="L396" s="30" t="str">
        <f t="shared" si="130"/>
        <v>Yes</v>
      </c>
    </row>
    <row r="397" spans="1:12">
      <c r="A397" s="49" t="s">
        <v>336</v>
      </c>
      <c r="B397" s="36" t="s">
        <v>49</v>
      </c>
      <c r="C397" s="47">
        <v>3164759</v>
      </c>
      <c r="D397" s="33" t="str">
        <f>IF($B397="N/A","N/A",IF(C397&gt;10,"No",IF(C397&lt;-10,"No","Yes")))</f>
        <v>N/A</v>
      </c>
      <c r="E397" s="47">
        <v>2590240</v>
      </c>
      <c r="F397" s="33" t="str">
        <f>IF($B397="N/A","N/A",IF(E397&gt;10,"No",IF(E397&lt;-10,"No","Yes")))</f>
        <v>N/A</v>
      </c>
      <c r="G397" s="47">
        <v>5402890</v>
      </c>
      <c r="H397" s="33" t="str">
        <f>IF($B397="N/A","N/A",IF(G397&gt;10,"No",IF(G397&lt;-10,"No","Yes")))</f>
        <v>N/A</v>
      </c>
      <c r="I397" s="28">
        <v>-18.2</v>
      </c>
      <c r="J397" s="28">
        <v>108.6</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4.2117205359999996</v>
      </c>
      <c r="D399" s="27" t="str">
        <f t="shared" ref="D399:D403" si="131">IF($B399="N/A","N/A",IF(C399&gt;10,"No",IF(C399&lt;-10,"No","Yes")))</f>
        <v>N/A</v>
      </c>
      <c r="E399" s="32">
        <v>4.4940358319999998</v>
      </c>
      <c r="F399" s="27" t="str">
        <f t="shared" ref="F399:F403" si="132">IF($B399="N/A","N/A",IF(E399&gt;10,"No",IF(E399&lt;-10,"No","Yes")))</f>
        <v>N/A</v>
      </c>
      <c r="G399" s="32">
        <v>4.2318426732000001</v>
      </c>
      <c r="H399" s="27" t="str">
        <f t="shared" ref="H399:H403" si="133">IF($B399="N/A","N/A",IF(G399&gt;10,"No",IF(G399&lt;-10,"No","Yes")))</f>
        <v>N/A</v>
      </c>
      <c r="I399" s="28">
        <v>6.7030000000000003</v>
      </c>
      <c r="J399" s="28">
        <v>-5.83</v>
      </c>
      <c r="K399" s="29" t="s">
        <v>1193</v>
      </c>
      <c r="L399" s="30" t="str">
        <f t="shared" ref="L399:L403" si="134">IF(J399="Div by 0", "N/A", IF(K399="N/A","N/A", IF(J399&gt;VALUE(MID(K399,1,2)), "No", IF(J399&lt;-1*VALUE(MID(K399,1,2)), "No", "Yes"))))</f>
        <v>Yes</v>
      </c>
    </row>
    <row r="400" spans="1:12">
      <c r="A400" s="5" t="s">
        <v>524</v>
      </c>
      <c r="B400" s="25" t="s">
        <v>49</v>
      </c>
      <c r="C400" s="32">
        <v>43.166486137</v>
      </c>
      <c r="D400" s="27" t="str">
        <f t="shared" si="131"/>
        <v>N/A</v>
      </c>
      <c r="E400" s="32">
        <v>43.174000939000003</v>
      </c>
      <c r="F400" s="27" t="str">
        <f t="shared" si="132"/>
        <v>N/A</v>
      </c>
      <c r="G400" s="32">
        <v>40.386918711</v>
      </c>
      <c r="H400" s="27" t="str">
        <f t="shared" si="133"/>
        <v>N/A</v>
      </c>
      <c r="I400" s="28">
        <v>1.7399999999999999E-2</v>
      </c>
      <c r="J400" s="28">
        <v>-6.46</v>
      </c>
      <c r="K400" s="29" t="s">
        <v>1193</v>
      </c>
      <c r="L400" s="30" t="str">
        <f t="shared" si="134"/>
        <v>Yes</v>
      </c>
    </row>
    <row r="401" spans="1:12">
      <c r="A401" s="5" t="s">
        <v>527</v>
      </c>
      <c r="B401" s="25" t="s">
        <v>49</v>
      </c>
      <c r="C401" s="32">
        <v>4.5401759205000003</v>
      </c>
      <c r="D401" s="27" t="str">
        <f t="shared" si="131"/>
        <v>N/A</v>
      </c>
      <c r="E401" s="32">
        <v>4.5707982007999997</v>
      </c>
      <c r="F401" s="27" t="str">
        <f t="shared" si="132"/>
        <v>N/A</v>
      </c>
      <c r="G401" s="32">
        <v>5.1626783753999996</v>
      </c>
      <c r="H401" s="27" t="str">
        <f t="shared" si="133"/>
        <v>N/A</v>
      </c>
      <c r="I401" s="28">
        <v>0.67449999999999999</v>
      </c>
      <c r="J401" s="28">
        <v>12.95</v>
      </c>
      <c r="K401" s="29" t="s">
        <v>1193</v>
      </c>
      <c r="L401" s="30" t="str">
        <f t="shared" si="134"/>
        <v>Yes</v>
      </c>
    </row>
    <row r="402" spans="1:12">
      <c r="A402" s="5" t="s">
        <v>530</v>
      </c>
      <c r="B402" s="25" t="s">
        <v>49</v>
      </c>
      <c r="C402" s="32">
        <v>8.0922682100000004E-2</v>
      </c>
      <c r="D402" s="27" t="str">
        <f t="shared" si="131"/>
        <v>N/A</v>
      </c>
      <c r="E402" s="32">
        <v>0.55176761129999996</v>
      </c>
      <c r="F402" s="27" t="str">
        <f t="shared" si="132"/>
        <v>N/A</v>
      </c>
      <c r="G402" s="32">
        <v>3.6040349899999997E-2</v>
      </c>
      <c r="H402" s="27" t="str">
        <f t="shared" si="133"/>
        <v>N/A</v>
      </c>
      <c r="I402" s="28">
        <v>581.79999999999995</v>
      </c>
      <c r="J402" s="28">
        <v>-93.5</v>
      </c>
      <c r="K402" s="29" t="s">
        <v>1193</v>
      </c>
      <c r="L402" s="30" t="str">
        <f t="shared" si="134"/>
        <v>No</v>
      </c>
    </row>
    <row r="403" spans="1:12">
      <c r="A403" s="5" t="s">
        <v>532</v>
      </c>
      <c r="B403" s="25" t="s">
        <v>49</v>
      </c>
      <c r="C403" s="32">
        <v>9.2509844399999999E-2</v>
      </c>
      <c r="D403" s="27" t="str">
        <f t="shared" si="131"/>
        <v>N/A</v>
      </c>
      <c r="E403" s="32">
        <v>0.89219330860000001</v>
      </c>
      <c r="F403" s="27" t="str">
        <f t="shared" si="132"/>
        <v>N/A</v>
      </c>
      <c r="G403" s="32">
        <v>0.1370622531</v>
      </c>
      <c r="H403" s="27" t="str">
        <f t="shared" si="133"/>
        <v>N/A</v>
      </c>
      <c r="I403" s="28">
        <v>864.4</v>
      </c>
      <c r="J403" s="28">
        <v>-84.6</v>
      </c>
      <c r="K403" s="29" t="s">
        <v>1193</v>
      </c>
      <c r="L403" s="30" t="str">
        <f t="shared" si="134"/>
        <v>No</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10</v>
      </c>
      <c r="J405" s="28">
        <v>-63.6</v>
      </c>
      <c r="K405" s="36" t="s">
        <v>49</v>
      </c>
      <c r="L405" s="30" t="str">
        <f>IF(J405="Div by 0", "N/A", IF(K405="N/A","N/A", IF(J405&gt;VALUE(MID(K405,1,2)), "No", IF(J405&lt;-1*VALUE(MID(K405,1,2)), "No", "Yes"))))</f>
        <v>N/A</v>
      </c>
    </row>
    <row r="406" spans="1:12">
      <c r="A406" s="49" t="s">
        <v>338</v>
      </c>
      <c r="B406" s="36" t="s">
        <v>49</v>
      </c>
      <c r="C406" s="26">
        <v>66</v>
      </c>
      <c r="D406" s="27" t="str">
        <f>IF($B406="N/A","N/A",IF(C406&gt;10,"No",IF(C406&lt;-10,"No","Yes")))</f>
        <v>N/A</v>
      </c>
      <c r="E406" s="26">
        <v>58</v>
      </c>
      <c r="F406" s="27" t="str">
        <f>IF($B406="N/A","N/A",IF(E406&gt;10,"No",IF(E406&lt;-10,"No","Yes")))</f>
        <v>N/A</v>
      </c>
      <c r="G406" s="26">
        <v>20</v>
      </c>
      <c r="H406" s="27" t="str">
        <f>IF($B406="N/A","N/A",IF(G406&gt;10,"No",IF(G406&lt;-10,"No","Yes")))</f>
        <v>N/A</v>
      </c>
      <c r="I406" s="28">
        <v>-12.1</v>
      </c>
      <c r="J406" s="28">
        <v>-65.5</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3884.6621255</v>
      </c>
      <c r="D408" s="33" t="str">
        <f>IF($B408="N/A","N/A",IF(C408&gt;10,"No",IF(C408&lt;-10,"No","Yes")))</f>
        <v>N/A</v>
      </c>
      <c r="E408" s="47">
        <v>4098.6638808999996</v>
      </c>
      <c r="F408" s="33" t="str">
        <f>IF($B408="N/A","N/A",IF(E408&gt;10,"No",IF(E408&lt;-10,"No","Yes")))</f>
        <v>N/A</v>
      </c>
      <c r="G408" s="47">
        <v>5808.1918421</v>
      </c>
      <c r="H408" s="33" t="str">
        <f>IF($B408="N/A","N/A",IF(G408&gt;10,"No",IF(G408&lt;-10,"No","Yes")))</f>
        <v>N/A</v>
      </c>
      <c r="I408" s="28">
        <v>5.5090000000000003</v>
      </c>
      <c r="J408" s="28">
        <v>41.71</v>
      </c>
      <c r="K408" s="36" t="s">
        <v>1193</v>
      </c>
      <c r="L408" s="30" t="str">
        <f>IF(J408="Div by 0", "N/A", IF(K408="N/A","N/A", IF(J408&gt;VALUE(MID(K408,1,2)), "No", IF(J408&lt;-1*VALUE(MID(K408,1,2)), "No", "Yes"))))</f>
        <v>No</v>
      </c>
    </row>
    <row r="409" spans="1:12">
      <c r="A409" s="5" t="s">
        <v>524</v>
      </c>
      <c r="B409" s="36" t="s">
        <v>49</v>
      </c>
      <c r="C409" s="47">
        <v>7914.2822340000002</v>
      </c>
      <c r="D409" s="33" t="str">
        <f>IF($B409="N/A","N/A",IF(C409&gt;10,"No",IF(C409&lt;-10,"No","Yes")))</f>
        <v>N/A</v>
      </c>
      <c r="E409" s="47">
        <v>8421.8193307000001</v>
      </c>
      <c r="F409" s="33" t="str">
        <f>IF($B409="N/A","N/A",IF(E409&gt;10,"No",IF(E409&lt;-10,"No","Yes")))</f>
        <v>N/A</v>
      </c>
      <c r="G409" s="47">
        <v>8722.5186862999999</v>
      </c>
      <c r="H409" s="33" t="str">
        <f>IF($B409="N/A","N/A",IF(G409&gt;10,"No",IF(G409&lt;-10,"No","Yes")))</f>
        <v>N/A</v>
      </c>
      <c r="I409" s="28">
        <v>6.4130000000000003</v>
      </c>
      <c r="J409" s="28">
        <v>3.57</v>
      </c>
      <c r="K409" s="36" t="s">
        <v>1193</v>
      </c>
      <c r="L409" s="30" t="str">
        <f>IF(J409="Div by 0", "N/A", IF(K409="N/A","N/A", IF(J409&gt;VALUE(MID(K409,1,2)), "No", IF(J409&lt;-1*VALUE(MID(K409,1,2)), "No", "Yes"))))</f>
        <v>Yes</v>
      </c>
    </row>
    <row r="410" spans="1:12">
      <c r="A410" s="5" t="s">
        <v>527</v>
      </c>
      <c r="B410" s="36" t="s">
        <v>49</v>
      </c>
      <c r="C410" s="47">
        <v>7958.8825919000001</v>
      </c>
      <c r="D410" s="33" t="str">
        <f>IF($B410="N/A","N/A",IF(C410&gt;10,"No",IF(C410&lt;-10,"No","Yes")))</f>
        <v>N/A</v>
      </c>
      <c r="E410" s="47">
        <v>8400.9071160000003</v>
      </c>
      <c r="F410" s="33" t="str">
        <f>IF($B410="N/A","N/A",IF(E410&gt;10,"No",IF(E410&lt;-10,"No","Yes")))</f>
        <v>N/A</v>
      </c>
      <c r="G410" s="47">
        <v>11114.330257</v>
      </c>
      <c r="H410" s="33" t="str">
        <f>IF($B410="N/A","N/A",IF(G410&gt;10,"No",IF(G410&lt;-10,"No","Yes")))</f>
        <v>N/A</v>
      </c>
      <c r="I410" s="28">
        <v>5.5540000000000003</v>
      </c>
      <c r="J410" s="28">
        <v>32.299999999999997</v>
      </c>
      <c r="K410" s="36" t="s">
        <v>1193</v>
      </c>
      <c r="L410" s="30" t="str">
        <f>IF(J410="Div by 0", "N/A", IF(K410="N/A","N/A", IF(J410&gt;VALUE(MID(K410,1,2)), "No", IF(J410&lt;-1*VALUE(MID(K410,1,2)), "No", "Yes"))))</f>
        <v>No</v>
      </c>
    </row>
    <row r="411" spans="1:12">
      <c r="A411" s="5" t="s">
        <v>530</v>
      </c>
      <c r="B411" s="36" t="s">
        <v>49</v>
      </c>
      <c r="C411" s="47">
        <v>1667.3997376</v>
      </c>
      <c r="D411" s="33" t="str">
        <f>IF($B411="N/A","N/A",IF(C411&gt;10,"No",IF(C411&lt;-10,"No","Yes")))</f>
        <v>N/A</v>
      </c>
      <c r="E411" s="47">
        <v>1863.4555574000001</v>
      </c>
      <c r="F411" s="33" t="str">
        <f>IF($B411="N/A","N/A",IF(E411&gt;10,"No",IF(E411&lt;-10,"No","Yes")))</f>
        <v>N/A</v>
      </c>
      <c r="G411" s="47">
        <v>3033.0209212</v>
      </c>
      <c r="H411" s="33" t="str">
        <f>IF($B411="N/A","N/A",IF(G411&gt;10,"No",IF(G411&lt;-10,"No","Yes")))</f>
        <v>N/A</v>
      </c>
      <c r="I411" s="28">
        <v>11.76</v>
      </c>
      <c r="J411" s="28">
        <v>62.76</v>
      </c>
      <c r="K411" s="36" t="s">
        <v>1193</v>
      </c>
      <c r="L411" s="30" t="str">
        <f>IF(J411="Div by 0", "N/A", IF(K411="N/A","N/A", IF(J411&gt;VALUE(MID(K411,1,2)), "No", IF(J411&lt;-1*VALUE(MID(K411,1,2)), "No", "Yes"))))</f>
        <v>No</v>
      </c>
    </row>
    <row r="412" spans="1:12">
      <c r="A412" s="5" t="s">
        <v>532</v>
      </c>
      <c r="B412" s="36" t="s">
        <v>49</v>
      </c>
      <c r="C412" s="47">
        <v>3223.6030000999999</v>
      </c>
      <c r="D412" s="33" t="str">
        <f>IF($B412="N/A","N/A",IF(C412&gt;10,"No",IF(C412&lt;-10,"No","Yes")))</f>
        <v>N/A</v>
      </c>
      <c r="E412" s="47">
        <v>3182.3981592999999</v>
      </c>
      <c r="F412" s="33" t="str">
        <f>IF($B412="N/A","N/A",IF(E412&gt;10,"No",IF(E412&lt;-10,"No","Yes")))</f>
        <v>N/A</v>
      </c>
      <c r="G412" s="47">
        <v>5913.7703828000003</v>
      </c>
      <c r="H412" s="33" t="str">
        <f>IF($B412="N/A","N/A",IF(G412&gt;10,"No",IF(G412&lt;-10,"No","Yes")))</f>
        <v>N/A</v>
      </c>
      <c r="I412" s="28">
        <v>-1.28</v>
      </c>
      <c r="J412" s="28">
        <v>85.83</v>
      </c>
      <c r="K412" s="36" t="s">
        <v>1193</v>
      </c>
      <c r="L412" s="30" t="str">
        <f>IF(J412="Div by 0", "N/A", IF(K412="N/A","N/A", IF(J412&gt;VALUE(MID(K412,1,2)), "No", IF(J412&lt;-1*VALUE(MID(K412,1,2)), "No", "Yes"))))</f>
        <v>No</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4260.6171476999998</v>
      </c>
      <c r="F414" s="33" t="str">
        <f t="shared" ref="F414:F415" si="136">IF($B414="N/A","N/A",IF(E414&gt;10,"No",IF(E414&lt;-10,"No","Yes")))</f>
        <v>N/A</v>
      </c>
      <c r="G414" s="47">
        <v>6169.9791932999997</v>
      </c>
      <c r="H414" s="33" t="str">
        <f t="shared" ref="H414:H415" si="137">IF($B414="N/A","N/A",IF(G414&gt;10,"No",IF(G414&lt;-10,"No","Yes")))</f>
        <v>N/A</v>
      </c>
      <c r="I414" s="28" t="s">
        <v>49</v>
      </c>
      <c r="J414" s="28">
        <v>44.81</v>
      </c>
      <c r="K414" s="36" t="s">
        <v>1193</v>
      </c>
      <c r="L414" s="30" t="str">
        <f>IF(J414="Div by 0", "N/A", IF(OR(J414="N/A",K414="N/A"),"N/A", IF(J414&gt;VALUE(MID(K414,1,2)), "No", IF(J414&lt;-1*VALUE(MID(K414,1,2)), "No", "Yes"))))</f>
        <v>No</v>
      </c>
    </row>
    <row r="415" spans="1:12">
      <c r="A415" s="94" t="s">
        <v>908</v>
      </c>
      <c r="B415" s="36" t="s">
        <v>49</v>
      </c>
      <c r="C415" s="47" t="s">
        <v>49</v>
      </c>
      <c r="D415" s="33" t="str">
        <f t="shared" si="135"/>
        <v>N/A</v>
      </c>
      <c r="E415" s="47">
        <v>3873.4093708</v>
      </c>
      <c r="F415" s="33" t="str">
        <f t="shared" si="136"/>
        <v>N/A</v>
      </c>
      <c r="G415" s="47">
        <v>5313.2911588999996</v>
      </c>
      <c r="H415" s="33" t="str">
        <f t="shared" si="137"/>
        <v>N/A</v>
      </c>
      <c r="I415" s="28" t="s">
        <v>49</v>
      </c>
      <c r="J415" s="28">
        <v>37.17</v>
      </c>
      <c r="K415" s="36" t="s">
        <v>1193</v>
      </c>
      <c r="L415" s="30" t="str">
        <f>IF(J415="Div by 0", "N/A", IF(OR(J415="N/A",K415="N/A"),"N/A", IF(J415&gt;VALUE(MID(K415,1,2)), "No", IF(J415&lt;-1*VALUE(MID(K415,1,2)), "No", "Yes"))))</f>
        <v>No</v>
      </c>
    </row>
    <row r="416" spans="1:12">
      <c r="A416" s="218" t="s">
        <v>340</v>
      </c>
      <c r="B416" s="218"/>
      <c r="C416" s="218"/>
      <c r="D416" s="218"/>
      <c r="E416" s="218"/>
      <c r="F416" s="218"/>
      <c r="G416" s="218"/>
      <c r="H416" s="218"/>
      <c r="I416" s="218"/>
      <c r="J416" s="218"/>
      <c r="K416" s="218"/>
      <c r="L416" s="218"/>
    </row>
    <row r="417" spans="1:12">
      <c r="A417" s="49" t="s">
        <v>731</v>
      </c>
      <c r="B417" s="36" t="s">
        <v>49</v>
      </c>
      <c r="C417" s="47">
        <v>6381.2980190999997</v>
      </c>
      <c r="D417" s="33" t="str">
        <f>IF($B417="N/A","N/A",IF(C417&gt;10,"No",IF(C417&lt;-10,"No","Yes")))</f>
        <v>N/A</v>
      </c>
      <c r="E417" s="47">
        <v>6759.6785711000002</v>
      </c>
      <c r="F417" s="33" t="str">
        <f>IF($B417="N/A","N/A",IF(E417&gt;10,"No",IF(E417&lt;-10,"No","Yes")))</f>
        <v>N/A</v>
      </c>
      <c r="G417" s="47">
        <v>7609.7656778999999</v>
      </c>
      <c r="H417" s="33" t="str">
        <f>IF($B417="N/A","N/A",IF(G417&gt;10,"No",IF(G417&lt;-10,"No","Yes")))</f>
        <v>N/A</v>
      </c>
      <c r="I417" s="28">
        <v>5.93</v>
      </c>
      <c r="J417" s="28">
        <v>12.58</v>
      </c>
      <c r="K417" s="36" t="s">
        <v>1193</v>
      </c>
      <c r="L417" s="30" t="str">
        <f>IF(J417="Div by 0", "N/A", IF(K417="N/A","N/A", IF(J417&gt;VALUE(MID(K417,1,2)), "No", IF(J417&lt;-1*VALUE(MID(K417,1,2)), "No", "Yes"))))</f>
        <v>Yes</v>
      </c>
    </row>
    <row r="418" spans="1:12">
      <c r="A418" s="5" t="s">
        <v>524</v>
      </c>
      <c r="B418" s="36" t="s">
        <v>49</v>
      </c>
      <c r="C418" s="47">
        <v>7904.9283297000002</v>
      </c>
      <c r="D418" s="33" t="str">
        <f>IF($B418="N/A","N/A",IF(C418&gt;10,"No",IF(C418&lt;-10,"No","Yes")))</f>
        <v>N/A</v>
      </c>
      <c r="E418" s="47">
        <v>8408.7492504999991</v>
      </c>
      <c r="F418" s="33" t="str">
        <f>IF($B418="N/A","N/A",IF(E418&gt;10,"No",IF(E418&lt;-10,"No","Yes")))</f>
        <v>N/A</v>
      </c>
      <c r="G418" s="47">
        <v>8679.0327835999997</v>
      </c>
      <c r="H418" s="33" t="str">
        <f>IF($B418="N/A","N/A",IF(G418&gt;10,"No",IF(G418&lt;-10,"No","Yes")))</f>
        <v>N/A</v>
      </c>
      <c r="I418" s="28">
        <v>6.3739999999999997</v>
      </c>
      <c r="J418" s="28">
        <v>3.214</v>
      </c>
      <c r="K418" s="36" t="s">
        <v>1193</v>
      </c>
      <c r="L418" s="30" t="str">
        <f>IF(J418="Div by 0", "N/A", IF(K418="N/A","N/A", IF(J418&gt;VALUE(MID(K418,1,2)), "No", IF(J418&lt;-1*VALUE(MID(K418,1,2)), "No", "Yes"))))</f>
        <v>Yes</v>
      </c>
    </row>
    <row r="419" spans="1:12">
      <c r="A419" s="5" t="s">
        <v>527</v>
      </c>
      <c r="B419" s="36" t="s">
        <v>49</v>
      </c>
      <c r="C419" s="47">
        <v>5528.6367860999999</v>
      </c>
      <c r="D419" s="33" t="str">
        <f>IF($B419="N/A","N/A",IF(C419&gt;10,"No",IF(C419&lt;-10,"No","Yes")))</f>
        <v>N/A</v>
      </c>
      <c r="E419" s="47">
        <v>5879.4925088999998</v>
      </c>
      <c r="F419" s="33" t="str">
        <f>IF($B419="N/A","N/A",IF(E419&gt;10,"No",IF(E419&lt;-10,"No","Yes")))</f>
        <v>N/A</v>
      </c>
      <c r="G419" s="47">
        <v>6948.6653489999999</v>
      </c>
      <c r="H419" s="33" t="str">
        <f>IF($B419="N/A","N/A",IF(G419&gt;10,"No",IF(G419&lt;-10,"No","Yes")))</f>
        <v>N/A</v>
      </c>
      <c r="I419" s="28">
        <v>6.3460000000000001</v>
      </c>
      <c r="J419" s="28">
        <v>18.18</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6997.7142229000001</v>
      </c>
      <c r="F420" s="33" t="str">
        <f t="shared" ref="F420:F421" si="139">IF($B420="N/A","N/A",IF(E420&gt;10,"No",IF(E420&lt;-10,"No","Yes")))</f>
        <v>N/A</v>
      </c>
      <c r="G420" s="47">
        <v>7822.0042387000003</v>
      </c>
      <c r="H420" s="33" t="str">
        <f t="shared" ref="H420:H421" si="140">IF($B420="N/A","N/A",IF(G420&gt;10,"No",IF(G420&lt;-10,"No","Yes")))</f>
        <v>N/A</v>
      </c>
      <c r="I420" s="28" t="s">
        <v>49</v>
      </c>
      <c r="J420" s="28">
        <v>11.78</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6398.8979560999996</v>
      </c>
      <c r="F421" s="33" t="str">
        <f t="shared" si="139"/>
        <v>N/A</v>
      </c>
      <c r="G421" s="47">
        <v>7290.2116806000004</v>
      </c>
      <c r="H421" s="33" t="str">
        <f t="shared" si="140"/>
        <v>N/A</v>
      </c>
      <c r="I421" s="28" t="s">
        <v>49</v>
      </c>
      <c r="J421" s="28">
        <v>13.93</v>
      </c>
      <c r="K421" s="36" t="s">
        <v>1193</v>
      </c>
      <c r="L421" s="30" t="str">
        <f>IF(J421="Div by 0", "N/A", IF(OR(J421="N/A",K421="N/A"),"N/A", IF(J421&gt;VALUE(MID(K421,1,2)), "No", IF(J421&lt;-1*VALUE(MID(K421,1,2)), "No", "Yes"))))</f>
        <v>Yes</v>
      </c>
    </row>
    <row r="422" spans="1:12">
      <c r="A422" s="5" t="s">
        <v>1075</v>
      </c>
      <c r="B422" s="36" t="s">
        <v>49</v>
      </c>
      <c r="C422" s="47">
        <v>6423.3209751000004</v>
      </c>
      <c r="D422" s="33" t="str">
        <f t="shared" ref="D422:D434" si="141">IF($B422="N/A","N/A",IF(C422&gt;10,"No",IF(C422&lt;-10,"No","Yes")))</f>
        <v>N/A</v>
      </c>
      <c r="E422" s="47">
        <v>7870.7297728000003</v>
      </c>
      <c r="F422" s="33" t="str">
        <f t="shared" ref="F422:F434" si="142">IF($B422="N/A","N/A",IF(E422&gt;10,"No",IF(E422&lt;-10,"No","Yes")))</f>
        <v>N/A</v>
      </c>
      <c r="G422" s="47">
        <v>14751.853466</v>
      </c>
      <c r="H422" s="33" t="str">
        <f t="shared" ref="H422:H434" si="143">IF($B422="N/A","N/A",IF(G422&gt;10,"No",IF(G422&lt;-10,"No","Yes")))</f>
        <v>N/A</v>
      </c>
      <c r="I422" s="28">
        <v>22.53</v>
      </c>
      <c r="J422" s="28">
        <v>87.43</v>
      </c>
      <c r="K422" s="36" t="s">
        <v>1193</v>
      </c>
      <c r="L422" s="30" t="str">
        <f t="shared" ref="L422:L434" si="144">IF(J422="Div by 0", "N/A", IF(K422="N/A","N/A", IF(J422&gt;VALUE(MID(K422,1,2)), "No", IF(J422&lt;-1*VALUE(MID(K422,1,2)), "No", "Yes"))))</f>
        <v>No</v>
      </c>
    </row>
    <row r="423" spans="1:12">
      <c r="A423" s="5" t="s">
        <v>825</v>
      </c>
      <c r="B423" s="36" t="s">
        <v>49</v>
      </c>
      <c r="C423" s="47">
        <v>95.713327526</v>
      </c>
      <c r="D423" s="33" t="str">
        <f t="shared" si="141"/>
        <v>N/A</v>
      </c>
      <c r="E423" s="47">
        <v>129.63980785000001</v>
      </c>
      <c r="F423" s="33" t="str">
        <f t="shared" si="142"/>
        <v>N/A</v>
      </c>
      <c r="G423" s="47">
        <v>757.86977122999997</v>
      </c>
      <c r="H423" s="33" t="str">
        <f t="shared" si="143"/>
        <v>N/A</v>
      </c>
      <c r="I423" s="28">
        <v>35.450000000000003</v>
      </c>
      <c r="J423" s="28">
        <v>484.6</v>
      </c>
      <c r="K423" s="36" t="s">
        <v>1193</v>
      </c>
      <c r="L423" s="30" t="str">
        <f t="shared" si="144"/>
        <v>No</v>
      </c>
    </row>
    <row r="424" spans="1:12">
      <c r="A424" s="5" t="s">
        <v>826</v>
      </c>
      <c r="B424" s="36" t="s">
        <v>49</v>
      </c>
      <c r="C424" s="47">
        <v>8754.3499656999993</v>
      </c>
      <c r="D424" s="33" t="str">
        <f t="shared" si="141"/>
        <v>N/A</v>
      </c>
      <c r="E424" s="47">
        <v>9153.8872463000007</v>
      </c>
      <c r="F424" s="33" t="str">
        <f t="shared" si="142"/>
        <v>N/A</v>
      </c>
      <c r="G424" s="47">
        <v>12122.61435</v>
      </c>
      <c r="H424" s="33" t="str">
        <f t="shared" si="143"/>
        <v>N/A</v>
      </c>
      <c r="I424" s="28">
        <v>4.5640000000000001</v>
      </c>
      <c r="J424" s="28">
        <v>32.43</v>
      </c>
      <c r="K424" s="36" t="s">
        <v>1193</v>
      </c>
      <c r="L424" s="30" t="str">
        <f t="shared" si="144"/>
        <v>No</v>
      </c>
    </row>
    <row r="425" spans="1:12">
      <c r="A425" s="5" t="s">
        <v>827</v>
      </c>
      <c r="B425" s="36" t="s">
        <v>49</v>
      </c>
      <c r="C425" s="47">
        <v>20.939759036000002</v>
      </c>
      <c r="D425" s="33" t="str">
        <f t="shared" si="141"/>
        <v>N/A</v>
      </c>
      <c r="E425" s="47">
        <v>52.633421959000003</v>
      </c>
      <c r="F425" s="33" t="str">
        <f t="shared" si="142"/>
        <v>N/A</v>
      </c>
      <c r="G425" s="47">
        <v>754.38843988999997</v>
      </c>
      <c r="H425" s="33" t="str">
        <f t="shared" si="143"/>
        <v>N/A</v>
      </c>
      <c r="I425" s="28">
        <v>151.4</v>
      </c>
      <c r="J425" s="28">
        <v>1333</v>
      </c>
      <c r="K425" s="36" t="s">
        <v>1193</v>
      </c>
      <c r="L425" s="30" t="str">
        <f t="shared" si="144"/>
        <v>No</v>
      </c>
    </row>
    <row r="426" spans="1:12">
      <c r="A426" s="5" t="s">
        <v>828</v>
      </c>
      <c r="B426" s="36" t="s">
        <v>49</v>
      </c>
      <c r="C426" s="47">
        <v>22919.007044999998</v>
      </c>
      <c r="D426" s="33" t="str">
        <f t="shared" si="141"/>
        <v>N/A</v>
      </c>
      <c r="E426" s="47">
        <v>24531.426749999999</v>
      </c>
      <c r="F426" s="33" t="str">
        <f t="shared" si="142"/>
        <v>N/A</v>
      </c>
      <c r="G426" s="47">
        <v>21050.220066000002</v>
      </c>
      <c r="H426" s="33" t="str">
        <f t="shared" si="143"/>
        <v>N/A</v>
      </c>
      <c r="I426" s="28">
        <v>7.0350000000000001</v>
      </c>
      <c r="J426" s="28">
        <v>-14.2</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t="s">
        <v>1207</v>
      </c>
      <c r="D428" s="33" t="str">
        <f t="shared" si="141"/>
        <v>N/A</v>
      </c>
      <c r="E428" s="47" t="s">
        <v>1207</v>
      </c>
      <c r="F428" s="33" t="str">
        <f t="shared" si="142"/>
        <v>N/A</v>
      </c>
      <c r="G428" s="47" t="s">
        <v>1207</v>
      </c>
      <c r="H428" s="33" t="str">
        <f t="shared" si="143"/>
        <v>N/A</v>
      </c>
      <c r="I428" s="28" t="s">
        <v>1207</v>
      </c>
      <c r="J428" s="28" t="s">
        <v>1207</v>
      </c>
      <c r="K428" s="36" t="s">
        <v>1193</v>
      </c>
      <c r="L428" s="30" t="str">
        <f t="shared" si="144"/>
        <v>N/A</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7104.4718561</v>
      </c>
      <c r="D430" s="33" t="str">
        <f t="shared" si="141"/>
        <v>N/A</v>
      </c>
      <c r="E430" s="47">
        <v>7607.8961085000001</v>
      </c>
      <c r="F430" s="33" t="str">
        <f t="shared" si="142"/>
        <v>N/A</v>
      </c>
      <c r="G430" s="47">
        <v>8845.3814970999993</v>
      </c>
      <c r="H430" s="33" t="str">
        <f t="shared" si="143"/>
        <v>N/A</v>
      </c>
      <c r="I430" s="28">
        <v>7.0860000000000003</v>
      </c>
      <c r="J430" s="28">
        <v>16.27</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8323.1180667000008</v>
      </c>
      <c r="D433" s="33" t="str">
        <f t="shared" si="141"/>
        <v>N/A</v>
      </c>
      <c r="E433" s="47">
        <v>8834.8183700999998</v>
      </c>
      <c r="F433" s="33" t="str">
        <f t="shared" si="142"/>
        <v>N/A</v>
      </c>
      <c r="G433" s="47">
        <v>11166.232383</v>
      </c>
      <c r="H433" s="33" t="str">
        <f t="shared" si="143"/>
        <v>N/A</v>
      </c>
      <c r="I433" s="28">
        <v>6.1479999999999997</v>
      </c>
      <c r="J433" s="28">
        <v>26.39</v>
      </c>
      <c r="K433" s="36" t="s">
        <v>1193</v>
      </c>
      <c r="L433" s="30" t="str">
        <f t="shared" si="144"/>
        <v>Yes</v>
      </c>
    </row>
    <row r="434" spans="1:12" ht="12.75" customHeight="1">
      <c r="A434" s="94" t="s">
        <v>835</v>
      </c>
      <c r="B434" s="36" t="s">
        <v>49</v>
      </c>
      <c r="C434" s="47">
        <v>59.677412076000003</v>
      </c>
      <c r="D434" s="33" t="str">
        <f t="shared" si="141"/>
        <v>N/A</v>
      </c>
      <c r="E434" s="47">
        <v>92.197176478000003</v>
      </c>
      <c r="F434" s="33" t="str">
        <f t="shared" si="142"/>
        <v>N/A</v>
      </c>
      <c r="G434" s="47">
        <v>756.06876089000002</v>
      </c>
      <c r="H434" s="33" t="str">
        <f t="shared" si="143"/>
        <v>N/A</v>
      </c>
      <c r="I434" s="28">
        <v>54.49</v>
      </c>
      <c r="J434" s="28">
        <v>720.1</v>
      </c>
      <c r="K434" s="36" t="s">
        <v>1193</v>
      </c>
      <c r="L434" s="30" t="str">
        <f t="shared" si="144"/>
        <v>No</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38060.537824999999</v>
      </c>
      <c r="D436" s="27" t="str">
        <f>IF($B436="N/A","N/A",IF(C436&gt;10,"No",IF(C436&lt;-10,"No","Yes")))</f>
        <v>N/A</v>
      </c>
      <c r="E436" s="31">
        <v>39420.581934000002</v>
      </c>
      <c r="F436" s="27" t="str">
        <f>IF($B436="N/A","N/A",IF(E436&gt;10,"No",IF(E436&lt;-10,"No","Yes")))</f>
        <v>N/A</v>
      </c>
      <c r="G436" s="31">
        <v>40265.691776</v>
      </c>
      <c r="H436" s="27" t="str">
        <f>IF($B436="N/A","N/A",IF(G436&gt;10,"No",IF(G436&lt;-10,"No","Yes")))</f>
        <v>N/A</v>
      </c>
      <c r="I436" s="28">
        <v>3.573</v>
      </c>
      <c r="J436" s="28">
        <v>2.1440000000000001</v>
      </c>
      <c r="K436" s="29" t="s">
        <v>1193</v>
      </c>
      <c r="L436" s="30" t="str">
        <f>IF(J436="Div by 0", "N/A", IF(K436="N/A","N/A", IF(J436&gt;VALUE(MID(K436,1,2)), "No", IF(J436&lt;-1*VALUE(MID(K436,1,2)), "No", "Yes"))))</f>
        <v>Yes</v>
      </c>
    </row>
    <row r="437" spans="1:12" ht="12.75" customHeight="1">
      <c r="A437" s="92" t="s">
        <v>733</v>
      </c>
      <c r="B437" s="25" t="s">
        <v>49</v>
      </c>
      <c r="C437" s="31">
        <v>52331.499351999999</v>
      </c>
      <c r="D437" s="27" t="str">
        <f>IF($B437="N/A","N/A",IF(C437&gt;10,"No",IF(C437&lt;-10,"No","Yes")))</f>
        <v>N/A</v>
      </c>
      <c r="E437" s="31">
        <v>50185.200858999997</v>
      </c>
      <c r="F437" s="27" t="str">
        <f>IF($B437="N/A","N/A",IF(E437&gt;10,"No",IF(E437&lt;-10,"No","Yes")))</f>
        <v>N/A</v>
      </c>
      <c r="G437" s="31">
        <v>57353.471447999997</v>
      </c>
      <c r="H437" s="27" t="str">
        <f>IF($B437="N/A","N/A",IF(G437&gt;10,"No",IF(G437&lt;-10,"No","Yes")))</f>
        <v>N/A</v>
      </c>
      <c r="I437" s="28">
        <v>-4.0999999999999996</v>
      </c>
      <c r="J437" s="28">
        <v>14.28</v>
      </c>
      <c r="K437" s="29" t="s">
        <v>1193</v>
      </c>
      <c r="L437" s="30" t="str">
        <f>IF(J437="Div by 0", "N/A", IF(K437="N/A","N/A", IF(J437&gt;VALUE(MID(K437,1,2)), "No", IF(J437&lt;-1*VALUE(MID(K437,1,2)), "No", "Yes"))))</f>
        <v>Yes</v>
      </c>
    </row>
    <row r="438" spans="1:12" ht="25.5">
      <c r="A438" s="94" t="s">
        <v>734</v>
      </c>
      <c r="B438" s="25" t="s">
        <v>49</v>
      </c>
      <c r="C438" s="31">
        <v>48811.230591</v>
      </c>
      <c r="D438" s="27" t="str">
        <f>IF($B438="N/A","N/A",IF(C438&gt;10,"No",IF(C438&lt;-10,"No","Yes")))</f>
        <v>N/A</v>
      </c>
      <c r="E438" s="31">
        <v>49235.267379999998</v>
      </c>
      <c r="F438" s="27" t="str">
        <f>IF($B438="N/A","N/A",IF(E438&gt;10,"No",IF(E438&lt;-10,"No","Yes")))</f>
        <v>N/A</v>
      </c>
      <c r="G438" s="31">
        <v>40784.125392000002</v>
      </c>
      <c r="H438" s="27" t="str">
        <f>IF($B438="N/A","N/A",IF(G438&gt;10,"No",IF(G438&lt;-10,"No","Yes")))</f>
        <v>N/A</v>
      </c>
      <c r="I438" s="28">
        <v>0.86870000000000003</v>
      </c>
      <c r="J438" s="28">
        <v>-17.2</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58327.620085000002</v>
      </c>
      <c r="D440" s="27" t="str">
        <f t="shared" ref="D440:D450" si="145">IF($B440="N/A","N/A",IF(C440&gt;10,"No",IF(C440&lt;-10,"No","Yes")))</f>
        <v>N/A</v>
      </c>
      <c r="E440" s="31">
        <v>53234.802825999999</v>
      </c>
      <c r="F440" s="27" t="str">
        <f t="shared" ref="F440:F450" si="146">IF($B440="N/A","N/A",IF(E440&gt;10,"No",IF(E440&lt;-10,"No","Yes")))</f>
        <v>N/A</v>
      </c>
      <c r="G440" s="31">
        <v>55204.616292999999</v>
      </c>
      <c r="H440" s="27" t="str">
        <f t="shared" ref="H440:H450" si="147">IF($B440="N/A","N/A",IF(G440&gt;10,"No",IF(G440&lt;-10,"No","Yes")))</f>
        <v>N/A</v>
      </c>
      <c r="I440" s="28">
        <v>-8.73</v>
      </c>
      <c r="J440" s="28">
        <v>3.7</v>
      </c>
      <c r="K440" s="29" t="s">
        <v>1193</v>
      </c>
      <c r="L440" s="30" t="str">
        <f t="shared" ref="L440:L450" si="148">IF(J440="Div by 0", "N/A", IF(K440="N/A","N/A", IF(J440&gt;VALUE(MID(K440,1,2)), "No", IF(J440&lt;-1*VALUE(MID(K440,1,2)), "No", "Yes"))))</f>
        <v>Yes</v>
      </c>
    </row>
    <row r="441" spans="1:12" ht="12.75" customHeight="1">
      <c r="A441" s="48" t="s">
        <v>459</v>
      </c>
      <c r="B441" s="25" t="s">
        <v>49</v>
      </c>
      <c r="C441" s="31">
        <v>17098.181120000001</v>
      </c>
      <c r="D441" s="27" t="str">
        <f t="shared" si="145"/>
        <v>N/A</v>
      </c>
      <c r="E441" s="31">
        <v>18939.193683000001</v>
      </c>
      <c r="F441" s="27" t="str">
        <f t="shared" si="146"/>
        <v>N/A</v>
      </c>
      <c r="G441" s="31">
        <v>22329.651271999999</v>
      </c>
      <c r="H441" s="27" t="str">
        <f t="shared" si="147"/>
        <v>N/A</v>
      </c>
      <c r="I441" s="28">
        <v>10.77</v>
      </c>
      <c r="J441" s="28">
        <v>17.899999999999999</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75940.147333999994</v>
      </c>
      <c r="D446" s="27" t="str">
        <f t="shared" si="145"/>
        <v>N/A</v>
      </c>
      <c r="E446" s="31">
        <v>76387.854949999994</v>
      </c>
      <c r="F446" s="27" t="str">
        <f t="shared" si="146"/>
        <v>N/A</v>
      </c>
      <c r="G446" s="31">
        <v>80012.770164000001</v>
      </c>
      <c r="H446" s="27" t="str">
        <f t="shared" si="147"/>
        <v>N/A</v>
      </c>
      <c r="I446" s="28">
        <v>0.58960000000000001</v>
      </c>
      <c r="J446" s="28">
        <v>4.7450000000000001</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48283.265531999998</v>
      </c>
      <c r="D452" s="27" t="str">
        <f t="shared" ref="D452:D462" si="149">IF($B452="N/A","N/A",IF(C452&gt;10,"No",IF(C452&lt;-10,"No","Yes")))</f>
        <v>N/A</v>
      </c>
      <c r="E452" s="31">
        <v>43054.961041000002</v>
      </c>
      <c r="F452" s="27" t="str">
        <f t="shared" ref="F452:F462" si="150">IF($B452="N/A","N/A",IF(E452&gt;10,"No",IF(E452&lt;-10,"No","Yes")))</f>
        <v>N/A</v>
      </c>
      <c r="G452" s="31">
        <v>44956.822306000002</v>
      </c>
      <c r="H452" s="27" t="str">
        <f t="shared" ref="H452:H462" si="151">IF($B452="N/A","N/A",IF(G452&gt;10,"No",IF(G452&lt;-10,"No","Yes")))</f>
        <v>N/A</v>
      </c>
      <c r="I452" s="28">
        <v>-10.8</v>
      </c>
      <c r="J452" s="28">
        <v>4.4169999999999998</v>
      </c>
      <c r="K452" s="29" t="s">
        <v>1193</v>
      </c>
      <c r="L452" s="30" t="str">
        <f t="shared" ref="L452:L462" si="152">IF(J452="Div by 0", "N/A", IF(K452="N/A","N/A", IF(J452&gt;VALUE(MID(K452,1,2)), "No", IF(J452&lt;-1*VALUE(MID(K452,1,2)), "No", "Yes"))))</f>
        <v>Yes</v>
      </c>
    </row>
    <row r="453" spans="1:12" ht="12.75" customHeight="1">
      <c r="A453" s="48" t="s">
        <v>459</v>
      </c>
      <c r="B453" s="25" t="s">
        <v>49</v>
      </c>
      <c r="C453" s="31">
        <v>6541.9235144000004</v>
      </c>
      <c r="D453" s="27" t="str">
        <f t="shared" si="149"/>
        <v>N/A</v>
      </c>
      <c r="E453" s="31">
        <v>9783.9057618999996</v>
      </c>
      <c r="F453" s="27" t="str">
        <f t="shared" si="150"/>
        <v>N/A</v>
      </c>
      <c r="G453" s="31">
        <v>15082.6533</v>
      </c>
      <c r="H453" s="27" t="str">
        <f t="shared" si="151"/>
        <v>N/A</v>
      </c>
      <c r="I453" s="28">
        <v>49.56</v>
      </c>
      <c r="J453" s="28">
        <v>54.16</v>
      </c>
      <c r="K453" s="29" t="s">
        <v>1193</v>
      </c>
      <c r="L453" s="30" t="str">
        <f t="shared" si="152"/>
        <v>No</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66114.469209000003</v>
      </c>
      <c r="D458" s="27" t="str">
        <f t="shared" si="149"/>
        <v>N/A</v>
      </c>
      <c r="E458" s="31">
        <v>65516.334271</v>
      </c>
      <c r="F458" s="27" t="str">
        <f t="shared" si="150"/>
        <v>N/A</v>
      </c>
      <c r="G458" s="31">
        <v>67500.511127000005</v>
      </c>
      <c r="H458" s="27" t="str">
        <f t="shared" si="151"/>
        <v>N/A</v>
      </c>
      <c r="I458" s="28">
        <v>-0.90500000000000003</v>
      </c>
      <c r="J458" s="28">
        <v>3.0289999999999999</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8883697604</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6103.8973131000002</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17964986</v>
      </c>
      <c r="D468" s="33" t="str">
        <f>IF($B468="N/A","N/A",IF(C468&gt;10,"No",IF(C468&lt;-10,"No","Yes")))</f>
        <v>N/A</v>
      </c>
      <c r="E468" s="47">
        <v>16803668</v>
      </c>
      <c r="F468" s="33" t="str">
        <f>IF($B468="N/A","N/A",IF(E468&gt;10,"No",IF(E468&lt;-10,"No","Yes")))</f>
        <v>N/A</v>
      </c>
      <c r="G468" s="47">
        <v>12111431</v>
      </c>
      <c r="H468" s="33" t="str">
        <f>IF($B468="N/A","N/A",IF(G468&gt;10,"No",IF(G468&lt;-10,"No","Yes")))</f>
        <v>N/A</v>
      </c>
      <c r="I468" s="28">
        <v>-6.46</v>
      </c>
      <c r="J468" s="28">
        <v>-27.9</v>
      </c>
      <c r="K468" s="47" t="s">
        <v>49</v>
      </c>
      <c r="L468" s="30" t="str">
        <f>IF(J468="Div by 0", "N/A", IF(K468="N/A","N/A", IF(J468&gt;VALUE(MID(K468,1,2)), "No", IF(J468&lt;-1*VALUE(MID(K468,1,2)), "No", "Yes"))))</f>
        <v>N/A</v>
      </c>
    </row>
    <row r="469" spans="1:12" ht="12.75" customHeight="1">
      <c r="A469" s="44" t="s">
        <v>1159</v>
      </c>
      <c r="B469" s="47" t="s">
        <v>49</v>
      </c>
      <c r="C469" s="47">
        <v>3200.6032424999999</v>
      </c>
      <c r="D469" s="33" t="str">
        <f>IF($B469="N/A","N/A",IF(C469&gt;10,"No",IF(C469&lt;-10,"No","Yes")))</f>
        <v>N/A</v>
      </c>
      <c r="E469" s="47">
        <v>3147.9333084</v>
      </c>
      <c r="F469" s="33" t="str">
        <f>IF($B469="N/A","N/A",IF(E469&gt;10,"No",IF(E469&lt;-10,"No","Yes")))</f>
        <v>N/A</v>
      </c>
      <c r="G469" s="47">
        <v>3087.2880448999999</v>
      </c>
      <c r="H469" s="33" t="str">
        <f>IF($B469="N/A","N/A",IF(G469&gt;10,"No",IF(G469&lt;-10,"No","Yes")))</f>
        <v>N/A</v>
      </c>
      <c r="I469" s="28">
        <v>-1.65</v>
      </c>
      <c r="J469" s="28">
        <v>-1.93</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2958879</v>
      </c>
      <c r="D471" s="33" t="str">
        <f>IF($B471="N/A","N/A",IF(C471&gt;10,"No",IF(C471&lt;-10,"No","Yes")))</f>
        <v>N/A</v>
      </c>
      <c r="E471" s="47">
        <v>3094340</v>
      </c>
      <c r="F471" s="33" t="str">
        <f>IF($B471="N/A","N/A",IF(E471&gt;10,"No",IF(E471&lt;-10,"No","Yes")))</f>
        <v>N/A</v>
      </c>
      <c r="G471" s="47">
        <v>2474275</v>
      </c>
      <c r="H471" s="33" t="str">
        <f>IF($B471="N/A","N/A",IF(G471&gt;10,"No",IF(G471&lt;-10,"No","Yes")))</f>
        <v>N/A</v>
      </c>
      <c r="I471" s="28">
        <v>4.5780000000000003</v>
      </c>
      <c r="J471" s="28">
        <v>-20</v>
      </c>
      <c r="K471" s="47" t="s">
        <v>49</v>
      </c>
      <c r="L471" s="30" t="str">
        <f>IF(J471="Div by 0", "N/A", IF(K471="N/A","N/A", IF(J471&gt;VALUE(MID(K471,1,2)), "No", IF(J471&lt;-1*VALUE(MID(K471,1,2)), "No", "Yes"))))</f>
        <v>N/A</v>
      </c>
    </row>
    <row r="472" spans="1:12" ht="12.75" customHeight="1">
      <c r="A472" s="44" t="s">
        <v>1161</v>
      </c>
      <c r="B472" s="47" t="s">
        <v>49</v>
      </c>
      <c r="C472" s="47">
        <v>44.116939271</v>
      </c>
      <c r="D472" s="33" t="str">
        <f>IF($B472="N/A","N/A",IF(C472&gt;10,"No",IF(C472&lt;-10,"No","Yes")))</f>
        <v>N/A</v>
      </c>
      <c r="E472" s="47">
        <v>46.368962881999998</v>
      </c>
      <c r="F472" s="33" t="str">
        <f>IF($B472="N/A","N/A",IF(E472&gt;10,"No",IF(E472&lt;-10,"No","Yes")))</f>
        <v>N/A</v>
      </c>
      <c r="G472" s="47">
        <v>35.625683926000001</v>
      </c>
      <c r="H472" s="33" t="str">
        <f>IF($B472="N/A","N/A",IF(G472&gt;10,"No",IF(G472&lt;-10,"No","Yes")))</f>
        <v>N/A</v>
      </c>
      <c r="I472" s="28">
        <v>5.1050000000000004</v>
      </c>
      <c r="J472" s="28">
        <v>-23.2</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62778927</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3933.2702838</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1826.6886018</v>
      </c>
      <c r="F502" s="33" t="str">
        <f t="shared" ref="F502:F504" si="158">IF($B502="N/A","N/A",IF(E502&gt;10,"No",IF(E502&lt;-10,"No","Yes")))</f>
        <v>N/A</v>
      </c>
      <c r="G502" s="47">
        <v>2662.2347724000001</v>
      </c>
      <c r="H502" s="33" t="str">
        <f t="shared" ref="H502:H504" si="159">IF($B502="N/A","N/A",IF(G502&gt;10,"No",IF(G502&lt;-10,"No","Yes")))</f>
        <v>N/A</v>
      </c>
      <c r="I502" s="28" t="s">
        <v>49</v>
      </c>
      <c r="J502" s="28">
        <v>45.74</v>
      </c>
      <c r="K502" s="29" t="s">
        <v>1193</v>
      </c>
      <c r="L502" s="30" t="str">
        <f>IF(J502="Div by 0", "N/A", IF(OR(J502="N/A",K502="N/A"),"N/A", IF(J502&gt;VALUE(MID(K502,1,2)), "No", IF(J502&lt;-1*VALUE(MID(K502,1,2)), "No", "Yes"))))</f>
        <v>No</v>
      </c>
    </row>
    <row r="503" spans="1:12">
      <c r="A503" s="48" t="s">
        <v>912</v>
      </c>
      <c r="B503" s="47" t="s">
        <v>49</v>
      </c>
      <c r="C503" s="47" t="s">
        <v>1207</v>
      </c>
      <c r="D503" s="33" t="str">
        <f t="shared" si="157"/>
        <v>N/A</v>
      </c>
      <c r="E503" s="47">
        <v>1832.6660345</v>
      </c>
      <c r="F503" s="33" t="str">
        <f t="shared" si="158"/>
        <v>N/A</v>
      </c>
      <c r="G503" s="47">
        <v>2682.4123082999999</v>
      </c>
      <c r="H503" s="33" t="str">
        <f t="shared" si="159"/>
        <v>N/A</v>
      </c>
      <c r="I503" s="28" t="s">
        <v>1207</v>
      </c>
      <c r="J503" s="28">
        <v>46.37</v>
      </c>
      <c r="K503" s="29" t="s">
        <v>1193</v>
      </c>
      <c r="L503" s="30" t="str">
        <f t="shared" ref="L503:L504" si="160">IF(J503="Div by 0", "N/A", IF(OR(J503="N/A",K503="N/A"),"N/A", IF(J503&gt;VALUE(MID(K503,1,2)), "No", IF(J503&lt;-1*VALUE(MID(K503,1,2)), "No", "Yes"))))</f>
        <v>No</v>
      </c>
    </row>
    <row r="504" spans="1:12">
      <c r="A504" s="48" t="s">
        <v>913</v>
      </c>
      <c r="B504" s="47" t="s">
        <v>49</v>
      </c>
      <c r="C504" s="47" t="s">
        <v>1207</v>
      </c>
      <c r="D504" s="33" t="str">
        <f t="shared" si="157"/>
        <v>N/A</v>
      </c>
      <c r="E504" s="47">
        <v>1730.0788216999999</v>
      </c>
      <c r="F504" s="33" t="str">
        <f t="shared" si="158"/>
        <v>N/A</v>
      </c>
      <c r="G504" s="47">
        <v>2367.6396807000001</v>
      </c>
      <c r="H504" s="33" t="str">
        <f t="shared" si="159"/>
        <v>N/A</v>
      </c>
      <c r="I504" s="28" t="s">
        <v>1207</v>
      </c>
      <c r="J504" s="28">
        <v>36.85</v>
      </c>
      <c r="K504" s="29" t="s">
        <v>1193</v>
      </c>
      <c r="L504" s="30" t="str">
        <f t="shared" si="160"/>
        <v>No</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1394913</v>
      </c>
      <c r="D506" s="33" t="str">
        <f t="shared" ref="D506:D511" si="161">IF($B506="N/A","N/A",IF(C506&gt;10,"No",IF(C506&lt;-10,"No","Yes")))</f>
        <v>N/A</v>
      </c>
      <c r="E506" s="34">
        <v>1440378</v>
      </c>
      <c r="F506" s="33" t="str">
        <f t="shared" ref="F506:F511" si="162">IF($B506="N/A","N/A",IF(E506&gt;10,"No",IF(E506&lt;-10,"No","Yes")))</f>
        <v>N/A</v>
      </c>
      <c r="G506" s="34">
        <v>1458747</v>
      </c>
      <c r="H506" s="33" t="str">
        <f t="shared" ref="H506:H511" si="163">IF($B506="N/A","N/A",IF(G506&gt;10,"No",IF(G506&lt;-10,"No","Yes")))</f>
        <v>N/A</v>
      </c>
      <c r="I506" s="28">
        <v>3.2589999999999999</v>
      </c>
      <c r="J506" s="28">
        <v>1.2749999999999999</v>
      </c>
      <c r="K506" s="34" t="s">
        <v>1193</v>
      </c>
      <c r="L506" s="30" t="str">
        <f t="shared" ref="L506:L514" si="164">IF(J506="Div by 0", "N/A", IF(K506="N/A","N/A", IF(J506&gt;VALUE(MID(K506,1,2)), "No", IF(J506&lt;-1*VALUE(MID(K506,1,2)), "No", "Yes"))))</f>
        <v>Yes</v>
      </c>
    </row>
    <row r="507" spans="1:12">
      <c r="A507" s="5" t="s">
        <v>523</v>
      </c>
      <c r="B507" s="36" t="s">
        <v>49</v>
      </c>
      <c r="C507" s="34">
        <v>55875</v>
      </c>
      <c r="D507" s="33" t="str">
        <f t="shared" si="161"/>
        <v>N/A</v>
      </c>
      <c r="E507" s="34">
        <v>55441</v>
      </c>
      <c r="F507" s="33" t="str">
        <f t="shared" si="162"/>
        <v>N/A</v>
      </c>
      <c r="G507" s="34">
        <v>64964</v>
      </c>
      <c r="H507" s="33" t="str">
        <f t="shared" si="163"/>
        <v>N/A</v>
      </c>
      <c r="I507" s="28">
        <v>-0.77700000000000002</v>
      </c>
      <c r="J507" s="28">
        <v>17.18</v>
      </c>
      <c r="K507" s="36" t="s">
        <v>1193</v>
      </c>
      <c r="L507" s="30" t="str">
        <f t="shared" si="164"/>
        <v>Yes</v>
      </c>
    </row>
    <row r="508" spans="1:12">
      <c r="A508" s="5" t="s">
        <v>526</v>
      </c>
      <c r="B508" s="36" t="s">
        <v>49</v>
      </c>
      <c r="C508" s="34">
        <v>324187</v>
      </c>
      <c r="D508" s="33" t="str">
        <f t="shared" si="161"/>
        <v>N/A</v>
      </c>
      <c r="E508" s="34">
        <v>333013</v>
      </c>
      <c r="F508" s="33" t="str">
        <f t="shared" si="162"/>
        <v>N/A</v>
      </c>
      <c r="G508" s="34">
        <v>322096</v>
      </c>
      <c r="H508" s="33" t="str">
        <f t="shared" si="163"/>
        <v>N/A</v>
      </c>
      <c r="I508" s="28">
        <v>2.7229999999999999</v>
      </c>
      <c r="J508" s="28">
        <v>-3.28</v>
      </c>
      <c r="K508" s="36" t="s">
        <v>1193</v>
      </c>
      <c r="L508" s="30" t="str">
        <f t="shared" si="164"/>
        <v>Yes</v>
      </c>
    </row>
    <row r="509" spans="1:12">
      <c r="A509" s="5" t="s">
        <v>529</v>
      </c>
      <c r="B509" s="36" t="s">
        <v>49</v>
      </c>
      <c r="C509" s="34">
        <v>733070</v>
      </c>
      <c r="D509" s="33" t="str">
        <f t="shared" si="161"/>
        <v>N/A</v>
      </c>
      <c r="E509" s="34">
        <v>751038</v>
      </c>
      <c r="F509" s="33" t="str">
        <f t="shared" si="162"/>
        <v>N/A</v>
      </c>
      <c r="G509" s="34">
        <v>784650</v>
      </c>
      <c r="H509" s="33" t="str">
        <f t="shared" si="163"/>
        <v>N/A</v>
      </c>
      <c r="I509" s="28">
        <v>2.4510000000000001</v>
      </c>
      <c r="J509" s="28">
        <v>4.4749999999999996</v>
      </c>
      <c r="K509" s="36" t="s">
        <v>1193</v>
      </c>
      <c r="L509" s="30" t="str">
        <f t="shared" si="164"/>
        <v>Yes</v>
      </c>
    </row>
    <row r="510" spans="1:12">
      <c r="A510" s="5" t="s">
        <v>531</v>
      </c>
      <c r="B510" s="36" t="s">
        <v>49</v>
      </c>
      <c r="C510" s="34">
        <v>281781</v>
      </c>
      <c r="D510" s="33" t="str">
        <f t="shared" si="161"/>
        <v>N/A</v>
      </c>
      <c r="E510" s="34">
        <v>300886</v>
      </c>
      <c r="F510" s="33" t="str">
        <f t="shared" si="162"/>
        <v>N/A</v>
      </c>
      <c r="G510" s="34">
        <v>287037</v>
      </c>
      <c r="H510" s="33" t="str">
        <f t="shared" si="163"/>
        <v>N/A</v>
      </c>
      <c r="I510" s="28">
        <v>6.78</v>
      </c>
      <c r="J510" s="28">
        <v>-4.5999999999999996</v>
      </c>
      <c r="K510" s="36" t="s">
        <v>1193</v>
      </c>
      <c r="L510" s="30" t="str">
        <f t="shared" si="164"/>
        <v>Yes</v>
      </c>
    </row>
    <row r="511" spans="1:12">
      <c r="A511" s="45" t="s">
        <v>343</v>
      </c>
      <c r="B511" s="34" t="s">
        <v>49</v>
      </c>
      <c r="C511" s="34">
        <v>1212092.1299999999</v>
      </c>
      <c r="D511" s="27" t="str">
        <f t="shared" si="161"/>
        <v>N/A</v>
      </c>
      <c r="E511" s="34">
        <v>1220427.47</v>
      </c>
      <c r="F511" s="33" t="str">
        <f t="shared" si="162"/>
        <v>N/A</v>
      </c>
      <c r="G511" s="34">
        <v>1239240.73</v>
      </c>
      <c r="H511" s="33" t="str">
        <f t="shared" si="163"/>
        <v>N/A</v>
      </c>
      <c r="I511" s="28">
        <v>0.68769999999999998</v>
      </c>
      <c r="J511" s="28">
        <v>1.542</v>
      </c>
      <c r="K511" s="34" t="s">
        <v>107</v>
      </c>
      <c r="L511" s="30" t="str">
        <f t="shared" si="164"/>
        <v>Yes</v>
      </c>
    </row>
    <row r="512" spans="1:12">
      <c r="A512" s="45" t="s">
        <v>624</v>
      </c>
      <c r="B512" s="34" t="s">
        <v>49</v>
      </c>
      <c r="C512" s="34">
        <v>215829</v>
      </c>
      <c r="D512" s="34" t="s">
        <v>49</v>
      </c>
      <c r="E512" s="34">
        <v>220052</v>
      </c>
      <c r="F512" s="34" t="s">
        <v>49</v>
      </c>
      <c r="G512" s="34">
        <v>221084</v>
      </c>
      <c r="H512" s="34" t="s">
        <v>49</v>
      </c>
      <c r="I512" s="28">
        <v>1.9570000000000001</v>
      </c>
      <c r="J512" s="28">
        <v>0.46899999999999997</v>
      </c>
      <c r="K512" s="34" t="s">
        <v>107</v>
      </c>
      <c r="L512" s="30" t="str">
        <f t="shared" si="164"/>
        <v>Yes</v>
      </c>
    </row>
    <row r="513" spans="1:12">
      <c r="A513" s="5" t="s">
        <v>565</v>
      </c>
      <c r="B513" s="34" t="s">
        <v>49</v>
      </c>
      <c r="C513" s="34">
        <v>53754</v>
      </c>
      <c r="D513" s="34" t="s">
        <v>49</v>
      </c>
      <c r="E513" s="34">
        <v>53469</v>
      </c>
      <c r="F513" s="34" t="s">
        <v>49</v>
      </c>
      <c r="G513" s="34">
        <v>63630</v>
      </c>
      <c r="H513" s="34" t="s">
        <v>49</v>
      </c>
      <c r="I513" s="28">
        <v>-0.53</v>
      </c>
      <c r="J513" s="28">
        <v>19</v>
      </c>
      <c r="K513" s="34" t="s">
        <v>107</v>
      </c>
      <c r="L513" s="30" t="str">
        <f t="shared" si="164"/>
        <v>No</v>
      </c>
    </row>
    <row r="514" spans="1:12">
      <c r="A514" s="5" t="s">
        <v>527</v>
      </c>
      <c r="B514" s="34" t="s">
        <v>49</v>
      </c>
      <c r="C514" s="34">
        <v>157726</v>
      </c>
      <c r="D514" s="34" t="s">
        <v>49</v>
      </c>
      <c r="E514" s="34">
        <v>162480</v>
      </c>
      <c r="F514" s="34" t="s">
        <v>49</v>
      </c>
      <c r="G514" s="34">
        <v>152621</v>
      </c>
      <c r="H514" s="34" t="s">
        <v>49</v>
      </c>
      <c r="I514" s="28">
        <v>3.0139999999999998</v>
      </c>
      <c r="J514" s="28">
        <v>-6.07</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5680186847</v>
      </c>
      <c r="D516" s="33" t="str">
        <f>IF($B516="N/A","N/A",IF(C516&gt;10,"No",IF(C516&lt;-10,"No","Yes")))</f>
        <v>N/A</v>
      </c>
      <c r="E516" s="47">
        <v>6179122080</v>
      </c>
      <c r="F516" s="33" t="str">
        <f>IF($B516="N/A","N/A",IF(E516&gt;10,"No",IF(E516&lt;-10,"No","Yes")))</f>
        <v>N/A</v>
      </c>
      <c r="G516" s="47">
        <v>8886172329</v>
      </c>
      <c r="H516" s="33" t="str">
        <f>IF($B516="N/A","N/A",IF(G516&gt;10,"No",IF(G516&lt;-10,"No","Yes")))</f>
        <v>N/A</v>
      </c>
      <c r="I516" s="28">
        <v>8.7840000000000007</v>
      </c>
      <c r="J516" s="28">
        <v>43.81</v>
      </c>
      <c r="K516" s="36" t="s">
        <v>1193</v>
      </c>
      <c r="L516" s="30" t="str">
        <f>IF(J516="Div by 0", "N/A", IF(K516="N/A","N/A", IF(J516&gt;VALUE(MID(K516,1,2)), "No", IF(J516&lt;-1*VALUE(MID(K516,1,2)), "No", "Yes"))))</f>
        <v>No</v>
      </c>
    </row>
    <row r="517" spans="1:12">
      <c r="A517" s="218" t="s">
        <v>339</v>
      </c>
      <c r="B517" s="218"/>
      <c r="C517" s="218"/>
      <c r="D517" s="218"/>
      <c r="E517" s="218"/>
      <c r="F517" s="218"/>
      <c r="G517" s="218"/>
      <c r="H517" s="218"/>
      <c r="I517" s="218"/>
      <c r="J517" s="218"/>
      <c r="K517" s="218"/>
      <c r="L517" s="218"/>
    </row>
    <row r="518" spans="1:12">
      <c r="A518" s="49" t="s">
        <v>335</v>
      </c>
      <c r="B518" s="36" t="s">
        <v>49</v>
      </c>
      <c r="C518" s="47">
        <v>4072.0724854999999</v>
      </c>
      <c r="D518" s="33" t="str">
        <f>IF($B518="N/A","N/A",IF(C518&gt;10,"No",IF(C518&lt;-10,"No","Yes")))</f>
        <v>N/A</v>
      </c>
      <c r="E518" s="47">
        <v>4289.9308930999996</v>
      </c>
      <c r="F518" s="33" t="str">
        <f>IF($B518="N/A","N/A",IF(E518&gt;10,"No",IF(E518&lt;-10,"No","Yes")))</f>
        <v>N/A</v>
      </c>
      <c r="G518" s="47">
        <v>6091.6473720000004</v>
      </c>
      <c r="H518" s="33" t="str">
        <f>IF($B518="N/A","N/A",IF(G518&gt;10,"No",IF(G518&lt;-10,"No","Yes")))</f>
        <v>N/A</v>
      </c>
      <c r="I518" s="28">
        <v>5.35</v>
      </c>
      <c r="J518" s="28">
        <v>42</v>
      </c>
      <c r="K518" s="36" t="s">
        <v>1193</v>
      </c>
      <c r="L518" s="30" t="str">
        <f>IF(J518="Div by 0", "N/A", IF(K518="N/A","N/A", IF(J518&gt;VALUE(MID(K518,1,2)), "No", IF(J518&lt;-1*VALUE(MID(K518,1,2)), "No", "Yes"))))</f>
        <v>No</v>
      </c>
    </row>
    <row r="519" spans="1:12">
      <c r="A519" s="5" t="s">
        <v>524</v>
      </c>
      <c r="B519" s="36" t="s">
        <v>49</v>
      </c>
      <c r="C519" s="47">
        <v>14877.279177</v>
      </c>
      <c r="D519" s="33" t="str">
        <f>IF($B519="N/A","N/A",IF(C519&gt;10,"No",IF(C519&lt;-10,"No","Yes")))</f>
        <v>N/A</v>
      </c>
      <c r="E519" s="47">
        <v>15829.701231999999</v>
      </c>
      <c r="F519" s="33" t="str">
        <f>IF($B519="N/A","N/A",IF(E519&gt;10,"No",IF(E519&lt;-10,"No","Yes")))</f>
        <v>N/A</v>
      </c>
      <c r="G519" s="47">
        <v>15450.783357</v>
      </c>
      <c r="H519" s="33" t="str">
        <f>IF($B519="N/A","N/A",IF(G519&gt;10,"No",IF(G519&lt;-10,"No","Yes")))</f>
        <v>N/A</v>
      </c>
      <c r="I519" s="28">
        <v>6.4020000000000001</v>
      </c>
      <c r="J519" s="28">
        <v>-2.39</v>
      </c>
      <c r="K519" s="36" t="s">
        <v>1193</v>
      </c>
      <c r="L519" s="30" t="str">
        <f>IF(J519="Div by 0", "N/A", IF(K519="N/A","N/A", IF(J519&gt;VALUE(MID(K519,1,2)), "No", IF(J519&lt;-1*VALUE(MID(K519,1,2)), "No", "Yes"))))</f>
        <v>Yes</v>
      </c>
    </row>
    <row r="520" spans="1:12">
      <c r="A520" s="5" t="s">
        <v>527</v>
      </c>
      <c r="B520" s="36" t="s">
        <v>49</v>
      </c>
      <c r="C520" s="47">
        <v>8388.7979777</v>
      </c>
      <c r="D520" s="33" t="str">
        <f>IF($B520="N/A","N/A",IF(C520&gt;10,"No",IF(C520&lt;-10,"No","Yes")))</f>
        <v>N/A</v>
      </c>
      <c r="E520" s="47">
        <v>8844.8726385999998</v>
      </c>
      <c r="F520" s="33" t="str">
        <f>IF($B520="N/A","N/A",IF(E520&gt;10,"No",IF(E520&lt;-10,"No","Yes")))</f>
        <v>N/A</v>
      </c>
      <c r="G520" s="47">
        <v>11784.319858000001</v>
      </c>
      <c r="H520" s="33" t="str">
        <f>IF($B520="N/A","N/A",IF(G520&gt;10,"No",IF(G520&lt;-10,"No","Yes")))</f>
        <v>N/A</v>
      </c>
      <c r="I520" s="28">
        <v>5.4370000000000003</v>
      </c>
      <c r="J520" s="28">
        <v>33.229999999999997</v>
      </c>
      <c r="K520" s="36" t="s">
        <v>1193</v>
      </c>
      <c r="L520" s="30" t="str">
        <f>IF(J520="Div by 0", "N/A", IF(K520="N/A","N/A", IF(J520&gt;VALUE(MID(K520,1,2)), "No", IF(J520&lt;-1*VALUE(MID(K520,1,2)), "No", "Yes"))))</f>
        <v>No</v>
      </c>
    </row>
    <row r="521" spans="1:12">
      <c r="A521" s="5" t="s">
        <v>530</v>
      </c>
      <c r="B521" s="36" t="s">
        <v>49</v>
      </c>
      <c r="C521" s="47">
        <v>1665.8529335999999</v>
      </c>
      <c r="D521" s="33" t="str">
        <f>IF($B521="N/A","N/A",IF(C521&gt;10,"No",IF(C521&lt;-10,"No","Yes")))</f>
        <v>N/A</v>
      </c>
      <c r="E521" s="47">
        <v>1862.3469239000001</v>
      </c>
      <c r="F521" s="33" t="str">
        <f>IF($B521="N/A","N/A",IF(E521&gt;10,"No",IF(E521&lt;-10,"No","Yes")))</f>
        <v>N/A</v>
      </c>
      <c r="G521" s="47">
        <v>3033.3112228</v>
      </c>
      <c r="H521" s="33" t="str">
        <f>IF($B521="N/A","N/A",IF(G521&gt;10,"No",IF(G521&lt;-10,"No","Yes")))</f>
        <v>N/A</v>
      </c>
      <c r="I521" s="28">
        <v>11.8</v>
      </c>
      <c r="J521" s="28">
        <v>62.88</v>
      </c>
      <c r="K521" s="36" t="s">
        <v>1193</v>
      </c>
      <c r="L521" s="30" t="str">
        <f>IF(J521="Div by 0", "N/A", IF(K521="N/A","N/A", IF(J521&gt;VALUE(MID(K521,1,2)), "No", IF(J521&lt;-1*VALUE(MID(K521,1,2)), "No", "Yes"))))</f>
        <v>No</v>
      </c>
    </row>
    <row r="522" spans="1:12">
      <c r="A522" s="5" t="s">
        <v>532</v>
      </c>
      <c r="B522" s="36" t="s">
        <v>49</v>
      </c>
      <c r="C522" s="47">
        <v>3223.0448929999998</v>
      </c>
      <c r="D522" s="33" t="str">
        <f>IF($B522="N/A","N/A",IF(C522&gt;10,"No",IF(C522&lt;-10,"No","Yes")))</f>
        <v>N/A</v>
      </c>
      <c r="E522" s="47">
        <v>3181.7922170000002</v>
      </c>
      <c r="F522" s="33" t="str">
        <f>IF($B522="N/A","N/A",IF(E522&gt;10,"No",IF(E522&lt;-10,"No","Yes")))</f>
        <v>N/A</v>
      </c>
      <c r="G522" s="47">
        <v>5945.7759765999999</v>
      </c>
      <c r="H522" s="33" t="str">
        <f>IF($B522="N/A","N/A",IF(G522&gt;10,"No",IF(G522&lt;-10,"No","Yes")))</f>
        <v>N/A</v>
      </c>
      <c r="I522" s="28">
        <v>-1.28</v>
      </c>
      <c r="J522" s="28">
        <v>86.87</v>
      </c>
      <c r="K522" s="36" t="s">
        <v>1193</v>
      </c>
      <c r="L522" s="30" t="str">
        <f>IF(J522="Div by 0", "N/A", IF(K522="N/A","N/A", IF(J522&gt;VALUE(MID(K522,1,2)), "No", IF(J522&lt;-1*VALUE(MID(K522,1,2)), "No", "Yes"))))</f>
        <v>No</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4489.4203177999998</v>
      </c>
      <c r="F524" s="33" t="str">
        <f t="shared" ref="F524:F525" si="166">IF($B524="N/A","N/A",IF(E524&gt;10,"No",IF(E524&lt;-10,"No","Yes")))</f>
        <v>N/A</v>
      </c>
      <c r="G524" s="47">
        <v>6514.3142748999999</v>
      </c>
      <c r="H524" s="33" t="str">
        <f t="shared" ref="H524:H525" si="167">IF($B524="N/A","N/A",IF(G524&gt;10,"No",IF(G524&lt;-10,"No","Yes")))</f>
        <v>N/A</v>
      </c>
      <c r="I524" s="28" t="s">
        <v>49</v>
      </c>
      <c r="J524" s="28">
        <v>45.1</v>
      </c>
      <c r="K524" s="36" t="s">
        <v>1193</v>
      </c>
      <c r="L524" s="30" t="str">
        <f>IF(J524="Div by 0", "N/A", IF(OR(J524="N/A",K524="N/A"),"N/A", IF(J524&gt;VALUE(MID(K524,1,2)), "No", IF(J524&lt;-1*VALUE(MID(K524,1,2)), "No", "Yes"))))</f>
        <v>No</v>
      </c>
    </row>
    <row r="525" spans="1:12">
      <c r="A525" s="94" t="s">
        <v>908</v>
      </c>
      <c r="B525" s="36" t="s">
        <v>49</v>
      </c>
      <c r="C525" s="47" t="s">
        <v>49</v>
      </c>
      <c r="D525" s="33" t="str">
        <f t="shared" si="165"/>
        <v>N/A</v>
      </c>
      <c r="E525" s="47">
        <v>4017.3122294</v>
      </c>
      <c r="F525" s="33" t="str">
        <f t="shared" si="166"/>
        <v>N/A</v>
      </c>
      <c r="G525" s="47">
        <v>5522.7827042999998</v>
      </c>
      <c r="H525" s="33" t="str">
        <f t="shared" si="167"/>
        <v>N/A</v>
      </c>
      <c r="I525" s="28" t="s">
        <v>49</v>
      </c>
      <c r="J525" s="28">
        <v>37.47</v>
      </c>
      <c r="K525" s="36" t="s">
        <v>1193</v>
      </c>
      <c r="L525" s="30" t="str">
        <f>IF(J525="Div by 0", "N/A", IF(OR(J525="N/A",K525="N/A"),"N/A", IF(J525&gt;VALUE(MID(K525,1,2)), "No", IF(J525&lt;-1*VALUE(MID(K525,1,2)), "No", "Yes"))))</f>
        <v>No</v>
      </c>
    </row>
    <row r="526" spans="1:12">
      <c r="A526" s="218" t="s">
        <v>340</v>
      </c>
      <c r="B526" s="219"/>
      <c r="C526" s="219"/>
      <c r="D526" s="219"/>
      <c r="E526" s="219"/>
      <c r="F526" s="219"/>
      <c r="G526" s="219"/>
      <c r="H526" s="219"/>
      <c r="I526" s="219"/>
      <c r="J526" s="219"/>
      <c r="K526" s="219"/>
      <c r="L526" s="219"/>
    </row>
    <row r="527" spans="1:12">
      <c r="A527" s="49" t="s">
        <v>967</v>
      </c>
      <c r="B527" s="36" t="s">
        <v>49</v>
      </c>
      <c r="C527" s="47">
        <v>8350.5810989000001</v>
      </c>
      <c r="D527" s="33" t="str">
        <f>IF($B527="N/A","N/A",IF(C527&gt;10,"No",IF(C527&lt;-10,"No","Yes")))</f>
        <v>N/A</v>
      </c>
      <c r="E527" s="47">
        <v>8795.5577727</v>
      </c>
      <c r="F527" s="33" t="str">
        <f>IF($B527="N/A","N/A",IF(E527&gt;10,"No",IF(E527&lt;-10,"No","Yes")))</f>
        <v>N/A</v>
      </c>
      <c r="G527" s="47">
        <v>9989.129046</v>
      </c>
      <c r="H527" s="33" t="str">
        <f>IF($B527="N/A","N/A",IF(G527&gt;10,"No",IF(G527&lt;-10,"No","Yes")))</f>
        <v>N/A</v>
      </c>
      <c r="I527" s="28">
        <v>5.3289999999999997</v>
      </c>
      <c r="J527" s="28">
        <v>13.57</v>
      </c>
      <c r="K527" s="36" t="s">
        <v>1193</v>
      </c>
      <c r="L527" s="30" t="str">
        <f>IF(J527="Div by 0", "N/A", IF(K527="N/A","N/A", IF(J527&gt;VALUE(MID(K527,1,2)), "No", IF(J527&lt;-1*VALUE(MID(K527,1,2)), "No", "Yes"))))</f>
        <v>Yes</v>
      </c>
    </row>
    <row r="528" spans="1:12">
      <c r="A528" s="5" t="s">
        <v>524</v>
      </c>
      <c r="B528" s="36" t="s">
        <v>49</v>
      </c>
      <c r="C528" s="47">
        <v>15134.076719999999</v>
      </c>
      <c r="D528" s="33" t="str">
        <f>IF($B528="N/A","N/A",IF(C528&gt;10,"No",IF(C528&lt;-10,"No","Yes")))</f>
        <v>N/A</v>
      </c>
      <c r="E528" s="47">
        <v>16077.881557999999</v>
      </c>
      <c r="F528" s="33" t="str">
        <f>IF($B528="N/A","N/A",IF(E528&gt;10,"No",IF(E528&lt;-10,"No","Yes")))</f>
        <v>N/A</v>
      </c>
      <c r="G528" s="47">
        <v>15487.039430999999</v>
      </c>
      <c r="H528" s="33" t="str">
        <f>IF($B528="N/A","N/A",IF(G528&gt;10,"No",IF(G528&lt;-10,"No","Yes")))</f>
        <v>N/A</v>
      </c>
      <c r="I528" s="28">
        <v>6.2359999999999998</v>
      </c>
      <c r="J528" s="28">
        <v>-3.67</v>
      </c>
      <c r="K528" s="36" t="s">
        <v>1193</v>
      </c>
      <c r="L528" s="30" t="str">
        <f>IF(J528="Div by 0", "N/A", IF(K528="N/A","N/A", IF(J528&gt;VALUE(MID(K528,1,2)), "No", IF(J528&lt;-1*VALUE(MID(K528,1,2)), "No", "Yes"))))</f>
        <v>Yes</v>
      </c>
    </row>
    <row r="529" spans="1:12">
      <c r="A529" s="5" t="s">
        <v>527</v>
      </c>
      <c r="B529" s="36" t="s">
        <v>49</v>
      </c>
      <c r="C529" s="47">
        <v>6139.9860581000003</v>
      </c>
      <c r="D529" s="33" t="str">
        <f>IF($B529="N/A","N/A",IF(C529&gt;10,"No",IF(C529&lt;-10,"No","Yes")))</f>
        <v>N/A</v>
      </c>
      <c r="E529" s="47">
        <v>6513.1864353000001</v>
      </c>
      <c r="F529" s="33" t="str">
        <f>IF($B529="N/A","N/A",IF(E529&gt;10,"No",IF(E529&lt;-10,"No","Yes")))</f>
        <v>N/A</v>
      </c>
      <c r="G529" s="47">
        <v>7823.6727842</v>
      </c>
      <c r="H529" s="33" t="str">
        <f>IF($B529="N/A","N/A",IF(G529&gt;10,"No",IF(G529&lt;-10,"No","Yes")))</f>
        <v>N/A</v>
      </c>
      <c r="I529" s="28">
        <v>6.0780000000000003</v>
      </c>
      <c r="J529" s="28">
        <v>20.12</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9315.0905891999992</v>
      </c>
      <c r="F530" s="33" t="str">
        <f t="shared" ref="F530:F535" si="169">IF($B530="N/A","N/A",IF(E530&gt;10,"No",IF(E530&lt;-10,"No","Yes")))</f>
        <v>N/A</v>
      </c>
      <c r="G530" s="47">
        <v>10506.315871000001</v>
      </c>
      <c r="H530" s="33" t="str">
        <f t="shared" ref="H530:H531" si="170">IF($B530="N/A","N/A",IF(G530&gt;10,"No",IF(G530&lt;-10,"No","Yes")))</f>
        <v>N/A</v>
      </c>
      <c r="I530" s="28" t="s">
        <v>49</v>
      </c>
      <c r="J530" s="28">
        <v>12.79</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8051.2248939000001</v>
      </c>
      <c r="F531" s="33" t="str">
        <f t="shared" si="169"/>
        <v>N/A</v>
      </c>
      <c r="G531" s="47">
        <v>9253.2008635999991</v>
      </c>
      <c r="H531" s="33" t="str">
        <f t="shared" si="170"/>
        <v>N/A</v>
      </c>
      <c r="I531" s="28" t="s">
        <v>49</v>
      </c>
      <c r="J531" s="28">
        <v>14.93</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1826.6886018</v>
      </c>
      <c r="F533" s="33" t="str">
        <f t="shared" si="169"/>
        <v>N/A</v>
      </c>
      <c r="G533" s="47">
        <v>2662.2347724000001</v>
      </c>
      <c r="H533" s="33" t="str">
        <f t="shared" ref="H533:H535" si="172">IF($B533="N/A","N/A",IF(G533&gt;10,"No",IF(G533&lt;-10,"No","Yes")))</f>
        <v>N/A</v>
      </c>
      <c r="I533" s="28" t="s">
        <v>49</v>
      </c>
      <c r="J533" s="28">
        <v>45.74</v>
      </c>
      <c r="K533" s="29" t="s">
        <v>1193</v>
      </c>
      <c r="L533" s="30" t="str">
        <f>IF(J533="Div by 0", "N/A", IF(OR(J533="N/A",K533="N/A"),"N/A", IF(J533&gt;VALUE(MID(K533,1,2)), "No", IF(J533&lt;-1*VALUE(MID(K533,1,2)), "No", "Yes"))))</f>
        <v>No</v>
      </c>
    </row>
    <row r="534" spans="1:12">
      <c r="A534" s="48" t="s">
        <v>912</v>
      </c>
      <c r="B534" s="47" t="s">
        <v>49</v>
      </c>
      <c r="C534" s="47" t="s">
        <v>49</v>
      </c>
      <c r="D534" s="33" t="str">
        <f t="shared" si="171"/>
        <v>N/A</v>
      </c>
      <c r="E534" s="47">
        <v>1832.6660345</v>
      </c>
      <c r="F534" s="33" t="str">
        <f t="shared" si="169"/>
        <v>N/A</v>
      </c>
      <c r="G534" s="47">
        <v>2682.4123082999999</v>
      </c>
      <c r="H534" s="33" t="str">
        <f t="shared" si="172"/>
        <v>N/A</v>
      </c>
      <c r="I534" s="28" t="s">
        <v>49</v>
      </c>
      <c r="J534" s="28">
        <v>46.37</v>
      </c>
      <c r="K534" s="29" t="s">
        <v>1193</v>
      </c>
      <c r="L534" s="30" t="str">
        <f t="shared" ref="L534:L535" si="173">IF(J534="Div by 0", "N/A", IF(OR(J534="N/A",K534="N/A"),"N/A", IF(J534&gt;VALUE(MID(K534,1,2)), "No", IF(J534&lt;-1*VALUE(MID(K534,1,2)), "No", "Yes"))))</f>
        <v>No</v>
      </c>
    </row>
    <row r="535" spans="1:12">
      <c r="A535" s="48" t="s">
        <v>913</v>
      </c>
      <c r="B535" s="47" t="s">
        <v>49</v>
      </c>
      <c r="C535" s="47" t="s">
        <v>49</v>
      </c>
      <c r="D535" s="33" t="str">
        <f t="shared" si="171"/>
        <v>N/A</v>
      </c>
      <c r="E535" s="47">
        <v>1730.0788216999999</v>
      </c>
      <c r="F535" s="33" t="str">
        <f t="shared" si="169"/>
        <v>N/A</v>
      </c>
      <c r="G535" s="47">
        <v>2367.6396807000001</v>
      </c>
      <c r="H535" s="33" t="str">
        <f t="shared" si="172"/>
        <v>N/A</v>
      </c>
      <c r="I535" s="28" t="s">
        <v>49</v>
      </c>
      <c r="J535" s="28">
        <v>36.85</v>
      </c>
      <c r="K535" s="29" t="s">
        <v>1193</v>
      </c>
      <c r="L535" s="30" t="str">
        <f t="shared" si="173"/>
        <v>No</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99.974120249999999</v>
      </c>
      <c r="D537" s="27" t="str">
        <f t="shared" ref="D537:D575" si="174">IF($B537="N/A","N/A",IF(C537&gt;10,"No",IF(C537&lt;-10,"No","Yes")))</f>
        <v>N/A</v>
      </c>
      <c r="E537" s="35">
        <v>99.732292494999996</v>
      </c>
      <c r="F537" s="27" t="str">
        <f t="shared" ref="F537:F575" si="175">IF($B537="N/A","N/A",IF(E537&gt;10,"No",IF(E537&lt;-10,"No","Yes")))</f>
        <v>N/A</v>
      </c>
      <c r="G537" s="35">
        <v>99.887574747000002</v>
      </c>
      <c r="H537" s="27" t="str">
        <f t="shared" ref="H537:H575" si="176">IF($B537="N/A","N/A",IF(G537&gt;10,"No",IF(G537&lt;-10,"No","Yes")))</f>
        <v>N/A</v>
      </c>
      <c r="I537" s="28">
        <v>-0.24199999999999999</v>
      </c>
      <c r="J537" s="28">
        <v>0.15570000000000001</v>
      </c>
      <c r="K537" s="29" t="s">
        <v>1193</v>
      </c>
      <c r="L537" s="30" t="str">
        <f t="shared" ref="L537:L605" si="177">IF(J537="Div by 0", "N/A", IF(K537="N/A","N/A", IF(J537&gt;VALUE(MID(K537,1,2)), "No", IF(J537&lt;-1*VALUE(MID(K537,1,2)), "No", "Yes"))))</f>
        <v>Yes</v>
      </c>
    </row>
    <row r="538" spans="1:12">
      <c r="A538" s="46" t="s">
        <v>141</v>
      </c>
      <c r="B538" s="25" t="s">
        <v>49</v>
      </c>
      <c r="C538" s="34">
        <v>1394552</v>
      </c>
      <c r="D538" s="27" t="str">
        <f t="shared" si="174"/>
        <v>N/A</v>
      </c>
      <c r="E538" s="34">
        <v>1436522</v>
      </c>
      <c r="F538" s="27" t="str">
        <f t="shared" si="175"/>
        <v>N/A</v>
      </c>
      <c r="G538" s="34">
        <v>1457107</v>
      </c>
      <c r="H538" s="27" t="str">
        <f t="shared" si="176"/>
        <v>N/A</v>
      </c>
      <c r="I538" s="28">
        <v>3.01</v>
      </c>
      <c r="J538" s="28">
        <v>1.4330000000000001</v>
      </c>
      <c r="K538" s="29" t="s">
        <v>1193</v>
      </c>
      <c r="L538" s="30" t="str">
        <f t="shared" si="177"/>
        <v>Yes</v>
      </c>
    </row>
    <row r="539" spans="1:12">
      <c r="A539" s="5" t="s">
        <v>524</v>
      </c>
      <c r="B539" s="36" t="s">
        <v>49</v>
      </c>
      <c r="C539" s="34">
        <v>55626</v>
      </c>
      <c r="D539" s="34" t="str">
        <f t="shared" si="174"/>
        <v>N/A</v>
      </c>
      <c r="E539" s="34">
        <v>55087</v>
      </c>
      <c r="F539" s="34" t="str">
        <f t="shared" si="175"/>
        <v>N/A</v>
      </c>
      <c r="G539" s="34">
        <v>64964</v>
      </c>
      <c r="H539" s="33" t="str">
        <f t="shared" si="176"/>
        <v>N/A</v>
      </c>
      <c r="I539" s="28">
        <v>-0.96899999999999997</v>
      </c>
      <c r="J539" s="28">
        <v>17.93</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18248</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353</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7708</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38619</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36</v>
      </c>
      <c r="H544" s="30" t="str">
        <f t="shared" si="180"/>
        <v>N/A</v>
      </c>
      <c r="I544" s="28" t="s">
        <v>49</v>
      </c>
      <c r="J544" s="28" t="s">
        <v>49</v>
      </c>
      <c r="K544" s="34" t="s">
        <v>1193</v>
      </c>
      <c r="L544" s="30" t="str">
        <f t="shared" si="177"/>
        <v>No</v>
      </c>
    </row>
    <row r="545" spans="1:12">
      <c r="A545" s="5" t="s">
        <v>527</v>
      </c>
      <c r="B545" s="36" t="s">
        <v>49</v>
      </c>
      <c r="C545" s="34">
        <v>324078</v>
      </c>
      <c r="D545" s="34" t="str">
        <f t="shared" si="174"/>
        <v>N/A</v>
      </c>
      <c r="E545" s="34">
        <v>332108</v>
      </c>
      <c r="F545" s="34" t="str">
        <f t="shared" si="175"/>
        <v>N/A</v>
      </c>
      <c r="G545" s="34">
        <v>321181</v>
      </c>
      <c r="H545" s="33" t="str">
        <f t="shared" si="176"/>
        <v>N/A</v>
      </c>
      <c r="I545" s="28">
        <v>2.4780000000000002</v>
      </c>
      <c r="J545" s="28">
        <v>-3.29</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271085</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249</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22257</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3181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24328</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81</v>
      </c>
      <c r="H551" s="30" t="str">
        <f t="shared" si="183"/>
        <v>N/A</v>
      </c>
      <c r="I551" s="28" t="s">
        <v>49</v>
      </c>
      <c r="J551" s="28" t="s">
        <v>49</v>
      </c>
      <c r="K551" s="34" t="s">
        <v>1193</v>
      </c>
      <c r="L551" s="30" t="str">
        <f t="shared" si="177"/>
        <v>No</v>
      </c>
    </row>
    <row r="552" spans="1:12">
      <c r="A552" s="5" t="s">
        <v>530</v>
      </c>
      <c r="B552" s="36" t="s">
        <v>49</v>
      </c>
      <c r="C552" s="34">
        <v>733069</v>
      </c>
      <c r="D552" s="34" t="str">
        <f t="shared" si="174"/>
        <v>N/A</v>
      </c>
      <c r="E552" s="34">
        <v>748795</v>
      </c>
      <c r="F552" s="34" t="str">
        <f t="shared" si="175"/>
        <v>N/A</v>
      </c>
      <c r="G552" s="34">
        <v>783935</v>
      </c>
      <c r="H552" s="33" t="str">
        <f t="shared" si="176"/>
        <v>N/A</v>
      </c>
      <c r="I552" s="28">
        <v>2.145</v>
      </c>
      <c r="J552" s="28">
        <v>4.6929999999999996</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407537</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36898</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249227</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38961</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17796</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33516</v>
      </c>
      <c r="H559" s="30" t="str">
        <f t="shared" si="186"/>
        <v>N/A</v>
      </c>
      <c r="I559" s="28" t="s">
        <v>49</v>
      </c>
      <c r="J559" s="28" t="s">
        <v>49</v>
      </c>
      <c r="K559" s="34" t="s">
        <v>1193</v>
      </c>
      <c r="L559" s="30" t="str">
        <f t="shared" si="177"/>
        <v>No</v>
      </c>
    </row>
    <row r="560" spans="1:12">
      <c r="A560" s="5" t="s">
        <v>532</v>
      </c>
      <c r="B560" s="36" t="s">
        <v>49</v>
      </c>
      <c r="C560" s="34">
        <v>281779</v>
      </c>
      <c r="D560" s="34" t="str">
        <f t="shared" si="174"/>
        <v>N/A</v>
      </c>
      <c r="E560" s="34">
        <v>300532</v>
      </c>
      <c r="F560" s="34" t="str">
        <f t="shared" si="175"/>
        <v>N/A</v>
      </c>
      <c r="G560" s="34">
        <v>287027</v>
      </c>
      <c r="H560" s="33" t="str">
        <f t="shared" si="176"/>
        <v>N/A</v>
      </c>
      <c r="I560" s="28">
        <v>6.6550000000000002</v>
      </c>
      <c r="J560" s="28">
        <v>-4.49</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218382</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13407</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26018</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28720</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500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809664</v>
      </c>
      <c r="F567" s="34" t="str">
        <f t="shared" si="175"/>
        <v>N/A</v>
      </c>
      <c r="G567" s="34">
        <v>1387193</v>
      </c>
      <c r="H567" s="33" t="str">
        <f t="shared" si="176"/>
        <v>N/A</v>
      </c>
      <c r="I567" s="28" t="s">
        <v>49</v>
      </c>
      <c r="J567" s="28">
        <v>71.33</v>
      </c>
      <c r="K567" s="29" t="s">
        <v>1193</v>
      </c>
      <c r="L567" s="30" t="str">
        <f>IF(J567="Div by 0", "N/A", IF(OR(J567="N/A",K567="N/A"),"N/A", IF(J567&gt;VALUE(MID(K567,1,2)), "No", IF(J567&lt;-1*VALUE(MID(K567,1,2)), "No", "Yes"))))</f>
        <v>No</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1436185</v>
      </c>
      <c r="F569" s="34" t="str">
        <f t="shared" si="175"/>
        <v>N/A</v>
      </c>
      <c r="G569" s="34">
        <v>1456773</v>
      </c>
      <c r="H569" s="33" t="str">
        <f t="shared" si="176"/>
        <v>N/A</v>
      </c>
      <c r="I569" s="28" t="s">
        <v>49</v>
      </c>
      <c r="J569" s="28">
        <v>1.4339999999999999</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390</v>
      </c>
      <c r="F572" s="34" t="str">
        <f t="shared" si="175"/>
        <v>N/A</v>
      </c>
      <c r="G572" s="34">
        <v>388</v>
      </c>
      <c r="H572" s="33" t="str">
        <f t="shared" si="176"/>
        <v>N/A</v>
      </c>
      <c r="I572" s="28" t="s">
        <v>49</v>
      </c>
      <c r="J572" s="28">
        <v>-0.51300000000000001</v>
      </c>
      <c r="K572" s="29" t="s">
        <v>1193</v>
      </c>
      <c r="L572" s="30" t="str">
        <f t="shared" si="190"/>
        <v>Yes</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1436185</v>
      </c>
      <c r="F575" s="34" t="str">
        <f t="shared" si="175"/>
        <v>N/A</v>
      </c>
      <c r="G575" s="34">
        <v>1456773</v>
      </c>
      <c r="H575" s="33" t="str">
        <f t="shared" si="176"/>
        <v>N/A</v>
      </c>
      <c r="I575" s="35" t="s">
        <v>49</v>
      </c>
      <c r="J575" s="35">
        <v>1.4339999999999999</v>
      </c>
      <c r="K575" s="36" t="s">
        <v>1193</v>
      </c>
      <c r="L575" s="30" t="str">
        <f t="shared" si="190"/>
        <v>Yes</v>
      </c>
    </row>
    <row r="576" spans="1:12">
      <c r="A576" s="46" t="s">
        <v>345</v>
      </c>
      <c r="B576" s="36" t="s">
        <v>86</v>
      </c>
      <c r="C576" s="35">
        <v>28.981740173999999</v>
      </c>
      <c r="D576" s="27" t="str">
        <f>IF($B576="N/A","N/A",IF(C576&gt;=20,"No",IF(C576&lt;0,"No","Yes")))</f>
        <v>No</v>
      </c>
      <c r="E576" s="35">
        <v>53.795920963999997</v>
      </c>
      <c r="F576" s="27" t="str">
        <f>IF($B576="N/A","N/A",IF(E576&gt;=20,"No",IF(E576&lt;0,"No","Yes")))</f>
        <v>No</v>
      </c>
      <c r="G576" s="35">
        <v>97.380181289000006</v>
      </c>
      <c r="H576" s="27" t="str">
        <f>IF($B576="N/A","N/A",IF(G576&gt;=20,"No",IF(G576&lt;0,"No","Yes")))</f>
        <v>No</v>
      </c>
      <c r="I576" s="28">
        <v>85.62</v>
      </c>
      <c r="J576" s="28">
        <v>81.02</v>
      </c>
      <c r="K576" s="29" t="s">
        <v>1193</v>
      </c>
      <c r="L576" s="30" t="str">
        <f t="shared" si="177"/>
        <v>No</v>
      </c>
    </row>
    <row r="577" spans="1:12">
      <c r="A577" s="46" t="s">
        <v>346</v>
      </c>
      <c r="B577" s="25" t="s">
        <v>49</v>
      </c>
      <c r="C577" s="35">
        <v>71.009919890000006</v>
      </c>
      <c r="D577" s="27" t="str">
        <f>IF($B577="N/A","N/A",IF(C577&gt;10,"No",IF(C577&lt;-10,"No","Yes")))</f>
        <v>N/A</v>
      </c>
      <c r="E577" s="35">
        <v>46.061839929000001</v>
      </c>
      <c r="F577" s="27" t="str">
        <f>IF($B577="N/A","N/A",IF(E577&gt;10,"No",IF(E577&lt;-10,"No","Yes")))</f>
        <v>N/A</v>
      </c>
      <c r="G577" s="35">
        <v>2.6166524940999998</v>
      </c>
      <c r="H577" s="27" t="str">
        <f>IF($B577="N/A","N/A",IF(G577&gt;10,"No",IF(G577&lt;-10,"No","Yes")))</f>
        <v>N/A</v>
      </c>
      <c r="I577" s="28">
        <v>-35.1</v>
      </c>
      <c r="J577" s="28">
        <v>-94.3</v>
      </c>
      <c r="K577" s="29" t="s">
        <v>1193</v>
      </c>
      <c r="L577" s="30" t="str">
        <f t="shared" si="177"/>
        <v>No</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29.796337498</v>
      </c>
      <c r="D579" s="27" t="str">
        <f>IF($B579="N/A","N/A",IF(C579&gt;10,"No",IF(C579&lt;-10,"No","Yes")))</f>
        <v>N/A</v>
      </c>
      <c r="E579" s="35">
        <v>54.688709109999998</v>
      </c>
      <c r="F579" s="27" t="str">
        <f>IF($B579="N/A","N/A",IF(E579&gt;10,"No",IF(E579&lt;-10,"No","Yes")))</f>
        <v>N/A</v>
      </c>
      <c r="G579" s="35">
        <v>94.164813691999996</v>
      </c>
      <c r="H579" s="27" t="str">
        <f>IF($B579="N/A","N/A",IF(G579&gt;10,"No",IF(G579&lt;-10,"No","Yes")))</f>
        <v>N/A</v>
      </c>
      <c r="I579" s="28">
        <v>83.54</v>
      </c>
      <c r="J579" s="28">
        <v>72.180000000000007</v>
      </c>
      <c r="K579" s="29" t="s">
        <v>1193</v>
      </c>
      <c r="L579" s="30" t="str">
        <f t="shared" si="177"/>
        <v>No</v>
      </c>
    </row>
    <row r="580" spans="1:12" ht="12.75" customHeight="1">
      <c r="A580" s="55" t="s">
        <v>737</v>
      </c>
      <c r="B580" s="25" t="s">
        <v>49</v>
      </c>
      <c r="C580" s="35">
        <v>70.203662502</v>
      </c>
      <c r="D580" s="27" t="str">
        <f>IF($B580="N/A","N/A",IF(C580&gt;10,"No",IF(C580&lt;-10,"No","Yes")))</f>
        <v>N/A</v>
      </c>
      <c r="E580" s="35">
        <v>45.163559620000001</v>
      </c>
      <c r="F580" s="27" t="str">
        <f>IF($B580="N/A","N/A",IF(E580&gt;10,"No",IF(E580&lt;-10,"No","Yes")))</f>
        <v>N/A</v>
      </c>
      <c r="G580" s="35">
        <v>5.8351863081999999</v>
      </c>
      <c r="H580" s="27" t="str">
        <f>IF($B580="N/A","N/A",IF(G580&gt;10,"No",IF(G580&lt;-10,"No","Yes")))</f>
        <v>N/A</v>
      </c>
      <c r="I580" s="28">
        <v>-35.700000000000003</v>
      </c>
      <c r="J580" s="28">
        <v>-87.1</v>
      </c>
      <c r="K580" s="29" t="s">
        <v>1193</v>
      </c>
      <c r="L580" s="30" t="str">
        <f t="shared" si="177"/>
        <v>No</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59.724137931000001</v>
      </c>
      <c r="F582" s="27" t="str">
        <f t="shared" ref="F582:F587" si="192">IF($B582="N/A","N/A",IF(E582&gt;10,"No",IF(E582&lt;-10,"No","Yes")))</f>
        <v>N/A</v>
      </c>
      <c r="G582" s="35">
        <v>99.086246844000001</v>
      </c>
      <c r="H582" s="27" t="str">
        <f t="shared" ref="H582:H587" si="193">IF($B582="N/A","N/A",IF(G582&gt;10,"No",IF(G582&lt;-10,"No","Yes")))</f>
        <v>N/A</v>
      </c>
      <c r="I582" s="28" t="s">
        <v>49</v>
      </c>
      <c r="J582" s="28">
        <v>65.91</v>
      </c>
      <c r="K582" s="29" t="s">
        <v>1193</v>
      </c>
      <c r="L582" s="30" t="str">
        <f>IF(J582="Div by 0", "N/A", IF(OR(J582="N/A",K582="N/A"),"N/A", IF(J582&gt;VALUE(MID(K582,1,2)), "No", IF(J582&lt;-1*VALUE(MID(K582,1,2)), "No", "Yes"))))</f>
        <v>No</v>
      </c>
    </row>
    <row r="583" spans="1:12">
      <c r="A583" s="46" t="s">
        <v>924</v>
      </c>
      <c r="B583" s="25" t="s">
        <v>49</v>
      </c>
      <c r="C583" s="35" t="s">
        <v>49</v>
      </c>
      <c r="D583" s="27" t="str">
        <f t="shared" si="191"/>
        <v>N/A</v>
      </c>
      <c r="E583" s="35">
        <v>40.275862068999999</v>
      </c>
      <c r="F583" s="27" t="str">
        <f t="shared" si="192"/>
        <v>N/A</v>
      </c>
      <c r="G583" s="35">
        <v>0.9137531565</v>
      </c>
      <c r="H583" s="27" t="str">
        <f t="shared" si="193"/>
        <v>N/A</v>
      </c>
      <c r="I583" s="28" t="s">
        <v>49</v>
      </c>
      <c r="J583" s="28">
        <v>-97.7</v>
      </c>
      <c r="K583" s="29" t="s">
        <v>1193</v>
      </c>
      <c r="L583" s="30" t="str">
        <f t="shared" ref="L583:L587" si="194">IF(J583="Div by 0", "N/A", IF(OR(J583="N/A",K583="N/A"),"N/A", IF(J583&gt;VALUE(MID(K583,1,2)), "No", IF(J583&lt;-1*VALUE(MID(K583,1,2)), "No", "Yes"))))</f>
        <v>No</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47.571656050999998</v>
      </c>
      <c r="F585" s="27" t="str">
        <f t="shared" si="192"/>
        <v>N/A</v>
      </c>
      <c r="G585" s="35">
        <v>99.125807678000001</v>
      </c>
      <c r="H585" s="27" t="str">
        <f t="shared" si="193"/>
        <v>N/A</v>
      </c>
      <c r="I585" s="28" t="s">
        <v>49</v>
      </c>
      <c r="J585" s="28">
        <v>108.4</v>
      </c>
      <c r="K585" s="29" t="s">
        <v>1193</v>
      </c>
      <c r="L585" s="30" t="str">
        <f t="shared" si="194"/>
        <v>No</v>
      </c>
    </row>
    <row r="586" spans="1:12">
      <c r="A586" s="46" t="s">
        <v>927</v>
      </c>
      <c r="B586" s="25" t="s">
        <v>49</v>
      </c>
      <c r="C586" s="35" t="s">
        <v>49</v>
      </c>
      <c r="D586" s="27" t="str">
        <f t="shared" si="191"/>
        <v>N/A</v>
      </c>
      <c r="E586" s="35">
        <v>52.428343949000002</v>
      </c>
      <c r="F586" s="27" t="str">
        <f t="shared" si="192"/>
        <v>N/A</v>
      </c>
      <c r="G586" s="35">
        <v>0.87419232229999999</v>
      </c>
      <c r="H586" s="27" t="str">
        <f t="shared" si="193"/>
        <v>N/A</v>
      </c>
      <c r="I586" s="28" t="s">
        <v>49</v>
      </c>
      <c r="J586" s="28">
        <v>-98.3</v>
      </c>
      <c r="K586" s="29" t="s">
        <v>1193</v>
      </c>
      <c r="L586" s="30" t="str">
        <f t="shared" si="194"/>
        <v>No</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1199974</v>
      </c>
      <c r="D588" s="27" t="str">
        <f t="shared" ref="D588:D604" si="195">IF($B588="N/A","N/A",IF(C588&gt;10,"No",IF(C588&lt;-10,"No","Yes")))</f>
        <v>N/A</v>
      </c>
      <c r="E588" s="26">
        <v>1218540</v>
      </c>
      <c r="F588" s="27" t="str">
        <f t="shared" ref="F588:F604" si="196">IF($B588="N/A","N/A",IF(E588&gt;10,"No",IF(E588&lt;-10,"No","Yes")))</f>
        <v>N/A</v>
      </c>
      <c r="G588" s="26">
        <v>1245662</v>
      </c>
      <c r="H588" s="27" t="str">
        <f t="shared" ref="H588:H604" si="197">IF($B588="N/A","N/A",IF(G588&gt;10,"No",IF(G588&lt;-10,"No","Yes")))</f>
        <v>N/A</v>
      </c>
      <c r="I588" s="28">
        <v>1.5469999999999999</v>
      </c>
      <c r="J588" s="28">
        <v>2.226</v>
      </c>
      <c r="K588" s="29" t="s">
        <v>1193</v>
      </c>
      <c r="L588" s="30" t="str">
        <f t="shared" si="177"/>
        <v>Yes</v>
      </c>
    </row>
    <row r="589" spans="1:12">
      <c r="A589" s="48" t="s">
        <v>608</v>
      </c>
      <c r="B589" s="25" t="s">
        <v>49</v>
      </c>
      <c r="C589" s="32">
        <v>0</v>
      </c>
      <c r="D589" s="27" t="str">
        <f t="shared" si="195"/>
        <v>N/A</v>
      </c>
      <c r="E589" s="32">
        <v>0</v>
      </c>
      <c r="F589" s="27" t="str">
        <f t="shared" si="196"/>
        <v>N/A</v>
      </c>
      <c r="G589" s="32">
        <v>1.2041790000000001E-3</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69.747177855999993</v>
      </c>
      <c r="D591" s="27" t="str">
        <f t="shared" si="195"/>
        <v>N/A</v>
      </c>
      <c r="E591" s="32">
        <v>69.457055163999996</v>
      </c>
      <c r="F591" s="27" t="str">
        <f t="shared" si="196"/>
        <v>N/A</v>
      </c>
      <c r="G591" s="32">
        <v>5.8409102950999996</v>
      </c>
      <c r="H591" s="27" t="str">
        <f t="shared" si="197"/>
        <v>N/A</v>
      </c>
      <c r="I591" s="28">
        <v>-0.41599999999999998</v>
      </c>
      <c r="J591" s="28">
        <v>-91.6</v>
      </c>
      <c r="K591" s="29" t="s">
        <v>1193</v>
      </c>
      <c r="L591" s="30" t="str">
        <f t="shared" si="177"/>
        <v>No</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2.4583865999999999E-2</v>
      </c>
      <c r="D593" s="27" t="str">
        <f t="shared" si="195"/>
        <v>N/A</v>
      </c>
      <c r="E593" s="32">
        <v>2.60968044E-2</v>
      </c>
      <c r="F593" s="27" t="str">
        <f t="shared" si="196"/>
        <v>N/A</v>
      </c>
      <c r="G593" s="32">
        <v>2.4484972599999998E-2</v>
      </c>
      <c r="H593" s="27" t="str">
        <f t="shared" si="197"/>
        <v>N/A</v>
      </c>
      <c r="I593" s="28">
        <v>6.1539999999999999</v>
      </c>
      <c r="J593" s="28">
        <v>-6.18</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30.065318082000001</v>
      </c>
      <c r="D595" s="27" t="str">
        <f t="shared" si="195"/>
        <v>N/A</v>
      </c>
      <c r="E595" s="32">
        <v>30.279186568</v>
      </c>
      <c r="F595" s="27" t="str">
        <f t="shared" si="196"/>
        <v>N/A</v>
      </c>
      <c r="G595" s="32">
        <v>93.770380728999996</v>
      </c>
      <c r="H595" s="27" t="str">
        <f t="shared" si="197"/>
        <v>N/A</v>
      </c>
      <c r="I595" s="28">
        <v>0.71130000000000004</v>
      </c>
      <c r="J595" s="28">
        <v>209.7</v>
      </c>
      <c r="K595" s="29" t="s">
        <v>1193</v>
      </c>
      <c r="L595" s="30" t="str">
        <f t="shared" si="177"/>
        <v>No</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0.16292019660000001</v>
      </c>
      <c r="D604" s="27" t="str">
        <f t="shared" si="195"/>
        <v>N/A</v>
      </c>
      <c r="E604" s="32">
        <v>0.23766146369999999</v>
      </c>
      <c r="F604" s="27" t="str">
        <f t="shared" si="196"/>
        <v>N/A</v>
      </c>
      <c r="G604" s="32">
        <v>0.36301982399999999</v>
      </c>
      <c r="H604" s="27" t="str">
        <f t="shared" si="197"/>
        <v>N/A</v>
      </c>
      <c r="I604" s="28">
        <v>45.88</v>
      </c>
      <c r="J604" s="28">
        <v>52.75</v>
      </c>
      <c r="K604" s="29" t="s">
        <v>1193</v>
      </c>
      <c r="L604" s="30" t="str">
        <f t="shared" si="177"/>
        <v>No</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1165200293</v>
      </c>
      <c r="D607" s="27" t="str">
        <f>IF($B607="N/A","N/A",IF(C607&gt;10,"No",IF(C607&lt;-10,"No","Yes")))</f>
        <v>N/A</v>
      </c>
      <c r="E607" s="31">
        <v>1826568745</v>
      </c>
      <c r="F607" s="27" t="str">
        <f>IF($B607="N/A","N/A",IF(E607&gt;10,"No",IF(E607&lt;-10,"No","Yes")))</f>
        <v>N/A</v>
      </c>
      <c r="G607" s="31">
        <v>5810514886</v>
      </c>
      <c r="H607" s="27" t="str">
        <f>IF($B607="N/A","N/A",IF(G607&gt;10,"No",IF(G607&lt;-10,"No","Yes")))</f>
        <v>N/A</v>
      </c>
      <c r="I607" s="28">
        <v>56.76</v>
      </c>
      <c r="J607" s="28">
        <v>218.1</v>
      </c>
      <c r="K607" s="29" t="s">
        <v>1193</v>
      </c>
      <c r="L607" s="30" t="str">
        <f t="shared" ref="L607:L618" si="198">IF(J607="Div by 0", "N/A", IF(K607="N/A","N/A", IF(J607&gt;VALUE(MID(K607,1,2)), "No", IF(J607&lt;-1*VALUE(MID(K607,1,2)), "No", "Yes"))))</f>
        <v>No</v>
      </c>
    </row>
    <row r="608" spans="1:12">
      <c r="A608" s="48" t="s">
        <v>534</v>
      </c>
      <c r="B608" s="25" t="s">
        <v>49</v>
      </c>
      <c r="C608" s="31">
        <v>701000398</v>
      </c>
      <c r="D608" s="27" t="str">
        <f>IF($B608="N/A","N/A",IF(C608&gt;10,"No",IF(C608&lt;-10,"No","Yes")))</f>
        <v>N/A</v>
      </c>
      <c r="E608" s="31">
        <v>1383035149</v>
      </c>
      <c r="F608" s="27" t="str">
        <f>IF($B608="N/A","N/A",IF(E608&gt;10,"No",IF(E608&lt;-10,"No","Yes")))</f>
        <v>N/A</v>
      </c>
      <c r="G608" s="31">
        <v>5317525483</v>
      </c>
      <c r="H608" s="27" t="str">
        <f>IF($B608="N/A","N/A",IF(G608&gt;10,"No",IF(G608&lt;-10,"No","Yes")))</f>
        <v>N/A</v>
      </c>
      <c r="I608" s="28">
        <v>97.29</v>
      </c>
      <c r="J608" s="28">
        <v>284.5</v>
      </c>
      <c r="K608" s="29" t="s">
        <v>1193</v>
      </c>
      <c r="L608" s="30" t="str">
        <f t="shared" si="198"/>
        <v>No</v>
      </c>
    </row>
    <row r="609" spans="1:12">
      <c r="A609" s="48" t="s">
        <v>535</v>
      </c>
      <c r="B609" s="25" t="s">
        <v>49</v>
      </c>
      <c r="C609" s="31">
        <v>464199895</v>
      </c>
      <c r="D609" s="27" t="str">
        <f>IF($B609="N/A","N/A",IF(C609&gt;10,"No",IF(C609&lt;-10,"No","Yes")))</f>
        <v>N/A</v>
      </c>
      <c r="E609" s="31">
        <v>443533596</v>
      </c>
      <c r="F609" s="27" t="str">
        <f>IF($B609="N/A","N/A",IF(E609&gt;10,"No",IF(E609&lt;-10,"No","Yes")))</f>
        <v>N/A</v>
      </c>
      <c r="G609" s="31">
        <v>492989403</v>
      </c>
      <c r="H609" s="27" t="str">
        <f>IF($B609="N/A","N/A",IF(G609&gt;10,"No",IF(G609&lt;-10,"No","Yes")))</f>
        <v>N/A</v>
      </c>
      <c r="I609" s="28">
        <v>-4.45</v>
      </c>
      <c r="J609" s="28">
        <v>11.15</v>
      </c>
      <c r="K609" s="29" t="s">
        <v>1193</v>
      </c>
      <c r="L609" s="30" t="str">
        <f t="shared" si="198"/>
        <v>Yes</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1.0418235029</v>
      </c>
      <c r="D611" s="27" t="str">
        <f>IF($B611="N/A","N/A",IF(C611&gt;2,"No",IF(C611&lt;0.9,"No","Yes")))</f>
        <v>Yes</v>
      </c>
      <c r="E611" s="32">
        <v>1.0455039310000001</v>
      </c>
      <c r="F611" s="27" t="str">
        <f>IF($B611="N/A","N/A",IF(E611&gt;2,"No",IF(E611&lt;0.9,"No","Yes")))</f>
        <v>Yes</v>
      </c>
      <c r="G611" s="32">
        <v>1.1498978314999999</v>
      </c>
      <c r="H611" s="27" t="str">
        <f>IF($B611="N/A","N/A",IF(G611&gt;2,"No",IF(G611&lt;0.9,"No","Yes")))</f>
        <v>Yes</v>
      </c>
      <c r="I611" s="28">
        <v>0.3533</v>
      </c>
      <c r="J611" s="28">
        <v>9.9849999999999994</v>
      </c>
      <c r="K611" s="29" t="s">
        <v>1193</v>
      </c>
      <c r="L611" s="30" t="str">
        <f t="shared" si="198"/>
        <v>Yes</v>
      </c>
    </row>
    <row r="612" spans="1:12">
      <c r="A612" s="48" t="s">
        <v>534</v>
      </c>
      <c r="B612" s="50" t="s">
        <v>27</v>
      </c>
      <c r="C612" s="32">
        <v>1.0664268198</v>
      </c>
      <c r="D612" s="27" t="str">
        <f>IF($B612="N/A","N/A",IF(C612&gt;2,"No",IF(C612&lt;0.9,"No","Yes")))</f>
        <v>Yes</v>
      </c>
      <c r="E612" s="32">
        <v>1.0386919804000001</v>
      </c>
      <c r="F612" s="27" t="str">
        <f>IF($B612="N/A","N/A",IF(E612&gt;2,"No",IF(E612&lt;0.9,"No","Yes")))</f>
        <v>Yes</v>
      </c>
      <c r="G612" s="32">
        <v>1.0775957973000001</v>
      </c>
      <c r="H612" s="27" t="str">
        <f>IF($B612="N/A","N/A",IF(G612&gt;2,"No",IF(G612&lt;0.9,"No","Yes")))</f>
        <v>Yes</v>
      </c>
      <c r="I612" s="28">
        <v>-2.6</v>
      </c>
      <c r="J612" s="28">
        <v>3.7450000000000001</v>
      </c>
      <c r="K612" s="29" t="s">
        <v>1193</v>
      </c>
      <c r="L612" s="30" t="str">
        <f t="shared" si="198"/>
        <v>Yes</v>
      </c>
    </row>
    <row r="613" spans="1:12">
      <c r="A613" s="48" t="s">
        <v>535</v>
      </c>
      <c r="B613" s="50" t="s">
        <v>27</v>
      </c>
      <c r="C613" s="32">
        <v>0.79974905860000001</v>
      </c>
      <c r="D613" s="27" t="str">
        <f>IF($B613="N/A","N/A",IF(C613&gt;2,"No",IF(C613&lt;0.9,"No","Yes")))</f>
        <v>No</v>
      </c>
      <c r="E613" s="32">
        <v>0.67930030289999999</v>
      </c>
      <c r="F613" s="27" t="str">
        <f>IF($B613="N/A","N/A",IF(E613&gt;2,"No",IF(E613&lt;0.9,"No","Yes")))</f>
        <v>No</v>
      </c>
      <c r="G613" s="32">
        <v>0.1151718763</v>
      </c>
      <c r="H613" s="27" t="str">
        <f>IF($B613="N/A","N/A",IF(G613&gt;2,"No",IF(G613&lt;0.9,"No","Yes")))</f>
        <v>No</v>
      </c>
      <c r="I613" s="28">
        <v>-15.1</v>
      </c>
      <c r="J613" s="28">
        <v>-83</v>
      </c>
      <c r="K613" s="29" t="s">
        <v>1193</v>
      </c>
      <c r="L613" s="30" t="str">
        <f t="shared" si="198"/>
        <v>No</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80.260147857000007</v>
      </c>
      <c r="D615" s="27" t="str">
        <f>IF($B615="N/A","N/A",IF(C615&gt;10,"No",IF(C615&lt;-10,"No","Yes")))</f>
        <v>N/A</v>
      </c>
      <c r="E615" s="31">
        <v>125.04936029</v>
      </c>
      <c r="F615" s="27" t="str">
        <f>IF($B615="N/A","N/A",IF(E615&gt;10,"No",IF(E615&lt;-10,"No","Yes")))</f>
        <v>N/A</v>
      </c>
      <c r="G615" s="31">
        <v>401.86271318000001</v>
      </c>
      <c r="H615" s="27" t="str">
        <f>IF($B615="N/A","N/A",IF(G615&gt;10,"No",IF(G615&lt;-10,"No","Yes")))</f>
        <v>N/A</v>
      </c>
      <c r="I615" s="28">
        <v>55.81</v>
      </c>
      <c r="J615" s="28">
        <v>221.4</v>
      </c>
      <c r="K615" s="29" t="s">
        <v>1193</v>
      </c>
      <c r="L615" s="30" t="str">
        <f t="shared" si="198"/>
        <v>No</v>
      </c>
    </row>
    <row r="616" spans="1:12">
      <c r="A616" s="48" t="s">
        <v>534</v>
      </c>
      <c r="B616" s="25" t="s">
        <v>49</v>
      </c>
      <c r="C616" s="31">
        <v>212.53926304000001</v>
      </c>
      <c r="D616" s="27" t="str">
        <f>IF($B616="N/A","N/A",IF(C616&gt;10,"No",IF(C616&lt;-10,"No","Yes")))</f>
        <v>N/A</v>
      </c>
      <c r="E616" s="31">
        <v>268.43021592999997</v>
      </c>
      <c r="F616" s="27" t="str">
        <f>IF($B616="N/A","N/A",IF(E616&gt;10,"No",IF(E616&lt;-10,"No","Yes")))</f>
        <v>N/A</v>
      </c>
      <c r="G616" s="31">
        <v>382.99240148000001</v>
      </c>
      <c r="H616" s="27" t="str">
        <f>IF($B616="N/A","N/A",IF(G616&gt;10,"No",IF(G616&lt;-10,"No","Yes")))</f>
        <v>N/A</v>
      </c>
      <c r="I616" s="28">
        <v>26.3</v>
      </c>
      <c r="J616" s="28">
        <v>42.68</v>
      </c>
      <c r="K616" s="29" t="s">
        <v>1193</v>
      </c>
      <c r="L616" s="30" t="str">
        <f t="shared" si="198"/>
        <v>No</v>
      </c>
    </row>
    <row r="617" spans="1:12">
      <c r="A617" s="48" t="s">
        <v>535</v>
      </c>
      <c r="B617" s="25" t="s">
        <v>49</v>
      </c>
      <c r="C617" s="31">
        <v>31.982588500999999</v>
      </c>
      <c r="D617" s="27" t="str">
        <f>IF($B617="N/A","N/A",IF(C617&gt;10,"No",IF(C617&lt;-10,"No","Yes")))</f>
        <v>N/A</v>
      </c>
      <c r="E617" s="31">
        <v>30.372880598999998</v>
      </c>
      <c r="F617" s="27" t="str">
        <f>IF($B617="N/A","N/A",IF(E617&gt;10,"No",IF(E617&lt;-10,"No","Yes")))</f>
        <v>N/A</v>
      </c>
      <c r="G617" s="31">
        <v>34.104999374999998</v>
      </c>
      <c r="H617" s="27" t="str">
        <f>IF($B617="N/A","N/A",IF(G617&gt;10,"No",IF(G617&lt;-10,"No","Yes")))</f>
        <v>N/A</v>
      </c>
      <c r="I617" s="28">
        <v>-5.03</v>
      </c>
      <c r="J617" s="28">
        <v>12.29</v>
      </c>
      <c r="K617" s="29" t="s">
        <v>1193</v>
      </c>
      <c r="L617" s="30" t="str">
        <f t="shared" si="198"/>
        <v>Yes</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99.572161094999998</v>
      </c>
      <c r="F619" s="27" t="str">
        <f>IF(OR($B619="N/A",$E619="N/A"),"N/A",IF(E619&gt;98,"Yes","No"))</f>
        <v>Yes</v>
      </c>
      <c r="G619" s="32">
        <v>99.99121547</v>
      </c>
      <c r="H619" s="27" t="str">
        <f t="shared" ref="H619:H622" si="199">IF($B619="N/A","N/A",IF(G619&gt;98,"Yes","No"))</f>
        <v>Yes</v>
      </c>
      <c r="I619" s="28" t="s">
        <v>49</v>
      </c>
      <c r="J619" s="28">
        <v>0.4209</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99.920375579999998</v>
      </c>
      <c r="F620" s="27" t="str">
        <f t="shared" ref="F620:F622" si="201">IF(OR($B620="N/A",$E620="N/A"),"N/A",IF(E620&gt;98,"Yes","No"))</f>
        <v>Yes</v>
      </c>
      <c r="G620" s="32">
        <v>99.989981809</v>
      </c>
      <c r="H620" s="27" t="str">
        <f t="shared" si="199"/>
        <v>Yes</v>
      </c>
      <c r="I620" s="28" t="s">
        <v>49</v>
      </c>
      <c r="J620" s="28">
        <v>6.9699999999999998E-2</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70.789139281999994</v>
      </c>
      <c r="F621" s="27" t="str">
        <f t="shared" si="201"/>
        <v>No</v>
      </c>
      <c r="G621" s="32">
        <v>13.909579598000001</v>
      </c>
      <c r="H621" s="27" t="str">
        <f t="shared" si="199"/>
        <v>No</v>
      </c>
      <c r="I621" s="28" t="s">
        <v>49</v>
      </c>
      <c r="J621" s="28">
        <v>-80.400000000000006</v>
      </c>
      <c r="K621" s="29" t="s">
        <v>1193</v>
      </c>
      <c r="L621" s="30" t="str">
        <f t="shared" si="202"/>
        <v>No</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1436522</v>
      </c>
      <c r="F624" s="27" t="str">
        <f>IF($B624="N/A","N/A",IF(E624&gt;10,"No",IF(E624&lt;-10,"No","Yes")))</f>
        <v>N/A</v>
      </c>
      <c r="G624" s="37">
        <v>1457107</v>
      </c>
      <c r="H624" s="27" t="str">
        <f>IF($B624="N/A","N/A",IF(G624&gt;10,"No",IF(G624&lt;-10,"No","Yes")))</f>
        <v>N/A</v>
      </c>
      <c r="I624" s="52" t="s">
        <v>49</v>
      </c>
      <c r="J624" s="52">
        <v>1.4330000000000001</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37.995380509</v>
      </c>
      <c r="F625" s="27" t="str">
        <f>IF($B625="N/A","N/A",IF(E625&gt;10,"No",IF(E625&lt;-10,"No","Yes")))</f>
        <v>N/A</v>
      </c>
      <c r="G625" s="32">
        <v>72.546559724000005</v>
      </c>
      <c r="H625" s="27" t="str">
        <f>IF($B625="N/A","N/A",IF(G625&gt;10,"No",IF(G625&lt;-10,"No","Yes")))</f>
        <v>N/A</v>
      </c>
      <c r="I625" s="52" t="s">
        <v>49</v>
      </c>
      <c r="J625" s="52">
        <v>90.94</v>
      </c>
      <c r="K625" s="36" t="s">
        <v>1193</v>
      </c>
      <c r="L625" s="30" t="str">
        <f>IF(J625="Div by 0", "N/A", IF(OR(J625="N/A",K625="N/A"),"N/A", IF(J625&gt;VALUE(MID(K625,1,2)), "No", IF(J625&lt;-1*VALUE(MID(K625,1,2)), "No", "Yes"))))</f>
        <v>No</v>
      </c>
    </row>
    <row r="626" spans="1:12">
      <c r="A626" s="218" t="s">
        <v>350</v>
      </c>
      <c r="B626" s="218"/>
      <c r="C626" s="218"/>
      <c r="D626" s="218"/>
      <c r="E626" s="218"/>
      <c r="F626" s="218"/>
      <c r="G626" s="218"/>
      <c r="H626" s="218"/>
      <c r="I626" s="218"/>
      <c r="J626" s="218"/>
      <c r="K626" s="218"/>
      <c r="L626" s="218"/>
    </row>
    <row r="627" spans="1:12">
      <c r="A627" s="49" t="s">
        <v>533</v>
      </c>
      <c r="B627" s="36" t="s">
        <v>49</v>
      </c>
      <c r="C627" s="47">
        <v>322144689</v>
      </c>
      <c r="D627" s="33" t="str">
        <f>IF($B627="N/A","N/A",IF(C627&gt;10,"No",IF(C627&lt;-10,"No","Yes")))</f>
        <v>N/A</v>
      </c>
      <c r="E627" s="47">
        <v>215185792</v>
      </c>
      <c r="F627" s="33" t="str">
        <f>IF($B627="N/A","N/A",IF(E627&gt;10,"No",IF(E627&lt;-10,"No","Yes")))</f>
        <v>N/A</v>
      </c>
      <c r="G627" s="47">
        <v>30795649</v>
      </c>
      <c r="H627" s="33" t="str">
        <f>IF($B627="N/A","N/A",IF(G627&gt;10,"No",IF(G627&lt;-10,"No","Yes")))</f>
        <v>N/A</v>
      </c>
      <c r="I627" s="35">
        <v>-33.200000000000003</v>
      </c>
      <c r="J627" s="35">
        <v>-85.7</v>
      </c>
      <c r="K627" s="36" t="s">
        <v>1193</v>
      </c>
      <c r="L627" s="30" t="str">
        <f>IF(J627="Div by 0", "N/A", IF(K627="N/A","N/A", IF(J627&gt;VALUE(MID(K627,1,2)), "No", IF(J627&lt;-1*VALUE(MID(K627,1,2)), "No", "Yes"))))</f>
        <v>No</v>
      </c>
    </row>
    <row r="628" spans="1:12">
      <c r="A628" s="49" t="s">
        <v>288</v>
      </c>
      <c r="B628" s="36" t="s">
        <v>49</v>
      </c>
      <c r="C628" s="47">
        <v>3824444560</v>
      </c>
      <c r="D628" s="33" t="str">
        <f>IF($B628="N/A","N/A",IF(C628&gt;10,"No",IF(C628&lt;-10,"No","Yes")))</f>
        <v>N/A</v>
      </c>
      <c r="E628" s="47">
        <v>2567534990</v>
      </c>
      <c r="F628" s="33" t="str">
        <f>IF($B628="N/A","N/A",IF(E628&gt;10,"No",IF(E628&lt;-10,"No","Yes")))</f>
        <v>N/A</v>
      </c>
      <c r="G628" s="47">
        <v>445159590</v>
      </c>
      <c r="H628" s="33" t="str">
        <f>IF($B628="N/A","N/A",IF(G628&gt;10,"No",IF(G628&lt;-10,"No","Yes")))</f>
        <v>N/A</v>
      </c>
      <c r="I628" s="35">
        <v>-32.9</v>
      </c>
      <c r="J628" s="35">
        <v>-82.7</v>
      </c>
      <c r="K628" s="36" t="s">
        <v>1193</v>
      </c>
      <c r="L628" s="30" t="str">
        <f>IF(J628="Div by 0", "N/A", IF(K628="N/A","N/A", IF(J628&gt;VALUE(MID(K628,1,2)), "No", IF(J628&lt;-1*VALUE(MID(K628,1,2)), "No", "Yes"))))</f>
        <v>No</v>
      </c>
    </row>
    <row r="629" spans="1:12">
      <c r="A629" s="49" t="s">
        <v>539</v>
      </c>
      <c r="B629" s="36" t="s">
        <v>49</v>
      </c>
      <c r="C629" s="34">
        <v>974774</v>
      </c>
      <c r="D629" s="33" t="str">
        <f>IF($B629="N/A","N/A",IF(C629&gt;10,"No",IF(C629&lt;-10,"No","Yes")))</f>
        <v>N/A</v>
      </c>
      <c r="E629" s="34">
        <v>626469</v>
      </c>
      <c r="F629" s="33" t="str">
        <f>IF($B629="N/A","N/A",IF(E629&gt;10,"No",IF(E629&lt;-10,"No","Yes")))</f>
        <v>N/A</v>
      </c>
      <c r="G629" s="34">
        <v>69631</v>
      </c>
      <c r="H629" s="33" t="str">
        <f>IF($B629="N/A","N/A",IF(G629&gt;10,"No",IF(G629&lt;-10,"No","Yes")))</f>
        <v>N/A</v>
      </c>
      <c r="I629" s="35">
        <v>-35.700000000000003</v>
      </c>
      <c r="J629" s="35">
        <v>-88.9</v>
      </c>
      <c r="K629" s="36" t="s">
        <v>1193</v>
      </c>
      <c r="L629" s="30" t="str">
        <f>IF(J629="Div by 0", "N/A", IF(K629="N/A","N/A", IF(J629&gt;VALUE(MID(K629,1,2)), "No", IF(J629&lt;-1*VALUE(MID(K629,1,2)), "No", "Yes"))))</f>
        <v>No</v>
      </c>
    </row>
    <row r="630" spans="1:12">
      <c r="A630" s="5" t="s">
        <v>524</v>
      </c>
      <c r="B630" s="96" t="s">
        <v>49</v>
      </c>
      <c r="C630" s="34" t="s">
        <v>49</v>
      </c>
      <c r="D630" s="30" t="str">
        <f t="shared" ref="D630:H638" si="203">IF($B630="N/A","N/A",IF(C630&lt;0,"No","Yes"))</f>
        <v>N/A</v>
      </c>
      <c r="E630" s="34" t="s">
        <v>49</v>
      </c>
      <c r="F630" s="30" t="str">
        <f t="shared" si="203"/>
        <v>N/A</v>
      </c>
      <c r="G630" s="34">
        <v>498</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49553</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17851</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1729</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12.078331091000001</v>
      </c>
      <c r="F634" s="30" t="str">
        <f t="shared" si="203"/>
        <v>N/A</v>
      </c>
      <c r="G634" s="28">
        <v>31.161407994000001</v>
      </c>
      <c r="H634" s="30" t="str">
        <f t="shared" si="203"/>
        <v>N/A</v>
      </c>
      <c r="I634" s="28" t="s">
        <v>1207</v>
      </c>
      <c r="J634" s="28">
        <v>158</v>
      </c>
      <c r="K634" s="36" t="s">
        <v>1193</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4.8192771083999997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29.630900248</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37.084757156000002</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21.457489879000001</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1.2235929399000001</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0.35903548709999999</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17.902945527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40.144475880000002</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419778</v>
      </c>
      <c r="D651" s="33" t="str">
        <f t="shared" ref="D651:D668" si="211">IF($B651="N/A","N/A",IF(C651&gt;10,"No",IF(C651&lt;-10,"No","Yes")))</f>
        <v>N/A</v>
      </c>
      <c r="E651" s="34">
        <v>810053</v>
      </c>
      <c r="F651" s="33" t="str">
        <f t="shared" ref="F651:F668" si="212">IF($B651="N/A","N/A",IF(E651&gt;10,"No",IF(E651&lt;-10,"No","Yes")))</f>
        <v>N/A</v>
      </c>
      <c r="G651" s="34">
        <v>1387476</v>
      </c>
      <c r="H651" s="33" t="str">
        <f t="shared" ref="H651:H668" si="213">IF($B651="N/A","N/A",IF(G651&gt;10,"No",IF(G651&lt;-10,"No","Yes")))</f>
        <v>N/A</v>
      </c>
      <c r="I651" s="28">
        <v>92.97</v>
      </c>
      <c r="J651" s="28">
        <v>71.28</v>
      </c>
      <c r="K651" s="36" t="s">
        <v>1193</v>
      </c>
      <c r="L651" s="30" t="str">
        <f t="shared" ref="L651:L668" si="214">IF(J651="Div by 0", "N/A", IF(K651="N/A","N/A", IF(J651&gt;VALUE(MID(K651,1,2)), "No", IF(J651&lt;-1*VALUE(MID(K651,1,2)), "No", "Yes"))))</f>
        <v>No</v>
      </c>
    </row>
    <row r="652" spans="1:12">
      <c r="A652" s="5" t="s">
        <v>524</v>
      </c>
      <c r="B652" s="36" t="s">
        <v>49</v>
      </c>
      <c r="C652" s="34">
        <v>17176</v>
      </c>
      <c r="D652" s="33" t="str">
        <f t="shared" si="211"/>
        <v>N/A</v>
      </c>
      <c r="E652" s="34">
        <v>30409</v>
      </c>
      <c r="F652" s="33" t="str">
        <f t="shared" si="212"/>
        <v>N/A</v>
      </c>
      <c r="G652" s="34">
        <v>64466</v>
      </c>
      <c r="H652" s="33" t="str">
        <f t="shared" si="213"/>
        <v>N/A</v>
      </c>
      <c r="I652" s="28">
        <v>77.040000000000006</v>
      </c>
      <c r="J652" s="28">
        <v>112</v>
      </c>
      <c r="K652" s="36" t="s">
        <v>1193</v>
      </c>
      <c r="L652" s="30" t="str">
        <f t="shared" si="214"/>
        <v>No</v>
      </c>
    </row>
    <row r="653" spans="1:12">
      <c r="A653" s="5" t="s">
        <v>527</v>
      </c>
      <c r="B653" s="36" t="s">
        <v>49</v>
      </c>
      <c r="C653" s="34">
        <v>76056</v>
      </c>
      <c r="D653" s="33" t="str">
        <f t="shared" si="211"/>
        <v>N/A</v>
      </c>
      <c r="E653" s="34">
        <v>155138</v>
      </c>
      <c r="F653" s="33" t="str">
        <f t="shared" si="212"/>
        <v>N/A</v>
      </c>
      <c r="G653" s="34">
        <v>271628</v>
      </c>
      <c r="H653" s="33" t="str">
        <f t="shared" si="213"/>
        <v>N/A</v>
      </c>
      <c r="I653" s="28">
        <v>104</v>
      </c>
      <c r="J653" s="28">
        <v>75.09</v>
      </c>
      <c r="K653" s="36" t="s">
        <v>1193</v>
      </c>
      <c r="L653" s="30" t="str">
        <f t="shared" si="214"/>
        <v>No</v>
      </c>
    </row>
    <row r="654" spans="1:12">
      <c r="A654" s="5" t="s">
        <v>530</v>
      </c>
      <c r="B654" s="36" t="s">
        <v>49</v>
      </c>
      <c r="C654" s="34">
        <v>236467</v>
      </c>
      <c r="D654" s="33" t="str">
        <f t="shared" si="211"/>
        <v>N/A</v>
      </c>
      <c r="E654" s="34">
        <v>458311</v>
      </c>
      <c r="F654" s="33" t="str">
        <f t="shared" si="212"/>
        <v>N/A</v>
      </c>
      <c r="G654" s="34">
        <v>766084</v>
      </c>
      <c r="H654" s="33" t="str">
        <f t="shared" si="213"/>
        <v>N/A</v>
      </c>
      <c r="I654" s="28">
        <v>93.82</v>
      </c>
      <c r="J654" s="28">
        <v>67.150000000000006</v>
      </c>
      <c r="K654" s="36" t="s">
        <v>1193</v>
      </c>
      <c r="L654" s="30" t="str">
        <f t="shared" si="214"/>
        <v>No</v>
      </c>
    </row>
    <row r="655" spans="1:12">
      <c r="A655" s="5" t="s">
        <v>532</v>
      </c>
      <c r="B655" s="36" t="s">
        <v>49</v>
      </c>
      <c r="C655" s="34">
        <v>90079</v>
      </c>
      <c r="D655" s="33" t="str">
        <f t="shared" si="211"/>
        <v>N/A</v>
      </c>
      <c r="E655" s="34">
        <v>166195</v>
      </c>
      <c r="F655" s="33" t="str">
        <f t="shared" si="212"/>
        <v>N/A</v>
      </c>
      <c r="G655" s="34">
        <v>285298</v>
      </c>
      <c r="H655" s="33" t="str">
        <f t="shared" si="213"/>
        <v>N/A</v>
      </c>
      <c r="I655" s="28">
        <v>84.5</v>
      </c>
      <c r="J655" s="28">
        <v>71.66</v>
      </c>
      <c r="K655" s="36" t="s">
        <v>1193</v>
      </c>
      <c r="L655" s="30" t="str">
        <f t="shared" si="214"/>
        <v>No</v>
      </c>
    </row>
    <row r="656" spans="1:12">
      <c r="A656" s="49" t="s">
        <v>693</v>
      </c>
      <c r="B656" s="36" t="s">
        <v>49</v>
      </c>
      <c r="C656" s="34">
        <v>274843.36</v>
      </c>
      <c r="D656" s="33" t="str">
        <f t="shared" si="211"/>
        <v>N/A</v>
      </c>
      <c r="E656" s="34">
        <v>430497.34</v>
      </c>
      <c r="F656" s="33" t="str">
        <f t="shared" si="212"/>
        <v>N/A</v>
      </c>
      <c r="G656" s="34">
        <v>1157033.33</v>
      </c>
      <c r="H656" s="33" t="str">
        <f t="shared" si="213"/>
        <v>N/A</v>
      </c>
      <c r="I656" s="28">
        <v>56.63</v>
      </c>
      <c r="J656" s="28">
        <v>168.8</v>
      </c>
      <c r="K656" s="36" t="s">
        <v>1193</v>
      </c>
      <c r="L656" s="30" t="str">
        <f t="shared" si="214"/>
        <v>No</v>
      </c>
    </row>
    <row r="657" spans="1:12">
      <c r="A657" s="49" t="s">
        <v>533</v>
      </c>
      <c r="B657" s="36" t="s">
        <v>49</v>
      </c>
      <c r="C657" s="47">
        <v>843055604</v>
      </c>
      <c r="D657" s="33" t="str">
        <f t="shared" si="211"/>
        <v>N/A</v>
      </c>
      <c r="E657" s="47">
        <v>1611382953</v>
      </c>
      <c r="F657" s="33" t="str">
        <f t="shared" si="212"/>
        <v>N/A</v>
      </c>
      <c r="G657" s="47">
        <v>5779719237</v>
      </c>
      <c r="H657" s="33" t="str">
        <f t="shared" si="213"/>
        <v>N/A</v>
      </c>
      <c r="I657" s="28">
        <v>91.14</v>
      </c>
      <c r="J657" s="28">
        <v>258.7</v>
      </c>
      <c r="K657" s="36" t="s">
        <v>1193</v>
      </c>
      <c r="L657" s="30" t="str">
        <f t="shared" si="214"/>
        <v>No</v>
      </c>
    </row>
    <row r="658" spans="1:12">
      <c r="A658" s="49" t="s">
        <v>694</v>
      </c>
      <c r="B658" s="36" t="s">
        <v>49</v>
      </c>
      <c r="C658" s="47">
        <v>2008.3367971</v>
      </c>
      <c r="D658" s="33" t="str">
        <f t="shared" si="211"/>
        <v>N/A</v>
      </c>
      <c r="E658" s="47">
        <v>1989.2315108</v>
      </c>
      <c r="F658" s="33" t="str">
        <f t="shared" si="212"/>
        <v>N/A</v>
      </c>
      <c r="G658" s="47">
        <v>4165.6354683</v>
      </c>
      <c r="H658" s="33" t="str">
        <f t="shared" si="213"/>
        <v>N/A</v>
      </c>
      <c r="I658" s="28">
        <v>-0.95099999999999996</v>
      </c>
      <c r="J658" s="28">
        <v>109.4</v>
      </c>
      <c r="K658" s="36" t="s">
        <v>1193</v>
      </c>
      <c r="L658" s="30" t="str">
        <f t="shared" si="214"/>
        <v>No</v>
      </c>
    </row>
    <row r="659" spans="1:12">
      <c r="A659" s="5" t="s">
        <v>524</v>
      </c>
      <c r="B659" s="36" t="s">
        <v>49</v>
      </c>
      <c r="C659" s="47">
        <v>1306.6510828999999</v>
      </c>
      <c r="D659" s="33" t="str">
        <f t="shared" si="211"/>
        <v>N/A</v>
      </c>
      <c r="E659" s="47">
        <v>1821.1972114</v>
      </c>
      <c r="F659" s="33" t="str">
        <f t="shared" si="212"/>
        <v>N/A</v>
      </c>
      <c r="G659" s="47">
        <v>2462.7682654</v>
      </c>
      <c r="H659" s="33" t="str">
        <f t="shared" si="213"/>
        <v>N/A</v>
      </c>
      <c r="I659" s="28">
        <v>39.380000000000003</v>
      </c>
      <c r="J659" s="28">
        <v>35.229999999999997</v>
      </c>
      <c r="K659" s="36" t="s">
        <v>1193</v>
      </c>
      <c r="L659" s="30" t="str">
        <f t="shared" si="214"/>
        <v>No</v>
      </c>
    </row>
    <row r="660" spans="1:12">
      <c r="A660" s="5" t="s">
        <v>527</v>
      </c>
      <c r="B660" s="36" t="s">
        <v>49</v>
      </c>
      <c r="C660" s="47">
        <v>3709.3602609</v>
      </c>
      <c r="D660" s="33" t="str">
        <f t="shared" si="211"/>
        <v>N/A</v>
      </c>
      <c r="E660" s="47">
        <v>3932.4058967000001</v>
      </c>
      <c r="F660" s="33" t="str">
        <f t="shared" si="212"/>
        <v>N/A</v>
      </c>
      <c r="G660" s="47">
        <v>7895.5132680999996</v>
      </c>
      <c r="H660" s="33" t="str">
        <f t="shared" si="213"/>
        <v>N/A</v>
      </c>
      <c r="I660" s="28">
        <v>6.0129999999999999</v>
      </c>
      <c r="J660" s="28">
        <v>100.8</v>
      </c>
      <c r="K660" s="36" t="s">
        <v>1193</v>
      </c>
      <c r="L660" s="30" t="str">
        <f t="shared" si="214"/>
        <v>No</v>
      </c>
    </row>
    <row r="661" spans="1:12">
      <c r="A661" s="5" t="s">
        <v>530</v>
      </c>
      <c r="B661" s="36" t="s">
        <v>49</v>
      </c>
      <c r="C661" s="47">
        <v>1157.1270959999999</v>
      </c>
      <c r="D661" s="33" t="str">
        <f t="shared" si="211"/>
        <v>N/A</v>
      </c>
      <c r="E661" s="47">
        <v>1161.4992156000001</v>
      </c>
      <c r="F661" s="33" t="str">
        <f t="shared" si="212"/>
        <v>N/A</v>
      </c>
      <c r="G661" s="47">
        <v>2523.916064</v>
      </c>
      <c r="H661" s="33" t="str">
        <f t="shared" si="213"/>
        <v>N/A</v>
      </c>
      <c r="I661" s="28">
        <v>0.37780000000000002</v>
      </c>
      <c r="J661" s="28">
        <v>117.3</v>
      </c>
      <c r="K661" s="36" t="s">
        <v>1193</v>
      </c>
      <c r="L661" s="30" t="str">
        <f t="shared" si="214"/>
        <v>No</v>
      </c>
    </row>
    <row r="662" spans="1:12">
      <c r="A662" s="5" t="s">
        <v>532</v>
      </c>
      <c r="B662" s="36" t="s">
        <v>49</v>
      </c>
      <c r="C662" s="47">
        <v>2940.4310439000001</v>
      </c>
      <c r="D662" s="33" t="str">
        <f t="shared" si="211"/>
        <v>N/A</v>
      </c>
      <c r="E662" s="47">
        <v>2488.6952916999999</v>
      </c>
      <c r="F662" s="33" t="str">
        <f t="shared" si="212"/>
        <v>N/A</v>
      </c>
      <c r="G662" s="47">
        <v>5407.6096783000003</v>
      </c>
      <c r="H662" s="33" t="str">
        <f t="shared" si="213"/>
        <v>N/A</v>
      </c>
      <c r="I662" s="28">
        <v>-15.4</v>
      </c>
      <c r="J662" s="28">
        <v>117.3</v>
      </c>
      <c r="K662" s="36" t="s">
        <v>1193</v>
      </c>
      <c r="L662" s="30" t="str">
        <f t="shared" si="214"/>
        <v>No</v>
      </c>
    </row>
    <row r="663" spans="1:12">
      <c r="A663" s="46" t="s">
        <v>695</v>
      </c>
      <c r="B663" s="25" t="s">
        <v>49</v>
      </c>
      <c r="C663" s="31">
        <v>1012620090</v>
      </c>
      <c r="D663" s="27" t="str">
        <f t="shared" si="211"/>
        <v>N/A</v>
      </c>
      <c r="E663" s="31">
        <v>1998394130</v>
      </c>
      <c r="F663" s="27" t="str">
        <f t="shared" si="212"/>
        <v>N/A</v>
      </c>
      <c r="G663" s="31">
        <v>2656446960</v>
      </c>
      <c r="H663" s="27" t="str">
        <f t="shared" si="213"/>
        <v>N/A</v>
      </c>
      <c r="I663" s="28">
        <v>97.35</v>
      </c>
      <c r="J663" s="28">
        <v>32.93</v>
      </c>
      <c r="K663" s="29" t="s">
        <v>1193</v>
      </c>
      <c r="L663" s="30" t="str">
        <f t="shared" si="214"/>
        <v>No</v>
      </c>
    </row>
    <row r="664" spans="1:12">
      <c r="A664" s="46" t="s">
        <v>696</v>
      </c>
      <c r="B664" s="25" t="s">
        <v>49</v>
      </c>
      <c r="C664" s="31">
        <v>2412.2752740999999</v>
      </c>
      <c r="D664" s="27" t="str">
        <f t="shared" si="211"/>
        <v>N/A</v>
      </c>
      <c r="E664" s="31">
        <v>2466.9918265000001</v>
      </c>
      <c r="F664" s="27" t="str">
        <f t="shared" si="212"/>
        <v>N/A</v>
      </c>
      <c r="G664" s="31">
        <v>1914.5894848</v>
      </c>
      <c r="H664" s="27" t="str">
        <f t="shared" si="213"/>
        <v>N/A</v>
      </c>
      <c r="I664" s="28">
        <v>2.2679999999999998</v>
      </c>
      <c r="J664" s="28">
        <v>-22.4</v>
      </c>
      <c r="K664" s="29" t="s">
        <v>1193</v>
      </c>
      <c r="L664" s="30" t="str">
        <f t="shared" si="214"/>
        <v>Yes</v>
      </c>
    </row>
    <row r="665" spans="1:12">
      <c r="A665" s="5" t="s">
        <v>524</v>
      </c>
      <c r="B665" s="36" t="s">
        <v>49</v>
      </c>
      <c r="C665" s="47">
        <v>14812.702201</v>
      </c>
      <c r="D665" s="33" t="str">
        <f t="shared" si="211"/>
        <v>N/A</v>
      </c>
      <c r="E665" s="47">
        <v>15201.026209</v>
      </c>
      <c r="F665" s="33" t="str">
        <f t="shared" si="212"/>
        <v>N/A</v>
      </c>
      <c r="G665" s="47">
        <v>13025.155493</v>
      </c>
      <c r="H665" s="33" t="str">
        <f t="shared" si="213"/>
        <v>N/A</v>
      </c>
      <c r="I665" s="28">
        <v>2.6219999999999999</v>
      </c>
      <c r="J665" s="28">
        <v>-14.3</v>
      </c>
      <c r="K665" s="36" t="s">
        <v>1193</v>
      </c>
      <c r="L665" s="30" t="str">
        <f t="shared" si="214"/>
        <v>Yes</v>
      </c>
    </row>
    <row r="666" spans="1:12">
      <c r="A666" s="5" t="s">
        <v>527</v>
      </c>
      <c r="B666" s="36" t="s">
        <v>49</v>
      </c>
      <c r="C666" s="47">
        <v>6402.9681287000003</v>
      </c>
      <c r="D666" s="33" t="str">
        <f t="shared" si="211"/>
        <v>N/A</v>
      </c>
      <c r="E666" s="47">
        <v>6177.5007413000003</v>
      </c>
      <c r="F666" s="33" t="str">
        <f t="shared" si="212"/>
        <v>N/A</v>
      </c>
      <c r="G666" s="47">
        <v>4726.1285471000001</v>
      </c>
      <c r="H666" s="33" t="str">
        <f t="shared" si="213"/>
        <v>N/A</v>
      </c>
      <c r="I666" s="28">
        <v>-3.52</v>
      </c>
      <c r="J666" s="28">
        <v>-23.5</v>
      </c>
      <c r="K666" s="36" t="s">
        <v>1193</v>
      </c>
      <c r="L666" s="30" t="str">
        <f t="shared" si="214"/>
        <v>Yes</v>
      </c>
    </row>
    <row r="667" spans="1:12">
      <c r="A667" s="5" t="s">
        <v>530</v>
      </c>
      <c r="B667" s="36" t="s">
        <v>49</v>
      </c>
      <c r="C667" s="47">
        <v>682.91430093999998</v>
      </c>
      <c r="D667" s="33" t="str">
        <f t="shared" si="211"/>
        <v>N/A</v>
      </c>
      <c r="E667" s="47">
        <v>805.26036032000002</v>
      </c>
      <c r="F667" s="33" t="str">
        <f t="shared" si="212"/>
        <v>N/A</v>
      </c>
      <c r="G667" s="47">
        <v>489.00493941000002</v>
      </c>
      <c r="H667" s="33" t="str">
        <f t="shared" si="213"/>
        <v>N/A</v>
      </c>
      <c r="I667" s="28">
        <v>17.920000000000002</v>
      </c>
      <c r="J667" s="28">
        <v>-39.299999999999997</v>
      </c>
      <c r="K667" s="36" t="s">
        <v>1193</v>
      </c>
      <c r="L667" s="30" t="str">
        <f t="shared" si="214"/>
        <v>No</v>
      </c>
    </row>
    <row r="668" spans="1:12">
      <c r="A668" s="5" t="s">
        <v>532</v>
      </c>
      <c r="B668" s="36" t="s">
        <v>49</v>
      </c>
      <c r="C668" s="47">
        <v>1218.1116242000001</v>
      </c>
      <c r="D668" s="33" t="str">
        <f t="shared" si="211"/>
        <v>N/A</v>
      </c>
      <c r="E668" s="47">
        <v>1255.8821445000001</v>
      </c>
      <c r="F668" s="33" t="str">
        <f t="shared" si="212"/>
        <v>N/A</v>
      </c>
      <c r="G668" s="47">
        <v>555.20747077999999</v>
      </c>
      <c r="H668" s="33" t="str">
        <f t="shared" si="213"/>
        <v>N/A</v>
      </c>
      <c r="I668" s="28">
        <v>3.101</v>
      </c>
      <c r="J668" s="28">
        <v>-55.8</v>
      </c>
      <c r="K668" s="36" t="s">
        <v>1193</v>
      </c>
      <c r="L668" s="30" t="str">
        <f t="shared" si="214"/>
        <v>No</v>
      </c>
    </row>
    <row r="669" spans="1:12">
      <c r="A669" s="207" t="s">
        <v>697</v>
      </c>
      <c r="B669" s="207"/>
      <c r="C669" s="207"/>
      <c r="D669" s="207"/>
      <c r="E669" s="207"/>
      <c r="F669" s="207"/>
      <c r="G669" s="207"/>
      <c r="H669" s="207"/>
      <c r="I669" s="207"/>
      <c r="J669" s="207"/>
      <c r="K669" s="207"/>
      <c r="L669" s="207"/>
    </row>
    <row r="670" spans="1:12">
      <c r="A670" s="5" t="s">
        <v>540</v>
      </c>
      <c r="B670" s="36" t="s">
        <v>49</v>
      </c>
      <c r="C670" s="47">
        <v>58902066</v>
      </c>
      <c r="D670" s="33" t="str">
        <f>IF($B670="N/A","N/A",IF(C670&gt;10,"No",IF(C670&lt;-10,"No","Yes")))</f>
        <v>N/A</v>
      </c>
      <c r="E670" s="47">
        <v>116646488</v>
      </c>
      <c r="F670" s="33" t="str">
        <f>IF($B670="N/A","N/A",IF(E670&gt;10,"No",IF(E670&lt;-10,"No","Yes")))</f>
        <v>N/A</v>
      </c>
      <c r="G670" s="47">
        <v>24785453</v>
      </c>
      <c r="H670" s="33" t="str">
        <f>IF($B670="N/A","N/A",IF(G670&gt;10,"No",IF(G670&lt;-10,"No","Yes")))</f>
        <v>N/A</v>
      </c>
      <c r="I670" s="28">
        <v>98.03</v>
      </c>
      <c r="J670" s="28">
        <v>-78.8</v>
      </c>
      <c r="K670" s="36" t="s">
        <v>1193</v>
      </c>
      <c r="L670" s="30" t="str">
        <f>IF(J670="Div by 0", "N/A", IF(K670="N/A","N/A", IF(J670&gt;VALUE(MID(K670,1,2)), "No", IF(J670&lt;-1*VALUE(MID(K670,1,2)), "No", "Yes"))))</f>
        <v>No</v>
      </c>
    </row>
    <row r="671" spans="1:12">
      <c r="A671" s="5" t="s">
        <v>541</v>
      </c>
      <c r="B671" s="36" t="s">
        <v>49</v>
      </c>
      <c r="C671" s="47">
        <v>367501620</v>
      </c>
      <c r="D671" s="33" t="str">
        <f>IF($B671="N/A","N/A",IF(C671&gt;10,"No",IF(C671&lt;-10,"No","Yes")))</f>
        <v>N/A</v>
      </c>
      <c r="E671" s="47">
        <v>681744514</v>
      </c>
      <c r="F671" s="33" t="str">
        <f>IF($B671="N/A","N/A",IF(E671&gt;10,"No",IF(E671&lt;-10,"No","Yes")))</f>
        <v>N/A</v>
      </c>
      <c r="G671" s="47">
        <v>1155053617</v>
      </c>
      <c r="H671" s="33" t="str">
        <f>IF($B671="N/A","N/A",IF(G671&gt;10,"No",IF(G671&lt;-10,"No","Yes")))</f>
        <v>N/A</v>
      </c>
      <c r="I671" s="28">
        <v>85.51</v>
      </c>
      <c r="J671" s="28">
        <v>69.430000000000007</v>
      </c>
      <c r="K671" s="36" t="s">
        <v>1193</v>
      </c>
      <c r="L671" s="30" t="str">
        <f>IF(J671="Div by 0", "N/A", IF(K671="N/A","N/A", IF(J671&gt;VALUE(MID(K671,1,2)), "No", IF(J671&lt;-1*VALUE(MID(K671,1,2)), "No", "Yes"))))</f>
        <v>No</v>
      </c>
    </row>
    <row r="672" spans="1:12">
      <c r="A672" s="5" t="s">
        <v>542</v>
      </c>
      <c r="B672" s="36" t="s">
        <v>49</v>
      </c>
      <c r="C672" s="47">
        <v>190697393</v>
      </c>
      <c r="D672" s="33" t="str">
        <f>IF($B672="N/A","N/A",IF(C672&gt;10,"No",IF(C672&lt;-10,"No","Yes")))</f>
        <v>N/A</v>
      </c>
      <c r="E672" s="47">
        <v>339369586</v>
      </c>
      <c r="F672" s="33" t="str">
        <f>IF($B672="N/A","N/A",IF(E672&gt;10,"No",IF(E672&lt;-10,"No","Yes")))</f>
        <v>N/A</v>
      </c>
      <c r="G672" s="47">
        <v>643504164</v>
      </c>
      <c r="H672" s="33" t="str">
        <f>IF($B672="N/A","N/A",IF(G672&gt;10,"No",IF(G672&lt;-10,"No","Yes")))</f>
        <v>N/A</v>
      </c>
      <c r="I672" s="28">
        <v>77.959999999999994</v>
      </c>
      <c r="J672" s="28">
        <v>89.62</v>
      </c>
      <c r="K672" s="36" t="s">
        <v>1193</v>
      </c>
      <c r="L672" s="30" t="str">
        <f>IF(J672="Div by 0", "N/A", IF(K672="N/A","N/A", IF(J672&gt;VALUE(MID(K672,1,2)), "No", IF(J672&lt;-1*VALUE(MID(K672,1,2)), "No", "Yes"))))</f>
        <v>No</v>
      </c>
    </row>
    <row r="673" spans="1:12">
      <c r="A673" s="5" t="s">
        <v>543</v>
      </c>
      <c r="B673" s="36" t="s">
        <v>49</v>
      </c>
      <c r="C673" s="47">
        <v>395519011</v>
      </c>
      <c r="D673" s="33" t="str">
        <f>IF($B673="N/A","N/A",IF(C673&gt;10,"No",IF(C673&lt;-10,"No","Yes")))</f>
        <v>N/A</v>
      </c>
      <c r="E673" s="47">
        <v>860633542</v>
      </c>
      <c r="F673" s="33" t="str">
        <f>IF($B673="N/A","N/A",IF(E673&gt;10,"No",IF(E673&lt;-10,"No","Yes")))</f>
        <v>N/A</v>
      </c>
      <c r="G673" s="47">
        <v>833103726</v>
      </c>
      <c r="H673" s="33" t="str">
        <f>IF($B673="N/A","N/A",IF(G673&gt;10,"No",IF(G673&lt;-10,"No","Yes")))</f>
        <v>N/A</v>
      </c>
      <c r="I673" s="28">
        <v>117.6</v>
      </c>
      <c r="J673" s="28">
        <v>-3.2</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140.31718194000001</v>
      </c>
      <c r="D675" s="27" t="str">
        <f>IF($B675="N/A","N/A",IF(C675&gt;10,"No",IF(C675&lt;-10,"No","Yes")))</f>
        <v>N/A</v>
      </c>
      <c r="E675" s="31">
        <v>143.99858775000001</v>
      </c>
      <c r="F675" s="27" t="str">
        <f>IF($B675="N/A","N/A",IF(E675&gt;10,"No",IF(E675&lt;-10,"No","Yes")))</f>
        <v>N/A</v>
      </c>
      <c r="G675" s="31">
        <v>17.863698543000002</v>
      </c>
      <c r="H675" s="27" t="str">
        <f>IF($B675="N/A","N/A",IF(G675&gt;10,"No",IF(G675&lt;-10,"No","Yes")))</f>
        <v>N/A</v>
      </c>
      <c r="I675" s="28">
        <v>2.6240000000000001</v>
      </c>
      <c r="J675" s="28">
        <v>-87.6</v>
      </c>
      <c r="K675" s="29" t="s">
        <v>1193</v>
      </c>
      <c r="L675" s="30" t="str">
        <f>IF(J675="Div by 0", "N/A", IF(K675="N/A","N/A", IF(J675&gt;VALUE(MID(K675,1,2)), "No", IF(J675&lt;-1*VALUE(MID(K675,1,2)), "No", "Yes"))))</f>
        <v>No</v>
      </c>
    </row>
    <row r="676" spans="1:12">
      <c r="A676" s="48" t="s">
        <v>541</v>
      </c>
      <c r="B676" s="25" t="s">
        <v>49</v>
      </c>
      <c r="C676" s="31">
        <v>875.46660378000001</v>
      </c>
      <c r="D676" s="27" t="str">
        <f>IF($B676="N/A","N/A",IF(C676&gt;10,"No",IF(C676&lt;-10,"No","Yes")))</f>
        <v>N/A</v>
      </c>
      <c r="E676" s="31">
        <v>841.60482586000001</v>
      </c>
      <c r="F676" s="27" t="str">
        <f>IF($B676="N/A","N/A",IF(E676&gt;10,"No",IF(E676&lt;-10,"No","Yes")))</f>
        <v>N/A</v>
      </c>
      <c r="G676" s="31">
        <v>832.48547506</v>
      </c>
      <c r="H676" s="27" t="str">
        <f>IF($B676="N/A","N/A",IF(G676&gt;10,"No",IF(G676&lt;-10,"No","Yes")))</f>
        <v>N/A</v>
      </c>
      <c r="I676" s="28">
        <v>-3.87</v>
      </c>
      <c r="J676" s="28">
        <v>-1.08</v>
      </c>
      <c r="K676" s="29" t="s">
        <v>1193</v>
      </c>
      <c r="L676" s="30" t="str">
        <f>IF(J676="Div by 0", "N/A", IF(K676="N/A","N/A", IF(J676&gt;VALUE(MID(K676,1,2)), "No", IF(J676&lt;-1*VALUE(MID(K676,1,2)), "No", "Yes"))))</f>
        <v>Yes</v>
      </c>
    </row>
    <row r="677" spans="1:12">
      <c r="A677" s="48" t="s">
        <v>542</v>
      </c>
      <c r="B677" s="25" t="s">
        <v>49</v>
      </c>
      <c r="C677" s="31">
        <v>454.28153214000002</v>
      </c>
      <c r="D677" s="27" t="str">
        <f>IF($B677="N/A","N/A",IF(C677&gt;10,"No",IF(C677&lt;-10,"No","Yes")))</f>
        <v>N/A</v>
      </c>
      <c r="E677" s="31">
        <v>418.94738491999999</v>
      </c>
      <c r="F677" s="27" t="str">
        <f>IF($B677="N/A","N/A",IF(E677&gt;10,"No",IF(E677&lt;-10,"No","Yes")))</f>
        <v>N/A</v>
      </c>
      <c r="G677" s="31">
        <v>463.79480726000003</v>
      </c>
      <c r="H677" s="27" t="str">
        <f>IF($B677="N/A","N/A",IF(G677&gt;10,"No",IF(G677&lt;-10,"No","Yes")))</f>
        <v>N/A</v>
      </c>
      <c r="I677" s="28">
        <v>-7.78</v>
      </c>
      <c r="J677" s="28">
        <v>10.7</v>
      </c>
      <c r="K677" s="29" t="s">
        <v>1193</v>
      </c>
      <c r="L677" s="30" t="str">
        <f>IF(J677="Div by 0", "N/A", IF(K677="N/A","N/A", IF(J677&gt;VALUE(MID(K677,1,2)), "No", IF(J677&lt;-1*VALUE(MID(K677,1,2)), "No", "Yes"))))</f>
        <v>Yes</v>
      </c>
    </row>
    <row r="678" spans="1:12">
      <c r="A678" s="5" t="s">
        <v>543</v>
      </c>
      <c r="B678" s="36" t="s">
        <v>49</v>
      </c>
      <c r="C678" s="47">
        <v>942.20995620999997</v>
      </c>
      <c r="D678" s="33" t="str">
        <f>IF($B678="N/A","N/A",IF(C678&gt;10,"No",IF(C678&lt;-10,"No","Yes")))</f>
        <v>N/A</v>
      </c>
      <c r="E678" s="47">
        <v>1062.4410279000001</v>
      </c>
      <c r="F678" s="33" t="str">
        <f>IF($B678="N/A","N/A",IF(E678&gt;10,"No",IF(E678&lt;-10,"No","Yes")))</f>
        <v>N/A</v>
      </c>
      <c r="G678" s="47">
        <v>600.44550391999996</v>
      </c>
      <c r="H678" s="33" t="str">
        <f>IF($B678="N/A","N/A",IF(G678&gt;10,"No",IF(G678&lt;-10,"No","Yes")))</f>
        <v>N/A</v>
      </c>
      <c r="I678" s="35">
        <v>12.76</v>
      </c>
      <c r="J678" s="35">
        <v>-43.5</v>
      </c>
      <c r="K678" s="36" t="s">
        <v>1193</v>
      </c>
      <c r="L678" s="30" t="str">
        <f>IF(J678="Div by 0", "N/A", IF(K678="N/A","N/A", IF(J678&gt;VALUE(MID(K678,1,2)), "No", IF(J678&lt;-1*VALUE(MID(K678,1,2)), "No", "Yes"))))</f>
        <v>No</v>
      </c>
    </row>
    <row r="679" spans="1:12">
      <c r="A679" s="94" t="s">
        <v>1029</v>
      </c>
      <c r="B679" s="36" t="s">
        <v>49</v>
      </c>
      <c r="C679" s="35" t="s">
        <v>1207</v>
      </c>
      <c r="D679" s="33" t="str">
        <f>IF($B679="N/A","N/A",IF(C679&gt;10,"No",IF(C679&lt;-10,"No","Yes")))</f>
        <v>N/A</v>
      </c>
      <c r="E679" s="35">
        <v>58.038794992</v>
      </c>
      <c r="F679" s="33" t="str">
        <f>IF($B679="N/A","N/A",IF(E679&gt;10,"No",IF(E679&lt;-10,"No","Yes")))</f>
        <v>N/A</v>
      </c>
      <c r="G679" s="35">
        <v>74.623488983000001</v>
      </c>
      <c r="H679" s="33" t="str">
        <f>IF($B679="N/A","N/A",IF(G679&gt;10,"No",IF(G679&lt;-10,"No","Yes")))</f>
        <v>N/A</v>
      </c>
      <c r="I679" s="35" t="s">
        <v>1207</v>
      </c>
      <c r="J679" s="35">
        <v>28.58</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26.206062110000001</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55.516736123999998</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83.483012306999996</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79.965509748000002</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7.6437358195999998</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5.0451320000000001E-4</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0.1323986865</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70.498877097999994</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0.2277516872</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30.767234893000001</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1.7367507618</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0.67165125739999998</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56.577555214999997</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1.2785086012</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8.0092916922999997</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4.4253017700000001E-2</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4.3243991000000001E-3</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0.29665377999999998</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3.6036660000000003E-4</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14.372717078000001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8.0217603799999995E-2</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23.920846198</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1.2679138234</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821857</v>
      </c>
      <c r="D713" s="33" t="str">
        <f t="shared" ref="D713:D720" si="222">IF($B713="N/A","N/A",IF(C713&gt;10,"No",IF(C713&lt;-10,"No","Yes")))</f>
        <v>N/A</v>
      </c>
      <c r="E713" s="34">
        <v>528652</v>
      </c>
      <c r="F713" s="33" t="str">
        <f t="shared" ref="F713:F720" si="223">IF($B713="N/A","N/A",IF(E713&gt;10,"No",IF(E713&lt;-10,"No","Yes")))</f>
        <v>N/A</v>
      </c>
      <c r="G713" s="34">
        <v>65479</v>
      </c>
      <c r="H713" s="33" t="str">
        <f t="shared" ref="H713:H720" si="224">IF($B713="N/A","N/A",IF(G713&gt;10,"No",IF(G713&lt;-10,"No","Yes")))</f>
        <v>N/A</v>
      </c>
      <c r="I713" s="35">
        <v>-35.700000000000003</v>
      </c>
      <c r="J713" s="35">
        <v>-87.6</v>
      </c>
      <c r="K713" s="36" t="s">
        <v>1193</v>
      </c>
      <c r="L713" s="30" t="str">
        <f t="shared" ref="L713:L720" si="225">IF(J713="Div by 0", "N/A", IF(K713="N/A","N/A", IF(J713&gt;VALUE(MID(K713,1,2)), "No", IF(J713&lt;-1*VALUE(MID(K713,1,2)), "No", "Yes"))))</f>
        <v>No</v>
      </c>
    </row>
    <row r="714" spans="1:12">
      <c r="A714" s="46" t="s">
        <v>31</v>
      </c>
      <c r="B714" s="25" t="s">
        <v>49</v>
      </c>
      <c r="C714" s="26">
        <v>677836</v>
      </c>
      <c r="D714" s="27" t="str">
        <f t="shared" si="222"/>
        <v>N/A</v>
      </c>
      <c r="E714" s="26">
        <v>423176</v>
      </c>
      <c r="F714" s="27" t="str">
        <f t="shared" si="223"/>
        <v>N/A</v>
      </c>
      <c r="G714" s="26">
        <v>51389</v>
      </c>
      <c r="H714" s="27" t="str">
        <f t="shared" si="224"/>
        <v>N/A</v>
      </c>
      <c r="I714" s="28">
        <v>-37.6</v>
      </c>
      <c r="J714" s="28">
        <v>-87.9</v>
      </c>
      <c r="K714" s="29" t="s">
        <v>1193</v>
      </c>
      <c r="L714" s="30" t="str">
        <f t="shared" si="225"/>
        <v>No</v>
      </c>
    </row>
    <row r="715" spans="1:12">
      <c r="A715" s="46" t="s">
        <v>353</v>
      </c>
      <c r="B715" s="25" t="s">
        <v>49</v>
      </c>
      <c r="C715" s="26">
        <v>701161.58</v>
      </c>
      <c r="D715" s="27" t="str">
        <f t="shared" si="222"/>
        <v>N/A</v>
      </c>
      <c r="E715" s="26">
        <v>420674.58</v>
      </c>
      <c r="F715" s="27" t="str">
        <f t="shared" si="223"/>
        <v>N/A</v>
      </c>
      <c r="G715" s="26">
        <v>59305.71</v>
      </c>
      <c r="H715" s="27" t="str">
        <f t="shared" si="224"/>
        <v>N/A</v>
      </c>
      <c r="I715" s="28">
        <v>-40</v>
      </c>
      <c r="J715" s="28">
        <v>-85.9</v>
      </c>
      <c r="K715" s="29" t="s">
        <v>1193</v>
      </c>
      <c r="L715" s="30" t="str">
        <f t="shared" si="225"/>
        <v>No</v>
      </c>
    </row>
    <row r="716" spans="1:12">
      <c r="A716" s="51" t="s">
        <v>523</v>
      </c>
      <c r="B716" s="25" t="s">
        <v>49</v>
      </c>
      <c r="C716" s="26">
        <v>1352</v>
      </c>
      <c r="D716" s="27" t="str">
        <f t="shared" si="222"/>
        <v>N/A</v>
      </c>
      <c r="E716" s="26">
        <v>896</v>
      </c>
      <c r="F716" s="27" t="str">
        <f t="shared" si="223"/>
        <v>N/A</v>
      </c>
      <c r="G716" s="26">
        <v>32</v>
      </c>
      <c r="H716" s="27" t="str">
        <f t="shared" si="224"/>
        <v>N/A</v>
      </c>
      <c r="I716" s="28">
        <v>-33.700000000000003</v>
      </c>
      <c r="J716" s="28">
        <v>-96.4</v>
      </c>
      <c r="K716" s="29" t="s">
        <v>1193</v>
      </c>
      <c r="L716" s="30" t="str">
        <f t="shared" si="225"/>
        <v>No</v>
      </c>
    </row>
    <row r="717" spans="1:12">
      <c r="A717" s="48" t="s">
        <v>702</v>
      </c>
      <c r="B717" s="25" t="s">
        <v>49</v>
      </c>
      <c r="C717" s="26">
        <v>446</v>
      </c>
      <c r="D717" s="27" t="str">
        <f t="shared" si="222"/>
        <v>N/A</v>
      </c>
      <c r="E717" s="26">
        <v>218</v>
      </c>
      <c r="F717" s="27" t="str">
        <f t="shared" si="223"/>
        <v>N/A</v>
      </c>
      <c r="G717" s="26">
        <v>28</v>
      </c>
      <c r="H717" s="27" t="str">
        <f t="shared" si="224"/>
        <v>N/A</v>
      </c>
      <c r="I717" s="28">
        <v>-51.1</v>
      </c>
      <c r="J717" s="28">
        <v>-87.2</v>
      </c>
      <c r="K717" s="29" t="s">
        <v>1193</v>
      </c>
      <c r="L717" s="30" t="str">
        <f t="shared" si="225"/>
        <v>No</v>
      </c>
    </row>
    <row r="718" spans="1:12">
      <c r="A718" s="48" t="s">
        <v>703</v>
      </c>
      <c r="B718" s="25" t="s">
        <v>49</v>
      </c>
      <c r="C718" s="26">
        <v>386</v>
      </c>
      <c r="D718" s="27" t="str">
        <f t="shared" si="222"/>
        <v>N/A</v>
      </c>
      <c r="E718" s="26">
        <v>281</v>
      </c>
      <c r="F718" s="27" t="str">
        <f t="shared" si="223"/>
        <v>N/A</v>
      </c>
      <c r="G718" s="26">
        <v>0</v>
      </c>
      <c r="H718" s="27" t="str">
        <f t="shared" si="224"/>
        <v>N/A</v>
      </c>
      <c r="I718" s="28">
        <v>-27.2</v>
      </c>
      <c r="J718" s="28">
        <v>-100</v>
      </c>
      <c r="K718" s="29" t="s">
        <v>1193</v>
      </c>
      <c r="L718" s="30" t="str">
        <f t="shared" si="225"/>
        <v>No</v>
      </c>
    </row>
    <row r="719" spans="1:12">
      <c r="A719" s="48" t="s">
        <v>704</v>
      </c>
      <c r="B719" s="25" t="s">
        <v>49</v>
      </c>
      <c r="C719" s="26">
        <v>245</v>
      </c>
      <c r="D719" s="27" t="str">
        <f t="shared" si="222"/>
        <v>N/A</v>
      </c>
      <c r="E719" s="26">
        <v>202</v>
      </c>
      <c r="F719" s="27" t="str">
        <f t="shared" si="223"/>
        <v>N/A</v>
      </c>
      <c r="G719" s="26">
        <v>11</v>
      </c>
      <c r="H719" s="27" t="str">
        <f t="shared" si="224"/>
        <v>N/A</v>
      </c>
      <c r="I719" s="28">
        <v>-17.600000000000001</v>
      </c>
      <c r="J719" s="28">
        <v>-99.5</v>
      </c>
      <c r="K719" s="29" t="s">
        <v>1193</v>
      </c>
      <c r="L719" s="30" t="str">
        <f t="shared" si="225"/>
        <v>No</v>
      </c>
    </row>
    <row r="720" spans="1:12">
      <c r="A720" s="48" t="s">
        <v>705</v>
      </c>
      <c r="B720" s="25" t="s">
        <v>49</v>
      </c>
      <c r="C720" s="26">
        <v>273</v>
      </c>
      <c r="D720" s="27" t="str">
        <f t="shared" si="222"/>
        <v>N/A</v>
      </c>
      <c r="E720" s="26">
        <v>193</v>
      </c>
      <c r="F720" s="27" t="str">
        <f t="shared" si="223"/>
        <v>N/A</v>
      </c>
      <c r="G720" s="26">
        <v>11</v>
      </c>
      <c r="H720" s="27" t="str">
        <f t="shared" si="224"/>
        <v>N/A</v>
      </c>
      <c r="I720" s="28">
        <v>-29.3</v>
      </c>
      <c r="J720" s="28">
        <v>-99</v>
      </c>
      <c r="K720" s="29" t="s">
        <v>1193</v>
      </c>
      <c r="L720" s="30" t="str">
        <f t="shared" si="225"/>
        <v>No</v>
      </c>
    </row>
    <row r="721" spans="1:12">
      <c r="A721" s="48" t="s">
        <v>706</v>
      </c>
      <c r="B721" s="25" t="s">
        <v>49</v>
      </c>
      <c r="C721" s="26">
        <v>11</v>
      </c>
      <c r="D721" s="27" t="str">
        <f t="shared" ref="D721:D745" si="226">IF($B721="N/A","N/A",IF(C721&gt;10,"No",IF(C721&lt;-10,"No","Yes")))</f>
        <v>N/A</v>
      </c>
      <c r="E721" s="26">
        <v>11</v>
      </c>
      <c r="F721" s="27" t="str">
        <f t="shared" ref="F721:F745" si="227">IF($B721="N/A","N/A",IF(E721&gt;10,"No",IF(E721&lt;-10,"No","Yes")))</f>
        <v>N/A</v>
      </c>
      <c r="G721" s="26">
        <v>11</v>
      </c>
      <c r="H721" s="27" t="str">
        <f t="shared" ref="H721:H745" si="228">IF($B721="N/A","N/A",IF(G721&gt;10,"No",IF(G721&lt;-10,"No","Yes")))</f>
        <v>N/A</v>
      </c>
      <c r="I721" s="28">
        <v>0</v>
      </c>
      <c r="J721" s="28">
        <v>-50</v>
      </c>
      <c r="K721" s="29" t="s">
        <v>1193</v>
      </c>
      <c r="L721" s="30" t="str">
        <f t="shared" ref="L721:L745" si="229">IF(J721="Div by 0", "N/A", IF(K721="N/A","N/A", IF(J721&gt;VALUE(MID(K721,1,2)), "No", IF(J721&lt;-1*VALUE(MID(K721,1,2)), "No", "Yes"))))</f>
        <v>No</v>
      </c>
    </row>
    <row r="722" spans="1:12">
      <c r="A722" s="51" t="s">
        <v>527</v>
      </c>
      <c r="B722" s="25" t="s">
        <v>49</v>
      </c>
      <c r="C722" s="26">
        <v>135111</v>
      </c>
      <c r="D722" s="27" t="str">
        <f t="shared" si="226"/>
        <v>N/A</v>
      </c>
      <c r="E722" s="26">
        <v>102294</v>
      </c>
      <c r="F722" s="27" t="str">
        <f t="shared" si="227"/>
        <v>N/A</v>
      </c>
      <c r="G722" s="26">
        <v>45213</v>
      </c>
      <c r="H722" s="27" t="str">
        <f t="shared" si="228"/>
        <v>N/A</v>
      </c>
      <c r="I722" s="28">
        <v>-24.3</v>
      </c>
      <c r="J722" s="28">
        <v>-55.8</v>
      </c>
      <c r="K722" s="29" t="s">
        <v>1193</v>
      </c>
      <c r="L722" s="30" t="str">
        <f t="shared" si="229"/>
        <v>No</v>
      </c>
    </row>
    <row r="723" spans="1:12">
      <c r="A723" s="48" t="s">
        <v>707</v>
      </c>
      <c r="B723" s="25" t="s">
        <v>49</v>
      </c>
      <c r="C723" s="26">
        <v>131153</v>
      </c>
      <c r="D723" s="27" t="str">
        <f t="shared" si="226"/>
        <v>N/A</v>
      </c>
      <c r="E723" s="26">
        <v>99698</v>
      </c>
      <c r="F723" s="27" t="str">
        <f t="shared" si="227"/>
        <v>N/A</v>
      </c>
      <c r="G723" s="26">
        <v>44999</v>
      </c>
      <c r="H723" s="27" t="str">
        <f t="shared" si="228"/>
        <v>N/A</v>
      </c>
      <c r="I723" s="28">
        <v>-24</v>
      </c>
      <c r="J723" s="28">
        <v>-54.9</v>
      </c>
      <c r="K723" s="29" t="s">
        <v>1193</v>
      </c>
      <c r="L723" s="30" t="str">
        <f t="shared" si="229"/>
        <v>No</v>
      </c>
    </row>
    <row r="724" spans="1:12">
      <c r="A724" s="48" t="s">
        <v>708</v>
      </c>
      <c r="B724" s="25" t="s">
        <v>49</v>
      </c>
      <c r="C724" s="26">
        <v>674</v>
      </c>
      <c r="D724" s="27" t="str">
        <f t="shared" si="226"/>
        <v>N/A</v>
      </c>
      <c r="E724" s="26">
        <v>376</v>
      </c>
      <c r="F724" s="27" t="str">
        <f t="shared" si="227"/>
        <v>N/A</v>
      </c>
      <c r="G724" s="26">
        <v>0</v>
      </c>
      <c r="H724" s="27" t="str">
        <f t="shared" si="228"/>
        <v>N/A</v>
      </c>
      <c r="I724" s="28">
        <v>-44.2</v>
      </c>
      <c r="J724" s="28">
        <v>-100</v>
      </c>
      <c r="K724" s="29" t="s">
        <v>1193</v>
      </c>
      <c r="L724" s="30" t="str">
        <f t="shared" si="229"/>
        <v>No</v>
      </c>
    </row>
    <row r="725" spans="1:12">
      <c r="A725" s="48" t="s">
        <v>791</v>
      </c>
      <c r="B725" s="25" t="s">
        <v>49</v>
      </c>
      <c r="C725" s="26">
        <v>2139</v>
      </c>
      <c r="D725" s="27" t="str">
        <f t="shared" si="226"/>
        <v>N/A</v>
      </c>
      <c r="E725" s="26">
        <v>1455</v>
      </c>
      <c r="F725" s="27" t="str">
        <f t="shared" si="227"/>
        <v>N/A</v>
      </c>
      <c r="G725" s="26">
        <v>11</v>
      </c>
      <c r="H725" s="27" t="str">
        <f t="shared" si="228"/>
        <v>N/A</v>
      </c>
      <c r="I725" s="28">
        <v>-32</v>
      </c>
      <c r="J725" s="28">
        <v>-99.5</v>
      </c>
      <c r="K725" s="29" t="s">
        <v>1193</v>
      </c>
      <c r="L725" s="30" t="str">
        <f t="shared" si="229"/>
        <v>No</v>
      </c>
    </row>
    <row r="726" spans="1:12">
      <c r="A726" s="48" t="s">
        <v>723</v>
      </c>
      <c r="B726" s="25" t="s">
        <v>49</v>
      </c>
      <c r="C726" s="26">
        <v>1069</v>
      </c>
      <c r="D726" s="27" t="str">
        <f t="shared" si="226"/>
        <v>N/A</v>
      </c>
      <c r="E726" s="26">
        <v>725</v>
      </c>
      <c r="F726" s="27" t="str">
        <f t="shared" si="227"/>
        <v>N/A</v>
      </c>
      <c r="G726" s="26">
        <v>191</v>
      </c>
      <c r="H726" s="27" t="str">
        <f t="shared" si="228"/>
        <v>N/A</v>
      </c>
      <c r="I726" s="28">
        <v>-32.200000000000003</v>
      </c>
      <c r="J726" s="28">
        <v>-73.7</v>
      </c>
      <c r="K726" s="29" t="s">
        <v>1193</v>
      </c>
      <c r="L726" s="30" t="str">
        <f t="shared" si="229"/>
        <v>No</v>
      </c>
    </row>
    <row r="727" spans="1:12">
      <c r="A727" s="48" t="s">
        <v>709</v>
      </c>
      <c r="B727" s="25" t="s">
        <v>49</v>
      </c>
      <c r="C727" s="26">
        <v>76</v>
      </c>
      <c r="D727" s="27" t="str">
        <f t="shared" si="226"/>
        <v>N/A</v>
      </c>
      <c r="E727" s="26">
        <v>40</v>
      </c>
      <c r="F727" s="27" t="str">
        <f t="shared" si="227"/>
        <v>N/A</v>
      </c>
      <c r="G727" s="26">
        <v>15</v>
      </c>
      <c r="H727" s="27" t="str">
        <f t="shared" si="228"/>
        <v>N/A</v>
      </c>
      <c r="I727" s="28">
        <v>-47.4</v>
      </c>
      <c r="J727" s="28">
        <v>-62.5</v>
      </c>
      <c r="K727" s="29" t="s">
        <v>1193</v>
      </c>
      <c r="L727" s="30" t="str">
        <f t="shared" si="229"/>
        <v>No</v>
      </c>
    </row>
    <row r="728" spans="1:12">
      <c r="A728" s="51" t="s">
        <v>530</v>
      </c>
      <c r="B728" s="25" t="s">
        <v>49</v>
      </c>
      <c r="C728" s="26">
        <v>496569</v>
      </c>
      <c r="D728" s="27" t="str">
        <f t="shared" si="226"/>
        <v>N/A</v>
      </c>
      <c r="E728" s="26">
        <v>292706</v>
      </c>
      <c r="F728" s="27" t="str">
        <f t="shared" si="227"/>
        <v>N/A</v>
      </c>
      <c r="G728" s="26">
        <v>18546</v>
      </c>
      <c r="H728" s="27" t="str">
        <f t="shared" si="228"/>
        <v>N/A</v>
      </c>
      <c r="I728" s="28">
        <v>-41.1</v>
      </c>
      <c r="J728" s="28">
        <v>-93.7</v>
      </c>
      <c r="K728" s="29" t="s">
        <v>1193</v>
      </c>
      <c r="L728" s="30" t="str">
        <f t="shared" si="229"/>
        <v>No</v>
      </c>
    </row>
    <row r="729" spans="1:12">
      <c r="A729" s="48" t="s">
        <v>710</v>
      </c>
      <c r="B729" s="25" t="s">
        <v>49</v>
      </c>
      <c r="C729" s="26">
        <v>195060</v>
      </c>
      <c r="D729" s="27" t="str">
        <f t="shared" si="226"/>
        <v>N/A</v>
      </c>
      <c r="E729" s="26">
        <v>122948</v>
      </c>
      <c r="F729" s="27" t="str">
        <f t="shared" si="227"/>
        <v>N/A</v>
      </c>
      <c r="G729" s="26">
        <v>5878</v>
      </c>
      <c r="H729" s="27" t="str">
        <f t="shared" si="228"/>
        <v>N/A</v>
      </c>
      <c r="I729" s="28">
        <v>-37</v>
      </c>
      <c r="J729" s="28">
        <v>-95.2</v>
      </c>
      <c r="K729" s="29" t="s">
        <v>1193</v>
      </c>
      <c r="L729" s="30" t="str">
        <f t="shared" si="229"/>
        <v>No</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24889</v>
      </c>
      <c r="D731" s="27" t="str">
        <f t="shared" si="226"/>
        <v>N/A</v>
      </c>
      <c r="E731" s="26">
        <v>14594</v>
      </c>
      <c r="F731" s="27" t="str">
        <f t="shared" si="227"/>
        <v>N/A</v>
      </c>
      <c r="G731" s="26">
        <v>1152</v>
      </c>
      <c r="H731" s="27" t="str">
        <f t="shared" si="228"/>
        <v>N/A</v>
      </c>
      <c r="I731" s="28">
        <v>-41.4</v>
      </c>
      <c r="J731" s="28">
        <v>-92.1</v>
      </c>
      <c r="K731" s="29" t="s">
        <v>1193</v>
      </c>
      <c r="L731" s="30" t="str">
        <f t="shared" si="229"/>
        <v>No</v>
      </c>
    </row>
    <row r="732" spans="1:12">
      <c r="A732" s="48" t="s">
        <v>713</v>
      </c>
      <c r="B732" s="25" t="s">
        <v>49</v>
      </c>
      <c r="C732" s="26">
        <v>163545</v>
      </c>
      <c r="D732" s="27" t="str">
        <f t="shared" si="226"/>
        <v>N/A</v>
      </c>
      <c r="E732" s="26">
        <v>104034</v>
      </c>
      <c r="F732" s="27" t="str">
        <f t="shared" si="227"/>
        <v>N/A</v>
      </c>
      <c r="G732" s="26">
        <v>3266</v>
      </c>
      <c r="H732" s="27" t="str">
        <f t="shared" si="228"/>
        <v>N/A</v>
      </c>
      <c r="I732" s="28">
        <v>-36.4</v>
      </c>
      <c r="J732" s="28">
        <v>-96.9</v>
      </c>
      <c r="K732" s="29" t="s">
        <v>1193</v>
      </c>
      <c r="L732" s="30" t="str">
        <f t="shared" si="229"/>
        <v>No</v>
      </c>
    </row>
    <row r="733" spans="1:12">
      <c r="A733" s="48" t="s">
        <v>714</v>
      </c>
      <c r="B733" s="25" t="s">
        <v>49</v>
      </c>
      <c r="C733" s="26">
        <v>74010</v>
      </c>
      <c r="D733" s="27" t="str">
        <f t="shared" si="226"/>
        <v>N/A</v>
      </c>
      <c r="E733" s="26">
        <v>22990</v>
      </c>
      <c r="F733" s="27" t="str">
        <f t="shared" si="227"/>
        <v>N/A</v>
      </c>
      <c r="G733" s="26">
        <v>466</v>
      </c>
      <c r="H733" s="27" t="str">
        <f t="shared" si="228"/>
        <v>N/A</v>
      </c>
      <c r="I733" s="28">
        <v>-68.900000000000006</v>
      </c>
      <c r="J733" s="28">
        <v>-98</v>
      </c>
      <c r="K733" s="29" t="s">
        <v>1193</v>
      </c>
      <c r="L733" s="30" t="str">
        <f t="shared" si="229"/>
        <v>No</v>
      </c>
    </row>
    <row r="734" spans="1:12">
      <c r="A734" s="48" t="s">
        <v>715</v>
      </c>
      <c r="B734" s="25" t="s">
        <v>49</v>
      </c>
      <c r="C734" s="26">
        <v>14978</v>
      </c>
      <c r="D734" s="27" t="str">
        <f t="shared" si="226"/>
        <v>N/A</v>
      </c>
      <c r="E734" s="26">
        <v>12759</v>
      </c>
      <c r="F734" s="27" t="str">
        <f t="shared" si="227"/>
        <v>N/A</v>
      </c>
      <c r="G734" s="26">
        <v>7424</v>
      </c>
      <c r="H734" s="27" t="str">
        <f t="shared" si="228"/>
        <v>N/A</v>
      </c>
      <c r="I734" s="28">
        <v>-14.8</v>
      </c>
      <c r="J734" s="28">
        <v>-41.8</v>
      </c>
      <c r="K734" s="29" t="s">
        <v>1193</v>
      </c>
      <c r="L734" s="30" t="str">
        <f t="shared" si="229"/>
        <v>No</v>
      </c>
    </row>
    <row r="735" spans="1:12">
      <c r="A735" s="48" t="s">
        <v>716</v>
      </c>
      <c r="B735" s="25" t="s">
        <v>49</v>
      </c>
      <c r="C735" s="26">
        <v>24087</v>
      </c>
      <c r="D735" s="27" t="str">
        <f t="shared" si="226"/>
        <v>N/A</v>
      </c>
      <c r="E735" s="26">
        <v>15381</v>
      </c>
      <c r="F735" s="27" t="str">
        <f t="shared" si="227"/>
        <v>N/A</v>
      </c>
      <c r="G735" s="26">
        <v>360</v>
      </c>
      <c r="H735" s="27" t="str">
        <f t="shared" si="228"/>
        <v>N/A</v>
      </c>
      <c r="I735" s="28">
        <v>-36.1</v>
      </c>
      <c r="J735" s="28">
        <v>-97.7</v>
      </c>
      <c r="K735" s="29" t="s">
        <v>1193</v>
      </c>
      <c r="L735" s="30" t="str">
        <f t="shared" si="229"/>
        <v>No</v>
      </c>
    </row>
    <row r="736" spans="1:12">
      <c r="A736" s="51" t="s">
        <v>532</v>
      </c>
      <c r="B736" s="25" t="s">
        <v>49</v>
      </c>
      <c r="C736" s="26">
        <v>188825</v>
      </c>
      <c r="D736" s="27" t="str">
        <f t="shared" si="226"/>
        <v>N/A</v>
      </c>
      <c r="E736" s="26">
        <v>132756</v>
      </c>
      <c r="F736" s="27" t="str">
        <f t="shared" si="227"/>
        <v>N/A</v>
      </c>
      <c r="G736" s="26">
        <v>1688</v>
      </c>
      <c r="H736" s="27" t="str">
        <f t="shared" si="228"/>
        <v>N/A</v>
      </c>
      <c r="I736" s="28">
        <v>-29.7</v>
      </c>
      <c r="J736" s="28">
        <v>-98.7</v>
      </c>
      <c r="K736" s="29" t="s">
        <v>1193</v>
      </c>
      <c r="L736" s="30" t="str">
        <f t="shared" si="229"/>
        <v>No</v>
      </c>
    </row>
    <row r="737" spans="1:12">
      <c r="A737" s="48" t="s">
        <v>717</v>
      </c>
      <c r="B737" s="25" t="s">
        <v>49</v>
      </c>
      <c r="C737" s="26">
        <v>92059</v>
      </c>
      <c r="D737" s="27" t="str">
        <f t="shared" si="226"/>
        <v>N/A</v>
      </c>
      <c r="E737" s="26">
        <v>69839</v>
      </c>
      <c r="F737" s="27" t="str">
        <f t="shared" si="227"/>
        <v>N/A</v>
      </c>
      <c r="G737" s="26">
        <v>707</v>
      </c>
      <c r="H737" s="27" t="str">
        <f t="shared" si="228"/>
        <v>N/A</v>
      </c>
      <c r="I737" s="28">
        <v>-24.1</v>
      </c>
      <c r="J737" s="28">
        <v>-99</v>
      </c>
      <c r="K737" s="29" t="s">
        <v>1193</v>
      </c>
      <c r="L737" s="30" t="str">
        <f t="shared" si="229"/>
        <v>No</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31276</v>
      </c>
      <c r="D739" s="27" t="str">
        <f t="shared" si="226"/>
        <v>N/A</v>
      </c>
      <c r="E739" s="26">
        <v>30336</v>
      </c>
      <c r="F739" s="27" t="str">
        <f t="shared" si="227"/>
        <v>N/A</v>
      </c>
      <c r="G739" s="26">
        <v>396</v>
      </c>
      <c r="H739" s="27" t="str">
        <f t="shared" si="228"/>
        <v>N/A</v>
      </c>
      <c r="I739" s="28">
        <v>-3.01</v>
      </c>
      <c r="J739" s="28">
        <v>-98.7</v>
      </c>
      <c r="K739" s="29" t="s">
        <v>1193</v>
      </c>
      <c r="L739" s="30" t="str">
        <f t="shared" si="229"/>
        <v>No</v>
      </c>
    </row>
    <row r="740" spans="1:12">
      <c r="A740" s="48" t="s">
        <v>720</v>
      </c>
      <c r="B740" s="25" t="s">
        <v>49</v>
      </c>
      <c r="C740" s="26">
        <v>18583</v>
      </c>
      <c r="D740" s="27" t="str">
        <f t="shared" si="226"/>
        <v>N/A</v>
      </c>
      <c r="E740" s="26">
        <v>13833</v>
      </c>
      <c r="F740" s="27" t="str">
        <f t="shared" si="227"/>
        <v>N/A</v>
      </c>
      <c r="G740" s="26">
        <v>60</v>
      </c>
      <c r="H740" s="27" t="str">
        <f t="shared" si="228"/>
        <v>N/A</v>
      </c>
      <c r="I740" s="28">
        <v>-25.6</v>
      </c>
      <c r="J740" s="28">
        <v>-99.6</v>
      </c>
      <c r="K740" s="29" t="s">
        <v>1193</v>
      </c>
      <c r="L740" s="30" t="str">
        <f t="shared" si="229"/>
        <v>No</v>
      </c>
    </row>
    <row r="741" spans="1:12">
      <c r="A741" s="48" t="s">
        <v>721</v>
      </c>
      <c r="B741" s="25" t="s">
        <v>49</v>
      </c>
      <c r="C741" s="26">
        <v>45736</v>
      </c>
      <c r="D741" s="27" t="str">
        <f t="shared" si="226"/>
        <v>N/A</v>
      </c>
      <c r="E741" s="26">
        <v>18041</v>
      </c>
      <c r="F741" s="27" t="str">
        <f t="shared" si="227"/>
        <v>N/A</v>
      </c>
      <c r="G741" s="26">
        <v>107</v>
      </c>
      <c r="H741" s="27" t="str">
        <f t="shared" si="228"/>
        <v>N/A</v>
      </c>
      <c r="I741" s="28">
        <v>-60.6</v>
      </c>
      <c r="J741" s="28">
        <v>-99.4</v>
      </c>
      <c r="K741" s="29" t="s">
        <v>1193</v>
      </c>
      <c r="L741" s="30" t="str">
        <f t="shared" si="229"/>
        <v>No</v>
      </c>
    </row>
    <row r="742" spans="1:12">
      <c r="A742" s="48" t="s">
        <v>722</v>
      </c>
      <c r="B742" s="25" t="s">
        <v>49</v>
      </c>
      <c r="C742" s="26">
        <v>1171</v>
      </c>
      <c r="D742" s="27" t="str">
        <f t="shared" si="226"/>
        <v>N/A</v>
      </c>
      <c r="E742" s="26">
        <v>707</v>
      </c>
      <c r="F742" s="27" t="str">
        <f t="shared" si="227"/>
        <v>N/A</v>
      </c>
      <c r="G742" s="26">
        <v>418</v>
      </c>
      <c r="H742" s="27" t="str">
        <f t="shared" si="228"/>
        <v>N/A</v>
      </c>
      <c r="I742" s="28">
        <v>-39.6</v>
      </c>
      <c r="J742" s="28">
        <v>-40.9</v>
      </c>
      <c r="K742" s="29" t="s">
        <v>1193</v>
      </c>
      <c r="L742" s="30" t="str">
        <f t="shared" si="229"/>
        <v>No</v>
      </c>
    </row>
    <row r="743" spans="1:12">
      <c r="A743" s="51" t="s">
        <v>738</v>
      </c>
      <c r="B743" s="25" t="s">
        <v>49</v>
      </c>
      <c r="C743" s="26">
        <v>1644</v>
      </c>
      <c r="D743" s="27" t="str">
        <f t="shared" si="226"/>
        <v>N/A</v>
      </c>
      <c r="E743" s="26">
        <v>920</v>
      </c>
      <c r="F743" s="27" t="str">
        <f t="shared" si="227"/>
        <v>N/A</v>
      </c>
      <c r="G743" s="26">
        <v>92</v>
      </c>
      <c r="H743" s="27" t="str">
        <f t="shared" si="228"/>
        <v>N/A</v>
      </c>
      <c r="I743" s="28">
        <v>-44</v>
      </c>
      <c r="J743" s="28">
        <v>-90</v>
      </c>
      <c r="K743" s="29" t="s">
        <v>1193</v>
      </c>
      <c r="L743" s="30" t="str">
        <f t="shared" si="229"/>
        <v>No</v>
      </c>
    </row>
    <row r="744" spans="1:12">
      <c r="A744" s="46" t="s">
        <v>354</v>
      </c>
      <c r="B744" s="25" t="s">
        <v>49</v>
      </c>
      <c r="C744" s="31">
        <v>2389535221</v>
      </c>
      <c r="D744" s="27" t="str">
        <f t="shared" si="226"/>
        <v>N/A</v>
      </c>
      <c r="E744" s="31">
        <v>1644282400</v>
      </c>
      <c r="F744" s="27" t="str">
        <f t="shared" si="227"/>
        <v>N/A</v>
      </c>
      <c r="G744" s="31">
        <v>398304565</v>
      </c>
      <c r="H744" s="27" t="str">
        <f t="shared" si="228"/>
        <v>N/A</v>
      </c>
      <c r="I744" s="28">
        <v>-31.2</v>
      </c>
      <c r="J744" s="28">
        <v>-75.8</v>
      </c>
      <c r="K744" s="29" t="s">
        <v>1193</v>
      </c>
      <c r="L744" s="30" t="str">
        <f t="shared" si="229"/>
        <v>No</v>
      </c>
    </row>
    <row r="745" spans="1:12">
      <c r="A745" s="46" t="s">
        <v>355</v>
      </c>
      <c r="B745" s="25" t="s">
        <v>49</v>
      </c>
      <c r="C745" s="31">
        <v>2907.4829574999999</v>
      </c>
      <c r="D745" s="27" t="str">
        <f t="shared" si="226"/>
        <v>N/A</v>
      </c>
      <c r="E745" s="31">
        <v>3110.3304253000001</v>
      </c>
      <c r="F745" s="27" t="str">
        <f t="shared" si="227"/>
        <v>N/A</v>
      </c>
      <c r="G745" s="31">
        <v>6082.9359795</v>
      </c>
      <c r="H745" s="27" t="str">
        <f t="shared" si="228"/>
        <v>N/A</v>
      </c>
      <c r="I745" s="28">
        <v>6.9770000000000003</v>
      </c>
      <c r="J745" s="28">
        <v>95.57</v>
      </c>
      <c r="K745" s="29" t="s">
        <v>1193</v>
      </c>
      <c r="L745" s="30" t="str">
        <f t="shared" si="229"/>
        <v>No</v>
      </c>
    </row>
    <row r="746" spans="1:12">
      <c r="A746" s="46" t="s">
        <v>356</v>
      </c>
      <c r="B746" s="25" t="s">
        <v>49</v>
      </c>
      <c r="C746" s="31">
        <v>3525.2409447</v>
      </c>
      <c r="D746" s="27" t="str">
        <f>IF($B746="N/A","N/A",IF(C746&gt;10,"No",IF(C746&lt;-10,"No","Yes")))</f>
        <v>N/A</v>
      </c>
      <c r="E746" s="31">
        <v>3885.5757414999998</v>
      </c>
      <c r="F746" s="27" t="str">
        <f>IF($B746="N/A","N/A",IF(E746&gt;10,"No",IF(E746&lt;-10,"No","Yes")))</f>
        <v>N/A</v>
      </c>
      <c r="G746" s="31">
        <v>7750.7747767000001</v>
      </c>
      <c r="H746" s="27" t="str">
        <f>IF($B746="N/A","N/A",IF(G746&gt;10,"No",IF(G746&lt;-10,"No","Yes")))</f>
        <v>N/A</v>
      </c>
      <c r="I746" s="28">
        <v>10.220000000000001</v>
      </c>
      <c r="J746" s="28">
        <v>99.48</v>
      </c>
      <c r="K746" s="29" t="s">
        <v>1193</v>
      </c>
      <c r="L746" s="30" t="str">
        <f>IF(J746="Div by 0", "N/A", IF(K746="N/A","N/A", IF(J746&gt;VALUE(MID(K746,1,2)), "No", IF(J746&lt;-1*VALUE(MID(K746,1,2)), "No", "Yes"))))</f>
        <v>No</v>
      </c>
    </row>
    <row r="747" spans="1:12">
      <c r="A747" s="54" t="s">
        <v>533</v>
      </c>
      <c r="B747" s="25" t="s">
        <v>49</v>
      </c>
      <c r="C747" s="31">
        <v>241413467</v>
      </c>
      <c r="D747" s="27" t="str">
        <f t="shared" ref="D747:D750" si="230">IF($B747="N/A","N/A",IF(C747&gt;10,"No",IF(C747&lt;-10,"No","Yes")))</f>
        <v>N/A</v>
      </c>
      <c r="E747" s="31">
        <v>169006649</v>
      </c>
      <c r="F747" s="27" t="str">
        <f t="shared" ref="F747:F750" si="231">IF($B747="N/A","N/A",IF(E747&gt;10,"No",IF(E747&lt;-10,"No","Yes")))</f>
        <v>N/A</v>
      </c>
      <c r="G747" s="31">
        <v>29689834</v>
      </c>
      <c r="H747" s="27" t="str">
        <f t="shared" ref="H747:H750" si="232">IF($B747="N/A","N/A",IF(G747&gt;10,"No",IF(G747&lt;-10,"No","Yes")))</f>
        <v>N/A</v>
      </c>
      <c r="I747" s="28">
        <v>-30</v>
      </c>
      <c r="J747" s="28">
        <v>-82.4</v>
      </c>
      <c r="K747" s="29" t="s">
        <v>1193</v>
      </c>
      <c r="L747" s="30" t="str">
        <f t="shared" ref="L747:L749" si="233">IF(J747="Div by 0", "N/A", IF(K747="N/A","N/A", IF(J747&gt;VALUE(MID(K747,1,2)), "No", IF(J747&lt;-1*VALUE(MID(K747,1,2)), "No", "Yes"))))</f>
        <v>No</v>
      </c>
    </row>
    <row r="748" spans="1:12">
      <c r="A748" s="55" t="s">
        <v>850</v>
      </c>
      <c r="B748" s="36" t="s">
        <v>121</v>
      </c>
      <c r="C748" s="34">
        <v>1176</v>
      </c>
      <c r="D748" s="27" t="str">
        <f>IF($B748="N/A","N/A",IF(C748&gt;0,"No",IF(C748&lt;0,"No","Yes")))</f>
        <v>No</v>
      </c>
      <c r="E748" s="34">
        <v>3360</v>
      </c>
      <c r="F748" s="27" t="str">
        <f>IF($B748="N/A","N/A",IF(E748&gt;0,"No",IF(E748&lt;0,"No","Yes")))</f>
        <v>No</v>
      </c>
      <c r="G748" s="34">
        <v>951</v>
      </c>
      <c r="H748" s="27" t="str">
        <f>IF($B748="N/A","N/A",IF(G748&gt;0,"No",IF(G748&lt;0,"No","Yes")))</f>
        <v>No</v>
      </c>
      <c r="I748" s="28">
        <v>185.7</v>
      </c>
      <c r="J748" s="28">
        <v>-71.7</v>
      </c>
      <c r="K748" s="29" t="s">
        <v>1193</v>
      </c>
      <c r="L748" s="30" t="str">
        <f t="shared" si="233"/>
        <v>No</v>
      </c>
    </row>
    <row r="749" spans="1:12">
      <c r="A749" s="55" t="s">
        <v>836</v>
      </c>
      <c r="B749" s="25" t="s">
        <v>49</v>
      </c>
      <c r="C749" s="31">
        <v>586931</v>
      </c>
      <c r="D749" s="27" t="str">
        <f t="shared" si="230"/>
        <v>N/A</v>
      </c>
      <c r="E749" s="31">
        <v>1524905</v>
      </c>
      <c r="F749" s="27" t="str">
        <f t="shared" si="231"/>
        <v>N/A</v>
      </c>
      <c r="G749" s="31">
        <v>530916</v>
      </c>
      <c r="H749" s="27" t="str">
        <f t="shared" si="232"/>
        <v>N/A</v>
      </c>
      <c r="I749" s="28">
        <v>159.80000000000001</v>
      </c>
      <c r="J749" s="28">
        <v>-65.2</v>
      </c>
      <c r="K749" s="29" t="s">
        <v>1193</v>
      </c>
      <c r="L749" s="30" t="str">
        <f t="shared" si="233"/>
        <v>No</v>
      </c>
    </row>
    <row r="750" spans="1:12">
      <c r="A750" s="55" t="s">
        <v>951</v>
      </c>
      <c r="B750" s="25" t="s">
        <v>49</v>
      </c>
      <c r="C750" s="31" t="s">
        <v>49</v>
      </c>
      <c r="D750" s="27" t="str">
        <f t="shared" si="230"/>
        <v>N/A</v>
      </c>
      <c r="E750" s="31">
        <v>453.84077380999997</v>
      </c>
      <c r="F750" s="27" t="str">
        <f t="shared" si="231"/>
        <v>N/A</v>
      </c>
      <c r="G750" s="31">
        <v>558.27129337999997</v>
      </c>
      <c r="H750" s="27" t="str">
        <f t="shared" si="232"/>
        <v>N/A</v>
      </c>
      <c r="I750" s="28" t="s">
        <v>49</v>
      </c>
      <c r="J750" s="28">
        <v>23.01</v>
      </c>
      <c r="K750" s="29" t="s">
        <v>1193</v>
      </c>
      <c r="L750" s="30" t="str">
        <f>IF(J750="Div by 0", "N/A", IF(OR(J750="N/A",K750="N/A"),"N/A", IF(J750&gt;VALUE(MID(K750,1,2)), "No", IF(J750&lt;-1*VALUE(MID(K750,1,2)), "No", "Yes"))))</f>
        <v>Yes</v>
      </c>
    </row>
    <row r="751" spans="1:12">
      <c r="A751" s="218" t="s">
        <v>357</v>
      </c>
      <c r="B751" s="218"/>
      <c r="C751" s="218"/>
      <c r="D751" s="218"/>
      <c r="E751" s="218"/>
      <c r="F751" s="218"/>
      <c r="G751" s="218"/>
      <c r="H751" s="218"/>
      <c r="I751" s="218"/>
      <c r="J751" s="218"/>
      <c r="K751" s="218"/>
      <c r="L751" s="218"/>
    </row>
    <row r="752" spans="1:12">
      <c r="A752" s="51" t="s">
        <v>524</v>
      </c>
      <c r="B752" s="25" t="s">
        <v>49</v>
      </c>
      <c r="C752" s="31">
        <v>7752.0576922999999</v>
      </c>
      <c r="D752" s="27" t="str">
        <f t="shared" ref="D752:D778" si="234">IF($B752="N/A","N/A",IF(C752&gt;10,"No",IF(C752&lt;-10,"No","Yes")))</f>
        <v>N/A</v>
      </c>
      <c r="E752" s="31">
        <v>7327.3236606999999</v>
      </c>
      <c r="F752" s="27" t="str">
        <f t="shared" ref="F752:F778" si="235">IF($B752="N/A","N/A",IF(E752&gt;10,"No",IF(E752&lt;-10,"No","Yes")))</f>
        <v>N/A</v>
      </c>
      <c r="G752" s="31">
        <v>1622.65625</v>
      </c>
      <c r="H752" s="27" t="str">
        <f t="shared" ref="H752:H778" si="236">IF($B752="N/A","N/A",IF(G752&gt;10,"No",IF(G752&lt;-10,"No","Yes")))</f>
        <v>N/A</v>
      </c>
      <c r="I752" s="28">
        <v>-5.48</v>
      </c>
      <c r="J752" s="28">
        <v>-77.900000000000006</v>
      </c>
      <c r="K752" s="29" t="s">
        <v>1193</v>
      </c>
      <c r="L752" s="30" t="str">
        <f t="shared" ref="L752:L778" si="237">IF(J752="Div by 0", "N/A", IF(K752="N/A","N/A", IF(J752&gt;VALUE(MID(K752,1,2)), "No", IF(J752&lt;-1*VALUE(MID(K752,1,2)), "No", "Yes"))))</f>
        <v>No</v>
      </c>
    </row>
    <row r="753" spans="1:12">
      <c r="A753" s="48" t="s">
        <v>702</v>
      </c>
      <c r="B753" s="25" t="s">
        <v>49</v>
      </c>
      <c r="C753" s="31">
        <v>3388.6165919</v>
      </c>
      <c r="D753" s="27" t="str">
        <f t="shared" si="234"/>
        <v>N/A</v>
      </c>
      <c r="E753" s="31">
        <v>4807.2339449999999</v>
      </c>
      <c r="F753" s="27" t="str">
        <f t="shared" si="235"/>
        <v>N/A</v>
      </c>
      <c r="G753" s="31">
        <v>148.92857143000001</v>
      </c>
      <c r="H753" s="27" t="str">
        <f t="shared" si="236"/>
        <v>N/A</v>
      </c>
      <c r="I753" s="28">
        <v>41.86</v>
      </c>
      <c r="J753" s="28">
        <v>-96.9</v>
      </c>
      <c r="K753" s="29" t="s">
        <v>1193</v>
      </c>
      <c r="L753" s="30" t="str">
        <f t="shared" si="237"/>
        <v>No</v>
      </c>
    </row>
    <row r="754" spans="1:12">
      <c r="A754" s="48" t="s">
        <v>703</v>
      </c>
      <c r="B754" s="25" t="s">
        <v>49</v>
      </c>
      <c r="C754" s="31">
        <v>4669.9766839000004</v>
      </c>
      <c r="D754" s="27" t="str">
        <f t="shared" si="234"/>
        <v>N/A</v>
      </c>
      <c r="E754" s="31">
        <v>3436.1530249000002</v>
      </c>
      <c r="F754" s="27" t="str">
        <f t="shared" si="235"/>
        <v>N/A</v>
      </c>
      <c r="G754" s="31" t="s">
        <v>1207</v>
      </c>
      <c r="H754" s="27" t="str">
        <f t="shared" si="236"/>
        <v>N/A</v>
      </c>
      <c r="I754" s="28">
        <v>-26.4</v>
      </c>
      <c r="J754" s="28" t="s">
        <v>1207</v>
      </c>
      <c r="K754" s="29" t="s">
        <v>1193</v>
      </c>
      <c r="L754" s="30" t="str">
        <f t="shared" si="237"/>
        <v>N/A</v>
      </c>
    </row>
    <row r="755" spans="1:12">
      <c r="A755" s="48" t="s">
        <v>704</v>
      </c>
      <c r="B755" s="25" t="s">
        <v>49</v>
      </c>
      <c r="C755" s="31">
        <v>543.16734694000002</v>
      </c>
      <c r="D755" s="27" t="str">
        <f t="shared" si="234"/>
        <v>N/A</v>
      </c>
      <c r="E755" s="31">
        <v>144.6980198</v>
      </c>
      <c r="F755" s="27" t="str">
        <f t="shared" si="235"/>
        <v>N/A</v>
      </c>
      <c r="G755" s="31">
        <v>921</v>
      </c>
      <c r="H755" s="27" t="str">
        <f t="shared" si="236"/>
        <v>N/A</v>
      </c>
      <c r="I755" s="28">
        <v>-73.400000000000006</v>
      </c>
      <c r="J755" s="28">
        <v>536.5</v>
      </c>
      <c r="K755" s="29" t="s">
        <v>1193</v>
      </c>
      <c r="L755" s="30" t="str">
        <f t="shared" si="237"/>
        <v>No</v>
      </c>
    </row>
    <row r="756" spans="1:12">
      <c r="A756" s="48" t="s">
        <v>705</v>
      </c>
      <c r="B756" s="25" t="s">
        <v>49</v>
      </c>
      <c r="C756" s="31">
        <v>25746.732601</v>
      </c>
      <c r="D756" s="27" t="str">
        <f t="shared" si="234"/>
        <v>N/A</v>
      </c>
      <c r="E756" s="31">
        <v>23418.683937999998</v>
      </c>
      <c r="F756" s="27" t="str">
        <f t="shared" si="235"/>
        <v>N/A</v>
      </c>
      <c r="G756" s="31">
        <v>23417</v>
      </c>
      <c r="H756" s="27" t="str">
        <f t="shared" si="236"/>
        <v>N/A</v>
      </c>
      <c r="I756" s="28">
        <v>-9.0399999999999991</v>
      </c>
      <c r="J756" s="28">
        <v>-7.0000000000000001E-3</v>
      </c>
      <c r="K756" s="29" t="s">
        <v>1193</v>
      </c>
      <c r="L756" s="30" t="str">
        <f t="shared" si="237"/>
        <v>Yes</v>
      </c>
    </row>
    <row r="757" spans="1:12">
      <c r="A757" s="48" t="s">
        <v>706</v>
      </c>
      <c r="B757" s="25" t="s">
        <v>49</v>
      </c>
      <c r="C757" s="31">
        <v>2457</v>
      </c>
      <c r="D757" s="27" t="str">
        <f t="shared" si="234"/>
        <v>N/A</v>
      </c>
      <c r="E757" s="31">
        <v>1355.5</v>
      </c>
      <c r="F757" s="27" t="str">
        <f t="shared" si="235"/>
        <v>N/A</v>
      </c>
      <c r="G757" s="31">
        <v>0</v>
      </c>
      <c r="H757" s="27" t="str">
        <f t="shared" si="236"/>
        <v>N/A</v>
      </c>
      <c r="I757" s="28">
        <v>-44.8</v>
      </c>
      <c r="J757" s="28">
        <v>-100</v>
      </c>
      <c r="K757" s="29" t="s">
        <v>1193</v>
      </c>
      <c r="L757" s="30" t="str">
        <f t="shared" si="237"/>
        <v>No</v>
      </c>
    </row>
    <row r="758" spans="1:12">
      <c r="A758" s="51" t="s">
        <v>527</v>
      </c>
      <c r="B758" s="25" t="s">
        <v>49</v>
      </c>
      <c r="C758" s="31">
        <v>9017.6584808000007</v>
      </c>
      <c r="D758" s="27" t="str">
        <f t="shared" si="234"/>
        <v>N/A</v>
      </c>
      <c r="E758" s="31">
        <v>8916.6520127999993</v>
      </c>
      <c r="F758" s="27" t="str">
        <f t="shared" si="235"/>
        <v>N/A</v>
      </c>
      <c r="G758" s="31">
        <v>7352.4023843000004</v>
      </c>
      <c r="H758" s="27" t="str">
        <f t="shared" si="236"/>
        <v>N/A</v>
      </c>
      <c r="I758" s="28">
        <v>-1.1200000000000001</v>
      </c>
      <c r="J758" s="28">
        <v>-17.5</v>
      </c>
      <c r="K758" s="29" t="s">
        <v>1193</v>
      </c>
      <c r="L758" s="30" t="str">
        <f t="shared" si="237"/>
        <v>Yes</v>
      </c>
    </row>
    <row r="759" spans="1:12">
      <c r="A759" s="48" t="s">
        <v>707</v>
      </c>
      <c r="B759" s="25" t="s">
        <v>49</v>
      </c>
      <c r="C759" s="31">
        <v>8829.4834277999998</v>
      </c>
      <c r="D759" s="27" t="str">
        <f t="shared" si="234"/>
        <v>N/A</v>
      </c>
      <c r="E759" s="31">
        <v>8746.5552468000005</v>
      </c>
      <c r="F759" s="27" t="str">
        <f t="shared" si="235"/>
        <v>N/A</v>
      </c>
      <c r="G759" s="31">
        <v>7191.9182425999998</v>
      </c>
      <c r="H759" s="27" t="str">
        <f t="shared" si="236"/>
        <v>N/A</v>
      </c>
      <c r="I759" s="28">
        <v>-0.93899999999999995</v>
      </c>
      <c r="J759" s="28">
        <v>-17.8</v>
      </c>
      <c r="K759" s="29" t="s">
        <v>1193</v>
      </c>
      <c r="L759" s="30" t="str">
        <f t="shared" si="237"/>
        <v>Yes</v>
      </c>
    </row>
    <row r="760" spans="1:12">
      <c r="A760" s="48" t="s">
        <v>708</v>
      </c>
      <c r="B760" s="25" t="s">
        <v>49</v>
      </c>
      <c r="C760" s="31">
        <v>6518.6617211000002</v>
      </c>
      <c r="D760" s="27" t="str">
        <f t="shared" si="234"/>
        <v>N/A</v>
      </c>
      <c r="E760" s="31">
        <v>4807.5558510999999</v>
      </c>
      <c r="F760" s="27" t="str">
        <f t="shared" si="235"/>
        <v>N/A</v>
      </c>
      <c r="G760" s="31" t="s">
        <v>1207</v>
      </c>
      <c r="H760" s="27" t="str">
        <f t="shared" si="236"/>
        <v>N/A</v>
      </c>
      <c r="I760" s="28">
        <v>-26.2</v>
      </c>
      <c r="J760" s="28" t="s">
        <v>1207</v>
      </c>
      <c r="K760" s="29" t="s">
        <v>1193</v>
      </c>
      <c r="L760" s="30" t="str">
        <f t="shared" si="237"/>
        <v>N/A</v>
      </c>
    </row>
    <row r="761" spans="1:12">
      <c r="A761" s="48" t="s">
        <v>791</v>
      </c>
      <c r="B761" s="25" t="s">
        <v>49</v>
      </c>
      <c r="C761" s="31">
        <v>9341.2085086000006</v>
      </c>
      <c r="D761" s="27" t="str">
        <f t="shared" si="234"/>
        <v>N/A</v>
      </c>
      <c r="E761" s="31">
        <v>8121.0989691000004</v>
      </c>
      <c r="F761" s="27" t="str">
        <f t="shared" si="235"/>
        <v>N/A</v>
      </c>
      <c r="G761" s="31">
        <v>5731.5</v>
      </c>
      <c r="H761" s="27" t="str">
        <f t="shared" si="236"/>
        <v>N/A</v>
      </c>
      <c r="I761" s="28">
        <v>-13.1</v>
      </c>
      <c r="J761" s="28">
        <v>-29.4</v>
      </c>
      <c r="K761" s="29" t="s">
        <v>1193</v>
      </c>
      <c r="L761" s="30" t="str">
        <f t="shared" si="237"/>
        <v>Yes</v>
      </c>
    </row>
    <row r="762" spans="1:12">
      <c r="A762" s="48" t="s">
        <v>723</v>
      </c>
      <c r="B762" s="25" t="s">
        <v>49</v>
      </c>
      <c r="C762" s="31">
        <v>32816.865295000003</v>
      </c>
      <c r="D762" s="27" t="str">
        <f t="shared" si="234"/>
        <v>N/A</v>
      </c>
      <c r="E762" s="31">
        <v>35485.826206999998</v>
      </c>
      <c r="F762" s="27" t="str">
        <f t="shared" si="235"/>
        <v>N/A</v>
      </c>
      <c r="G762" s="31">
        <v>45635.308900999997</v>
      </c>
      <c r="H762" s="27" t="str">
        <f t="shared" si="236"/>
        <v>N/A</v>
      </c>
      <c r="I762" s="28">
        <v>8.1329999999999991</v>
      </c>
      <c r="J762" s="28">
        <v>28.6</v>
      </c>
      <c r="K762" s="29" t="s">
        <v>1193</v>
      </c>
      <c r="L762" s="30" t="str">
        <f t="shared" si="237"/>
        <v>Yes</v>
      </c>
    </row>
    <row r="763" spans="1:12">
      <c r="A763" s="48" t="s">
        <v>709</v>
      </c>
      <c r="B763" s="25" t="s">
        <v>49</v>
      </c>
      <c r="C763" s="31">
        <v>12052.144737000001</v>
      </c>
      <c r="D763" s="27" t="str">
        <f t="shared" si="234"/>
        <v>N/A</v>
      </c>
      <c r="E763" s="31">
        <v>18871.8</v>
      </c>
      <c r="F763" s="27" t="str">
        <f t="shared" si="235"/>
        <v>N/A</v>
      </c>
      <c r="G763" s="31">
        <v>2189.6</v>
      </c>
      <c r="H763" s="27" t="str">
        <f t="shared" si="236"/>
        <v>N/A</v>
      </c>
      <c r="I763" s="28">
        <v>56.58</v>
      </c>
      <c r="J763" s="28">
        <v>-88.4</v>
      </c>
      <c r="K763" s="29" t="s">
        <v>1193</v>
      </c>
      <c r="L763" s="30" t="str">
        <f t="shared" si="237"/>
        <v>No</v>
      </c>
    </row>
    <row r="764" spans="1:12">
      <c r="A764" s="51" t="s">
        <v>530</v>
      </c>
      <c r="B764" s="25" t="s">
        <v>49</v>
      </c>
      <c r="C764" s="31">
        <v>1384.4520439</v>
      </c>
      <c r="D764" s="27" t="str">
        <f t="shared" si="234"/>
        <v>N/A</v>
      </c>
      <c r="E764" s="31">
        <v>1458.5972819000001</v>
      </c>
      <c r="F764" s="27" t="str">
        <f t="shared" si="235"/>
        <v>N/A</v>
      </c>
      <c r="G764" s="31">
        <v>3285.0295482000001</v>
      </c>
      <c r="H764" s="27" t="str">
        <f t="shared" si="236"/>
        <v>N/A</v>
      </c>
      <c r="I764" s="28">
        <v>5.3559999999999999</v>
      </c>
      <c r="J764" s="28">
        <v>125.2</v>
      </c>
      <c r="K764" s="29" t="s">
        <v>1193</v>
      </c>
      <c r="L764" s="30" t="str">
        <f t="shared" si="237"/>
        <v>No</v>
      </c>
    </row>
    <row r="765" spans="1:12">
      <c r="A765" s="48" t="s">
        <v>710</v>
      </c>
      <c r="B765" s="25" t="s">
        <v>49</v>
      </c>
      <c r="C765" s="31">
        <v>1397.7507381999999</v>
      </c>
      <c r="D765" s="27" t="str">
        <f t="shared" si="234"/>
        <v>N/A</v>
      </c>
      <c r="E765" s="31">
        <v>1430.6935126999999</v>
      </c>
      <c r="F765" s="27" t="str">
        <f t="shared" si="235"/>
        <v>N/A</v>
      </c>
      <c r="G765" s="31">
        <v>2662.3963933</v>
      </c>
      <c r="H765" s="27" t="str">
        <f t="shared" si="236"/>
        <v>N/A</v>
      </c>
      <c r="I765" s="28">
        <v>2.3570000000000002</v>
      </c>
      <c r="J765" s="28">
        <v>86.09</v>
      </c>
      <c r="K765" s="29" t="s">
        <v>1193</v>
      </c>
      <c r="L765" s="30" t="str">
        <f t="shared" si="237"/>
        <v>No</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1655.0824058999999</v>
      </c>
      <c r="D767" s="27" t="str">
        <f t="shared" si="234"/>
        <v>N/A</v>
      </c>
      <c r="E767" s="31">
        <v>1676.6427983999999</v>
      </c>
      <c r="F767" s="27" t="str">
        <f t="shared" si="235"/>
        <v>N/A</v>
      </c>
      <c r="G767" s="31">
        <v>2834.4592014</v>
      </c>
      <c r="H767" s="27" t="str">
        <f t="shared" si="236"/>
        <v>N/A</v>
      </c>
      <c r="I767" s="28">
        <v>1.3029999999999999</v>
      </c>
      <c r="J767" s="28">
        <v>69.06</v>
      </c>
      <c r="K767" s="29" t="s">
        <v>1193</v>
      </c>
      <c r="L767" s="30" t="str">
        <f t="shared" si="237"/>
        <v>No</v>
      </c>
    </row>
    <row r="768" spans="1:12">
      <c r="A768" s="48" t="s">
        <v>713</v>
      </c>
      <c r="B768" s="25" t="s">
        <v>49</v>
      </c>
      <c r="C768" s="31">
        <v>1339.7180897999999</v>
      </c>
      <c r="D768" s="27" t="str">
        <f t="shared" si="234"/>
        <v>N/A</v>
      </c>
      <c r="E768" s="31">
        <v>1428.8644096999999</v>
      </c>
      <c r="F768" s="27" t="str">
        <f t="shared" si="235"/>
        <v>N/A</v>
      </c>
      <c r="G768" s="31">
        <v>3998.3312921000002</v>
      </c>
      <c r="H768" s="27" t="str">
        <f t="shared" si="236"/>
        <v>N/A</v>
      </c>
      <c r="I768" s="28">
        <v>6.6539999999999999</v>
      </c>
      <c r="J768" s="28">
        <v>179.8</v>
      </c>
      <c r="K768" s="29" t="s">
        <v>1193</v>
      </c>
      <c r="L768" s="30" t="str">
        <f t="shared" si="237"/>
        <v>No</v>
      </c>
    </row>
    <row r="769" spans="1:12">
      <c r="A769" s="48" t="s">
        <v>714</v>
      </c>
      <c r="B769" s="25" t="s">
        <v>49</v>
      </c>
      <c r="C769" s="31">
        <v>1128.7462640000001</v>
      </c>
      <c r="D769" s="27" t="str">
        <f t="shared" si="234"/>
        <v>N/A</v>
      </c>
      <c r="E769" s="31">
        <v>936.57020444</v>
      </c>
      <c r="F769" s="27" t="str">
        <f t="shared" si="235"/>
        <v>N/A</v>
      </c>
      <c r="G769" s="31">
        <v>2970.9871244999999</v>
      </c>
      <c r="H769" s="27" t="str">
        <f t="shared" si="236"/>
        <v>N/A</v>
      </c>
      <c r="I769" s="28">
        <v>-17</v>
      </c>
      <c r="J769" s="28">
        <v>217.2</v>
      </c>
      <c r="K769" s="29" t="s">
        <v>1193</v>
      </c>
      <c r="L769" s="30" t="str">
        <f t="shared" si="237"/>
        <v>No</v>
      </c>
    </row>
    <row r="770" spans="1:12">
      <c r="A770" s="48" t="s">
        <v>715</v>
      </c>
      <c r="B770" s="25" t="s">
        <v>49</v>
      </c>
      <c r="C770" s="31">
        <v>2668.1133663000001</v>
      </c>
      <c r="D770" s="27" t="str">
        <f t="shared" si="234"/>
        <v>N/A</v>
      </c>
      <c r="E770" s="31">
        <v>2782.5415785</v>
      </c>
      <c r="F770" s="27" t="str">
        <f t="shared" si="235"/>
        <v>N/A</v>
      </c>
      <c r="G770" s="31">
        <v>3617.7200969999999</v>
      </c>
      <c r="H770" s="27" t="str">
        <f t="shared" si="236"/>
        <v>N/A</v>
      </c>
      <c r="I770" s="28">
        <v>4.2889999999999997</v>
      </c>
      <c r="J770" s="28">
        <v>30.01</v>
      </c>
      <c r="K770" s="29" t="s">
        <v>1193</v>
      </c>
      <c r="L770" s="30" t="str">
        <f t="shared" si="237"/>
        <v>No</v>
      </c>
    </row>
    <row r="771" spans="1:12">
      <c r="A771" s="48" t="s">
        <v>716</v>
      </c>
      <c r="B771" s="25" t="s">
        <v>49</v>
      </c>
      <c r="C771" s="31">
        <v>1288.3154399</v>
      </c>
      <c r="D771" s="27" t="str">
        <f t="shared" si="234"/>
        <v>N/A</v>
      </c>
      <c r="E771" s="31">
        <v>1357.8875235999999</v>
      </c>
      <c r="F771" s="27" t="str">
        <f t="shared" si="235"/>
        <v>N/A</v>
      </c>
      <c r="G771" s="31">
        <v>1967.5305556000001</v>
      </c>
      <c r="H771" s="27" t="str">
        <f t="shared" si="236"/>
        <v>N/A</v>
      </c>
      <c r="I771" s="28">
        <v>5.4</v>
      </c>
      <c r="J771" s="28">
        <v>44.9</v>
      </c>
      <c r="K771" s="29" t="s">
        <v>1193</v>
      </c>
      <c r="L771" s="30" t="str">
        <f t="shared" si="237"/>
        <v>No</v>
      </c>
    </row>
    <row r="772" spans="1:12">
      <c r="A772" s="51" t="s">
        <v>532</v>
      </c>
      <c r="B772" s="25" t="s">
        <v>49</v>
      </c>
      <c r="C772" s="31">
        <v>2505.9902926</v>
      </c>
      <c r="D772" s="27" t="str">
        <f t="shared" si="234"/>
        <v>N/A</v>
      </c>
      <c r="E772" s="31">
        <v>2249.6681205</v>
      </c>
      <c r="F772" s="27" t="str">
        <f t="shared" si="235"/>
        <v>N/A</v>
      </c>
      <c r="G772" s="31">
        <v>2905.3986967000001</v>
      </c>
      <c r="H772" s="27" t="str">
        <f t="shared" si="236"/>
        <v>N/A</v>
      </c>
      <c r="I772" s="28">
        <v>-10.199999999999999</v>
      </c>
      <c r="J772" s="28">
        <v>29.15</v>
      </c>
      <c r="K772" s="29" t="s">
        <v>1193</v>
      </c>
      <c r="L772" s="30" t="str">
        <f t="shared" si="237"/>
        <v>Yes</v>
      </c>
    </row>
    <row r="773" spans="1:12">
      <c r="A773" s="48" t="s">
        <v>717</v>
      </c>
      <c r="B773" s="25" t="s">
        <v>49</v>
      </c>
      <c r="C773" s="31">
        <v>2801.9309465000001</v>
      </c>
      <c r="D773" s="27" t="str">
        <f t="shared" si="234"/>
        <v>N/A</v>
      </c>
      <c r="E773" s="31">
        <v>2794.4747776999998</v>
      </c>
      <c r="F773" s="27" t="str">
        <f t="shared" si="235"/>
        <v>N/A</v>
      </c>
      <c r="G773" s="31">
        <v>4639.4328146999997</v>
      </c>
      <c r="H773" s="27" t="str">
        <f t="shared" si="236"/>
        <v>N/A</v>
      </c>
      <c r="I773" s="28">
        <v>-0.26600000000000001</v>
      </c>
      <c r="J773" s="28">
        <v>66.02</v>
      </c>
      <c r="K773" s="29" t="s">
        <v>1193</v>
      </c>
      <c r="L773" s="30" t="str">
        <f t="shared" si="237"/>
        <v>No</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1803.7094896999999</v>
      </c>
      <c r="D775" s="27" t="str">
        <f t="shared" si="234"/>
        <v>N/A</v>
      </c>
      <c r="E775" s="31">
        <v>870.47933149000005</v>
      </c>
      <c r="F775" s="27" t="str">
        <f t="shared" si="235"/>
        <v>N/A</v>
      </c>
      <c r="G775" s="31">
        <v>1609.3055555999999</v>
      </c>
      <c r="H775" s="27" t="str">
        <f t="shared" si="236"/>
        <v>N/A</v>
      </c>
      <c r="I775" s="28">
        <v>-51.7</v>
      </c>
      <c r="J775" s="28">
        <v>84.88</v>
      </c>
      <c r="K775" s="29" t="s">
        <v>1193</v>
      </c>
      <c r="L775" s="30" t="str">
        <f t="shared" si="237"/>
        <v>No</v>
      </c>
    </row>
    <row r="776" spans="1:12">
      <c r="A776" s="48" t="s">
        <v>720</v>
      </c>
      <c r="B776" s="25" t="s">
        <v>49</v>
      </c>
      <c r="C776" s="31">
        <v>3312.4891567999998</v>
      </c>
      <c r="D776" s="27" t="str">
        <f t="shared" si="234"/>
        <v>N/A</v>
      </c>
      <c r="E776" s="31">
        <v>3266.2257645</v>
      </c>
      <c r="F776" s="27" t="str">
        <f t="shared" si="235"/>
        <v>N/A</v>
      </c>
      <c r="G776" s="31">
        <v>6201.6666667</v>
      </c>
      <c r="H776" s="27" t="str">
        <f t="shared" si="236"/>
        <v>N/A</v>
      </c>
      <c r="I776" s="28">
        <v>-1.4</v>
      </c>
      <c r="J776" s="28">
        <v>89.87</v>
      </c>
      <c r="K776" s="29" t="s">
        <v>1193</v>
      </c>
      <c r="L776" s="30" t="str">
        <f t="shared" si="237"/>
        <v>No</v>
      </c>
    </row>
    <row r="777" spans="1:12">
      <c r="A777" s="48" t="s">
        <v>721</v>
      </c>
      <c r="B777" s="25" t="s">
        <v>49</v>
      </c>
      <c r="C777" s="31">
        <v>2073.2874104000002</v>
      </c>
      <c r="D777" s="27" t="str">
        <f t="shared" si="234"/>
        <v>N/A</v>
      </c>
      <c r="E777" s="31">
        <v>1695.5567318999999</v>
      </c>
      <c r="F777" s="27" t="str">
        <f t="shared" si="235"/>
        <v>N/A</v>
      </c>
      <c r="G777" s="31">
        <v>1806.0841121000001</v>
      </c>
      <c r="H777" s="27" t="str">
        <f t="shared" si="236"/>
        <v>N/A</v>
      </c>
      <c r="I777" s="28">
        <v>-18.2</v>
      </c>
      <c r="J777" s="28">
        <v>6.5190000000000001</v>
      </c>
      <c r="K777" s="29" t="s">
        <v>1193</v>
      </c>
      <c r="L777" s="30" t="str">
        <f t="shared" si="237"/>
        <v>Yes</v>
      </c>
    </row>
    <row r="778" spans="1:12">
      <c r="A778" s="48" t="s">
        <v>722</v>
      </c>
      <c r="B778" s="25" t="s">
        <v>49</v>
      </c>
      <c r="C778" s="31">
        <v>2099.0426984999999</v>
      </c>
      <c r="D778" s="27" t="str">
        <f t="shared" si="234"/>
        <v>N/A</v>
      </c>
      <c r="E778" s="31">
        <v>1860.7015558999999</v>
      </c>
      <c r="F778" s="27" t="str">
        <f t="shared" si="235"/>
        <v>N/A</v>
      </c>
      <c r="G778" s="31">
        <v>1008.6076555</v>
      </c>
      <c r="H778" s="27" t="str">
        <f t="shared" si="236"/>
        <v>N/A</v>
      </c>
      <c r="I778" s="28">
        <v>-11.4</v>
      </c>
      <c r="J778" s="28">
        <v>-45.8</v>
      </c>
      <c r="K778" s="29" t="s">
        <v>1193</v>
      </c>
      <c r="L778" s="30" t="str">
        <f t="shared" si="237"/>
        <v>No</v>
      </c>
    </row>
    <row r="779" spans="1:12">
      <c r="A779" s="218" t="s">
        <v>358</v>
      </c>
      <c r="B779" s="218"/>
      <c r="C779" s="218"/>
      <c r="D779" s="218"/>
      <c r="E779" s="218"/>
      <c r="F779" s="218"/>
      <c r="G779" s="218"/>
      <c r="H779" s="218"/>
      <c r="I779" s="218"/>
      <c r="J779" s="218"/>
      <c r="K779" s="218"/>
      <c r="L779" s="218"/>
    </row>
    <row r="780" spans="1:12">
      <c r="A780" s="46" t="s">
        <v>359</v>
      </c>
      <c r="B780" s="25" t="s">
        <v>49</v>
      </c>
      <c r="C780" s="31">
        <v>420467398</v>
      </c>
      <c r="D780" s="27" t="str">
        <f t="shared" ref="D780:D832" si="238">IF($B780="N/A","N/A",IF(C780&gt;10,"No",IF(C780&lt;-10,"No","Yes")))</f>
        <v>N/A</v>
      </c>
      <c r="E780" s="31">
        <v>283615979</v>
      </c>
      <c r="F780" s="27" t="str">
        <f t="shared" ref="F780:F832" si="239">IF($B780="N/A","N/A",IF(E780&gt;10,"No",IF(E780&lt;-10,"No","Yes")))</f>
        <v>N/A</v>
      </c>
      <c r="G780" s="31">
        <v>50724142</v>
      </c>
      <c r="H780" s="27" t="str">
        <f t="shared" ref="H780:H832" si="240">IF($B780="N/A","N/A",IF(G780&gt;10,"No",IF(G780&lt;-10,"No","Yes")))</f>
        <v>N/A</v>
      </c>
      <c r="I780" s="28">
        <v>-32.5</v>
      </c>
      <c r="J780" s="28">
        <v>-82.1</v>
      </c>
      <c r="K780" s="29" t="s">
        <v>1193</v>
      </c>
      <c r="L780" s="30" t="str">
        <f t="shared" ref="L780:L832" si="241">IF(J780="Div by 0", "N/A", IF(K780="N/A","N/A", IF(J780&gt;VALUE(MID(K780,1,2)), "No", IF(J780&lt;-1*VALUE(MID(K780,1,2)), "No", "Yes"))))</f>
        <v>No</v>
      </c>
    </row>
    <row r="781" spans="1:12">
      <c r="A781" s="46" t="s">
        <v>94</v>
      </c>
      <c r="B781" s="25" t="s">
        <v>49</v>
      </c>
      <c r="C781" s="26">
        <v>63532</v>
      </c>
      <c r="D781" s="27" t="str">
        <f t="shared" si="238"/>
        <v>N/A</v>
      </c>
      <c r="E781" s="26">
        <v>39131</v>
      </c>
      <c r="F781" s="27" t="str">
        <f t="shared" si="239"/>
        <v>N/A</v>
      </c>
      <c r="G781" s="26">
        <v>3536</v>
      </c>
      <c r="H781" s="27" t="str">
        <f t="shared" si="240"/>
        <v>N/A</v>
      </c>
      <c r="I781" s="28">
        <v>-38.4</v>
      </c>
      <c r="J781" s="28">
        <v>-91</v>
      </c>
      <c r="K781" s="29" t="s">
        <v>1193</v>
      </c>
      <c r="L781" s="30" t="str">
        <f t="shared" si="241"/>
        <v>No</v>
      </c>
    </row>
    <row r="782" spans="1:12">
      <c r="A782" s="46" t="s">
        <v>360</v>
      </c>
      <c r="B782" s="25" t="s">
        <v>49</v>
      </c>
      <c r="C782" s="31">
        <v>6618.1986715000003</v>
      </c>
      <c r="D782" s="27" t="str">
        <f t="shared" si="238"/>
        <v>N/A</v>
      </c>
      <c r="E782" s="31">
        <v>7247.8592165</v>
      </c>
      <c r="F782" s="27" t="str">
        <f t="shared" si="239"/>
        <v>N/A</v>
      </c>
      <c r="G782" s="31">
        <v>14345.062782999999</v>
      </c>
      <c r="H782" s="27" t="str">
        <f t="shared" si="240"/>
        <v>N/A</v>
      </c>
      <c r="I782" s="28">
        <v>9.5139999999999993</v>
      </c>
      <c r="J782" s="28">
        <v>97.92</v>
      </c>
      <c r="K782" s="29" t="s">
        <v>1193</v>
      </c>
      <c r="L782" s="30" t="str">
        <f t="shared" si="241"/>
        <v>No</v>
      </c>
    </row>
    <row r="783" spans="1:12">
      <c r="A783" s="46" t="s">
        <v>361</v>
      </c>
      <c r="B783" s="25" t="s">
        <v>49</v>
      </c>
      <c r="C783" s="26">
        <v>6.2922936473000002</v>
      </c>
      <c r="D783" s="27" t="str">
        <f t="shared" si="238"/>
        <v>N/A</v>
      </c>
      <c r="E783" s="26">
        <v>6.8100482993</v>
      </c>
      <c r="F783" s="27" t="str">
        <f t="shared" si="239"/>
        <v>N/A</v>
      </c>
      <c r="G783" s="26">
        <v>11.971719457000001</v>
      </c>
      <c r="H783" s="27" t="str">
        <f t="shared" si="240"/>
        <v>N/A</v>
      </c>
      <c r="I783" s="28">
        <v>8.2279999999999998</v>
      </c>
      <c r="J783" s="28">
        <v>75.790000000000006</v>
      </c>
      <c r="K783" s="29" t="s">
        <v>1193</v>
      </c>
      <c r="L783" s="30" t="str">
        <f t="shared" si="241"/>
        <v>No</v>
      </c>
    </row>
    <row r="784" spans="1:12">
      <c r="A784" s="46" t="s">
        <v>362</v>
      </c>
      <c r="B784" s="25" t="s">
        <v>49</v>
      </c>
      <c r="C784" s="31">
        <v>1984</v>
      </c>
      <c r="D784" s="27" t="str">
        <f t="shared" si="238"/>
        <v>N/A</v>
      </c>
      <c r="E784" s="31">
        <v>0</v>
      </c>
      <c r="F784" s="27" t="str">
        <f t="shared" si="239"/>
        <v>N/A</v>
      </c>
      <c r="G784" s="31">
        <v>0</v>
      </c>
      <c r="H784" s="27" t="str">
        <f t="shared" si="240"/>
        <v>N/A</v>
      </c>
      <c r="I784" s="28">
        <v>-100</v>
      </c>
      <c r="J784" s="28" t="s">
        <v>1207</v>
      </c>
      <c r="K784" s="29" t="s">
        <v>1193</v>
      </c>
      <c r="L784" s="30" t="str">
        <f t="shared" si="241"/>
        <v>N/A</v>
      </c>
    </row>
    <row r="785" spans="1:12">
      <c r="A785" s="46" t="s">
        <v>95</v>
      </c>
      <c r="B785" s="25" t="s">
        <v>49</v>
      </c>
      <c r="C785" s="26">
        <v>11</v>
      </c>
      <c r="D785" s="27" t="str">
        <f t="shared" si="238"/>
        <v>N/A</v>
      </c>
      <c r="E785" s="26">
        <v>0</v>
      </c>
      <c r="F785" s="27" t="str">
        <f t="shared" si="239"/>
        <v>N/A</v>
      </c>
      <c r="G785" s="26">
        <v>0</v>
      </c>
      <c r="H785" s="27" t="str">
        <f t="shared" si="240"/>
        <v>N/A</v>
      </c>
      <c r="I785" s="28">
        <v>-100</v>
      </c>
      <c r="J785" s="28" t="s">
        <v>1207</v>
      </c>
      <c r="K785" s="29" t="s">
        <v>1193</v>
      </c>
      <c r="L785" s="30" t="str">
        <f t="shared" si="241"/>
        <v>N/A</v>
      </c>
    </row>
    <row r="786" spans="1:12">
      <c r="A786" s="46" t="s">
        <v>363</v>
      </c>
      <c r="B786" s="25" t="s">
        <v>49</v>
      </c>
      <c r="C786" s="31">
        <v>1984</v>
      </c>
      <c r="D786" s="27" t="str">
        <f t="shared" si="238"/>
        <v>N/A</v>
      </c>
      <c r="E786" s="31" t="s">
        <v>1207</v>
      </c>
      <c r="F786" s="27" t="str">
        <f t="shared" si="239"/>
        <v>N/A</v>
      </c>
      <c r="G786" s="31" t="s">
        <v>1207</v>
      </c>
      <c r="H786" s="27" t="str">
        <f t="shared" si="240"/>
        <v>N/A</v>
      </c>
      <c r="I786" s="28" t="s">
        <v>1207</v>
      </c>
      <c r="J786" s="28" t="s">
        <v>1207</v>
      </c>
      <c r="K786" s="29" t="s">
        <v>1193</v>
      </c>
      <c r="L786" s="30" t="str">
        <f t="shared" si="241"/>
        <v>N/A</v>
      </c>
    </row>
    <row r="787" spans="1:12">
      <c r="A787" s="46" t="s">
        <v>364</v>
      </c>
      <c r="B787" s="25" t="s">
        <v>49</v>
      </c>
      <c r="C787" s="31">
        <v>3799</v>
      </c>
      <c r="D787" s="27" t="str">
        <f t="shared" si="238"/>
        <v>N/A</v>
      </c>
      <c r="E787" s="31">
        <v>8739</v>
      </c>
      <c r="F787" s="27" t="str">
        <f t="shared" si="239"/>
        <v>N/A</v>
      </c>
      <c r="G787" s="31">
        <v>1063175</v>
      </c>
      <c r="H787" s="27" t="str">
        <f t="shared" si="240"/>
        <v>N/A</v>
      </c>
      <c r="I787" s="28">
        <v>130</v>
      </c>
      <c r="J787" s="28">
        <v>12066</v>
      </c>
      <c r="K787" s="29" t="s">
        <v>1193</v>
      </c>
      <c r="L787" s="30" t="str">
        <f t="shared" si="241"/>
        <v>No</v>
      </c>
    </row>
    <row r="788" spans="1:12">
      <c r="A788" s="46" t="s">
        <v>365</v>
      </c>
      <c r="B788" s="25" t="s">
        <v>49</v>
      </c>
      <c r="C788" s="26">
        <v>11</v>
      </c>
      <c r="D788" s="27" t="str">
        <f t="shared" si="238"/>
        <v>N/A</v>
      </c>
      <c r="E788" s="26">
        <v>11</v>
      </c>
      <c r="F788" s="27" t="str">
        <f t="shared" si="239"/>
        <v>N/A</v>
      </c>
      <c r="G788" s="26">
        <v>247</v>
      </c>
      <c r="H788" s="27" t="str">
        <f t="shared" si="240"/>
        <v>N/A</v>
      </c>
      <c r="I788" s="28">
        <v>-50</v>
      </c>
      <c r="J788" s="28">
        <v>24600</v>
      </c>
      <c r="K788" s="29" t="s">
        <v>1193</v>
      </c>
      <c r="L788" s="30" t="str">
        <f t="shared" si="241"/>
        <v>No</v>
      </c>
    </row>
    <row r="789" spans="1:12">
      <c r="A789" s="46" t="s">
        <v>739</v>
      </c>
      <c r="B789" s="25" t="s">
        <v>49</v>
      </c>
      <c r="C789" s="31">
        <v>1899.5</v>
      </c>
      <c r="D789" s="27" t="str">
        <f t="shared" si="238"/>
        <v>N/A</v>
      </c>
      <c r="E789" s="31">
        <v>8739</v>
      </c>
      <c r="F789" s="27" t="str">
        <f t="shared" si="239"/>
        <v>N/A</v>
      </c>
      <c r="G789" s="31">
        <v>4304.3522266999998</v>
      </c>
      <c r="H789" s="27" t="str">
        <f t="shared" si="240"/>
        <v>N/A</v>
      </c>
      <c r="I789" s="28">
        <v>360.1</v>
      </c>
      <c r="J789" s="28">
        <v>-50.7</v>
      </c>
      <c r="K789" s="29" t="s">
        <v>1193</v>
      </c>
      <c r="L789" s="30" t="str">
        <f t="shared" si="241"/>
        <v>No</v>
      </c>
    </row>
    <row r="790" spans="1:12">
      <c r="A790" s="46" t="s">
        <v>366</v>
      </c>
      <c r="B790" s="25" t="s">
        <v>49</v>
      </c>
      <c r="C790" s="31">
        <v>56618887</v>
      </c>
      <c r="D790" s="27" t="str">
        <f t="shared" si="238"/>
        <v>N/A</v>
      </c>
      <c r="E790" s="31">
        <v>29721948</v>
      </c>
      <c r="F790" s="27" t="str">
        <f t="shared" si="239"/>
        <v>N/A</v>
      </c>
      <c r="G790" s="31">
        <v>5025216</v>
      </c>
      <c r="H790" s="27" t="str">
        <f t="shared" si="240"/>
        <v>N/A</v>
      </c>
      <c r="I790" s="28">
        <v>-47.5</v>
      </c>
      <c r="J790" s="28">
        <v>-83.1</v>
      </c>
      <c r="K790" s="29" t="s">
        <v>1193</v>
      </c>
      <c r="L790" s="30" t="str">
        <f t="shared" si="241"/>
        <v>No</v>
      </c>
    </row>
    <row r="791" spans="1:12">
      <c r="A791" s="46" t="s">
        <v>96</v>
      </c>
      <c r="B791" s="25" t="s">
        <v>49</v>
      </c>
      <c r="C791" s="26">
        <v>303</v>
      </c>
      <c r="D791" s="27" t="str">
        <f t="shared" si="238"/>
        <v>N/A</v>
      </c>
      <c r="E791" s="26">
        <v>163</v>
      </c>
      <c r="F791" s="27" t="str">
        <f t="shared" si="239"/>
        <v>N/A</v>
      </c>
      <c r="G791" s="26">
        <v>36</v>
      </c>
      <c r="H791" s="27" t="str">
        <f t="shared" si="240"/>
        <v>N/A</v>
      </c>
      <c r="I791" s="28">
        <v>-46.2</v>
      </c>
      <c r="J791" s="28">
        <v>-77.900000000000006</v>
      </c>
      <c r="K791" s="29" t="s">
        <v>1193</v>
      </c>
      <c r="L791" s="30" t="str">
        <f t="shared" si="241"/>
        <v>No</v>
      </c>
    </row>
    <row r="792" spans="1:12">
      <c r="A792" s="46" t="s">
        <v>367</v>
      </c>
      <c r="B792" s="25" t="s">
        <v>49</v>
      </c>
      <c r="C792" s="31">
        <v>186861.01319999999</v>
      </c>
      <c r="D792" s="27" t="str">
        <f t="shared" si="238"/>
        <v>N/A</v>
      </c>
      <c r="E792" s="31">
        <v>182343.23926</v>
      </c>
      <c r="F792" s="27" t="str">
        <f t="shared" si="239"/>
        <v>N/A</v>
      </c>
      <c r="G792" s="31">
        <v>139589.33332999999</v>
      </c>
      <c r="H792" s="27" t="str">
        <f t="shared" si="240"/>
        <v>N/A</v>
      </c>
      <c r="I792" s="28">
        <v>-2.42</v>
      </c>
      <c r="J792" s="28">
        <v>-23.4</v>
      </c>
      <c r="K792" s="29" t="s">
        <v>1193</v>
      </c>
      <c r="L792" s="30" t="str">
        <f t="shared" si="241"/>
        <v>Yes</v>
      </c>
    </row>
    <row r="793" spans="1:12">
      <c r="A793" s="46" t="s">
        <v>368</v>
      </c>
      <c r="B793" s="25" t="s">
        <v>49</v>
      </c>
      <c r="C793" s="31">
        <v>55891547</v>
      </c>
      <c r="D793" s="27" t="str">
        <f t="shared" si="238"/>
        <v>N/A</v>
      </c>
      <c r="E793" s="31">
        <v>29804846</v>
      </c>
      <c r="F793" s="27" t="str">
        <f t="shared" si="239"/>
        <v>N/A</v>
      </c>
      <c r="G793" s="31">
        <v>430602</v>
      </c>
      <c r="H793" s="27" t="str">
        <f t="shared" si="240"/>
        <v>N/A</v>
      </c>
      <c r="I793" s="28">
        <v>-46.7</v>
      </c>
      <c r="J793" s="28">
        <v>-98.6</v>
      </c>
      <c r="K793" s="29" t="s">
        <v>1193</v>
      </c>
      <c r="L793" s="30" t="str">
        <f t="shared" si="241"/>
        <v>No</v>
      </c>
    </row>
    <row r="794" spans="1:12">
      <c r="A794" s="46" t="s">
        <v>369</v>
      </c>
      <c r="B794" s="25" t="s">
        <v>49</v>
      </c>
      <c r="C794" s="26">
        <v>1836</v>
      </c>
      <c r="D794" s="27" t="str">
        <f t="shared" si="238"/>
        <v>N/A</v>
      </c>
      <c r="E794" s="26">
        <v>1084</v>
      </c>
      <c r="F794" s="27" t="str">
        <f t="shared" si="239"/>
        <v>N/A</v>
      </c>
      <c r="G794" s="26">
        <v>14</v>
      </c>
      <c r="H794" s="27" t="str">
        <f t="shared" si="240"/>
        <v>N/A</v>
      </c>
      <c r="I794" s="28">
        <v>-41</v>
      </c>
      <c r="J794" s="28">
        <v>-98.7</v>
      </c>
      <c r="K794" s="29" t="s">
        <v>1193</v>
      </c>
      <c r="L794" s="30" t="str">
        <f t="shared" si="241"/>
        <v>No</v>
      </c>
    </row>
    <row r="795" spans="1:12">
      <c r="A795" s="46" t="s">
        <v>370</v>
      </c>
      <c r="B795" s="25" t="s">
        <v>49</v>
      </c>
      <c r="C795" s="31">
        <v>30442.019063</v>
      </c>
      <c r="D795" s="27" t="str">
        <f t="shared" si="238"/>
        <v>N/A</v>
      </c>
      <c r="E795" s="31">
        <v>27495.245386999999</v>
      </c>
      <c r="F795" s="27" t="str">
        <f t="shared" si="239"/>
        <v>N/A</v>
      </c>
      <c r="G795" s="31">
        <v>30757.285714000001</v>
      </c>
      <c r="H795" s="27" t="str">
        <f t="shared" si="240"/>
        <v>N/A</v>
      </c>
      <c r="I795" s="28">
        <v>-9.68</v>
      </c>
      <c r="J795" s="28">
        <v>11.86</v>
      </c>
      <c r="K795" s="29" t="s">
        <v>1193</v>
      </c>
      <c r="L795" s="30" t="str">
        <f t="shared" si="241"/>
        <v>Yes</v>
      </c>
    </row>
    <row r="796" spans="1:12">
      <c r="A796" s="46" t="s">
        <v>371</v>
      </c>
      <c r="B796" s="25" t="s">
        <v>49</v>
      </c>
      <c r="C796" s="31">
        <v>390657715</v>
      </c>
      <c r="D796" s="27" t="str">
        <f t="shared" si="238"/>
        <v>N/A</v>
      </c>
      <c r="E796" s="31">
        <v>291178431</v>
      </c>
      <c r="F796" s="27" t="str">
        <f t="shared" si="239"/>
        <v>N/A</v>
      </c>
      <c r="G796" s="31">
        <v>41481715</v>
      </c>
      <c r="H796" s="27" t="str">
        <f t="shared" si="240"/>
        <v>N/A</v>
      </c>
      <c r="I796" s="28">
        <v>-25.5</v>
      </c>
      <c r="J796" s="28">
        <v>-85.8</v>
      </c>
      <c r="K796" s="29" t="s">
        <v>1193</v>
      </c>
      <c r="L796" s="30" t="str">
        <f t="shared" si="241"/>
        <v>No</v>
      </c>
    </row>
    <row r="797" spans="1:12">
      <c r="A797" s="46" t="s">
        <v>97</v>
      </c>
      <c r="B797" s="25" t="s">
        <v>49</v>
      </c>
      <c r="C797" s="26">
        <v>577888</v>
      </c>
      <c r="D797" s="27" t="str">
        <f t="shared" si="238"/>
        <v>N/A</v>
      </c>
      <c r="E797" s="26">
        <v>379186</v>
      </c>
      <c r="F797" s="27" t="str">
        <f t="shared" si="239"/>
        <v>N/A</v>
      </c>
      <c r="G797" s="26">
        <v>43770</v>
      </c>
      <c r="H797" s="27" t="str">
        <f t="shared" si="240"/>
        <v>N/A</v>
      </c>
      <c r="I797" s="28">
        <v>-34.4</v>
      </c>
      <c r="J797" s="28">
        <v>-88.5</v>
      </c>
      <c r="K797" s="29" t="s">
        <v>1193</v>
      </c>
      <c r="L797" s="30" t="str">
        <f t="shared" si="241"/>
        <v>No</v>
      </c>
    </row>
    <row r="798" spans="1:12">
      <c r="A798" s="46" t="s">
        <v>372</v>
      </c>
      <c r="B798" s="25" t="s">
        <v>49</v>
      </c>
      <c r="C798" s="31">
        <v>676.00939109000001</v>
      </c>
      <c r="D798" s="27" t="str">
        <f t="shared" si="238"/>
        <v>N/A</v>
      </c>
      <c r="E798" s="31">
        <v>767.90396006000003</v>
      </c>
      <c r="F798" s="27" t="str">
        <f t="shared" si="239"/>
        <v>N/A</v>
      </c>
      <c r="G798" s="31">
        <v>947.72024218000001</v>
      </c>
      <c r="H798" s="27" t="str">
        <f t="shared" si="240"/>
        <v>N/A</v>
      </c>
      <c r="I798" s="28">
        <v>13.59</v>
      </c>
      <c r="J798" s="28">
        <v>23.42</v>
      </c>
      <c r="K798" s="29" t="s">
        <v>1193</v>
      </c>
      <c r="L798" s="30" t="str">
        <f t="shared" si="241"/>
        <v>Yes</v>
      </c>
    </row>
    <row r="799" spans="1:12">
      <c r="A799" s="46" t="s">
        <v>373</v>
      </c>
      <c r="B799" s="25" t="s">
        <v>49</v>
      </c>
      <c r="C799" s="31">
        <v>95094450</v>
      </c>
      <c r="D799" s="27" t="str">
        <f t="shared" si="238"/>
        <v>N/A</v>
      </c>
      <c r="E799" s="31">
        <v>61321484</v>
      </c>
      <c r="F799" s="27" t="str">
        <f t="shared" si="239"/>
        <v>N/A</v>
      </c>
      <c r="G799" s="31">
        <v>13301897</v>
      </c>
      <c r="H799" s="27" t="str">
        <f t="shared" si="240"/>
        <v>N/A</v>
      </c>
      <c r="I799" s="28">
        <v>-35.5</v>
      </c>
      <c r="J799" s="28">
        <v>-78.3</v>
      </c>
      <c r="K799" s="29" t="s">
        <v>1193</v>
      </c>
      <c r="L799" s="30" t="str">
        <f t="shared" si="241"/>
        <v>No</v>
      </c>
    </row>
    <row r="800" spans="1:12">
      <c r="A800" s="46" t="s">
        <v>98</v>
      </c>
      <c r="B800" s="25" t="s">
        <v>49</v>
      </c>
      <c r="C800" s="26">
        <v>204848</v>
      </c>
      <c r="D800" s="27" t="str">
        <f t="shared" si="238"/>
        <v>N/A</v>
      </c>
      <c r="E800" s="26">
        <v>123647</v>
      </c>
      <c r="F800" s="27" t="str">
        <f t="shared" si="239"/>
        <v>N/A</v>
      </c>
      <c r="G800" s="26">
        <v>25200</v>
      </c>
      <c r="H800" s="27" t="str">
        <f t="shared" si="240"/>
        <v>N/A</v>
      </c>
      <c r="I800" s="28">
        <v>-39.6</v>
      </c>
      <c r="J800" s="28">
        <v>-79.599999999999994</v>
      </c>
      <c r="K800" s="29" t="s">
        <v>1193</v>
      </c>
      <c r="L800" s="30" t="str">
        <f t="shared" si="241"/>
        <v>No</v>
      </c>
    </row>
    <row r="801" spans="1:12">
      <c r="A801" s="46" t="s">
        <v>374</v>
      </c>
      <c r="B801" s="25" t="s">
        <v>49</v>
      </c>
      <c r="C801" s="31">
        <v>464.21956768000001</v>
      </c>
      <c r="D801" s="27" t="str">
        <f t="shared" si="238"/>
        <v>N/A</v>
      </c>
      <c r="E801" s="31">
        <v>495.93992575999999</v>
      </c>
      <c r="F801" s="27" t="str">
        <f t="shared" si="239"/>
        <v>N/A</v>
      </c>
      <c r="G801" s="31">
        <v>527.85305556000003</v>
      </c>
      <c r="H801" s="27" t="str">
        <f t="shared" si="240"/>
        <v>N/A</v>
      </c>
      <c r="I801" s="28">
        <v>6.8330000000000002</v>
      </c>
      <c r="J801" s="28">
        <v>6.4349999999999996</v>
      </c>
      <c r="K801" s="29" t="s">
        <v>1193</v>
      </c>
      <c r="L801" s="30" t="str">
        <f t="shared" si="241"/>
        <v>Yes</v>
      </c>
    </row>
    <row r="802" spans="1:12">
      <c r="A802" s="46" t="s">
        <v>375</v>
      </c>
      <c r="B802" s="25" t="s">
        <v>49</v>
      </c>
      <c r="C802" s="31">
        <v>11467100</v>
      </c>
      <c r="D802" s="27" t="str">
        <f t="shared" si="238"/>
        <v>N/A</v>
      </c>
      <c r="E802" s="31">
        <v>3958890</v>
      </c>
      <c r="F802" s="27" t="str">
        <f t="shared" si="239"/>
        <v>N/A</v>
      </c>
      <c r="G802" s="31">
        <v>469906</v>
      </c>
      <c r="H802" s="27" t="str">
        <f t="shared" si="240"/>
        <v>N/A</v>
      </c>
      <c r="I802" s="28">
        <v>-65.5</v>
      </c>
      <c r="J802" s="28">
        <v>-88.1</v>
      </c>
      <c r="K802" s="29" t="s">
        <v>1193</v>
      </c>
      <c r="L802" s="30" t="str">
        <f t="shared" si="241"/>
        <v>No</v>
      </c>
    </row>
    <row r="803" spans="1:12">
      <c r="A803" s="46" t="s">
        <v>99</v>
      </c>
      <c r="B803" s="25" t="s">
        <v>49</v>
      </c>
      <c r="C803" s="26">
        <v>73956</v>
      </c>
      <c r="D803" s="27" t="str">
        <f t="shared" si="238"/>
        <v>N/A</v>
      </c>
      <c r="E803" s="26">
        <v>24832</v>
      </c>
      <c r="F803" s="27" t="str">
        <f t="shared" si="239"/>
        <v>N/A</v>
      </c>
      <c r="G803" s="26">
        <v>3420</v>
      </c>
      <c r="H803" s="27" t="str">
        <f t="shared" si="240"/>
        <v>N/A</v>
      </c>
      <c r="I803" s="28">
        <v>-66.400000000000006</v>
      </c>
      <c r="J803" s="28">
        <v>-86.2</v>
      </c>
      <c r="K803" s="29" t="s">
        <v>1193</v>
      </c>
      <c r="L803" s="30" t="str">
        <f t="shared" si="241"/>
        <v>No</v>
      </c>
    </row>
    <row r="804" spans="1:12">
      <c r="A804" s="46" t="s">
        <v>376</v>
      </c>
      <c r="B804" s="25" t="s">
        <v>49</v>
      </c>
      <c r="C804" s="31">
        <v>155.05300449000001</v>
      </c>
      <c r="D804" s="27" t="str">
        <f t="shared" si="238"/>
        <v>N/A</v>
      </c>
      <c r="E804" s="31">
        <v>159.4269491</v>
      </c>
      <c r="F804" s="27" t="str">
        <f t="shared" si="239"/>
        <v>N/A</v>
      </c>
      <c r="G804" s="31">
        <v>137.39941519999999</v>
      </c>
      <c r="H804" s="27" t="str">
        <f t="shared" si="240"/>
        <v>N/A</v>
      </c>
      <c r="I804" s="28">
        <v>2.8210000000000002</v>
      </c>
      <c r="J804" s="28">
        <v>-13.8</v>
      </c>
      <c r="K804" s="29" t="s">
        <v>1193</v>
      </c>
      <c r="L804" s="30" t="str">
        <f t="shared" si="241"/>
        <v>Yes</v>
      </c>
    </row>
    <row r="805" spans="1:12">
      <c r="A805" s="46" t="s">
        <v>377</v>
      </c>
      <c r="B805" s="25" t="s">
        <v>49</v>
      </c>
      <c r="C805" s="31">
        <v>220215521</v>
      </c>
      <c r="D805" s="27" t="str">
        <f t="shared" si="238"/>
        <v>N/A</v>
      </c>
      <c r="E805" s="31">
        <v>129568413</v>
      </c>
      <c r="F805" s="27" t="str">
        <f t="shared" si="239"/>
        <v>N/A</v>
      </c>
      <c r="G805" s="31">
        <v>24310889</v>
      </c>
      <c r="H805" s="27" t="str">
        <f t="shared" si="240"/>
        <v>N/A</v>
      </c>
      <c r="I805" s="28">
        <v>-41.2</v>
      </c>
      <c r="J805" s="28">
        <v>-81.2</v>
      </c>
      <c r="K805" s="29" t="s">
        <v>1193</v>
      </c>
      <c r="L805" s="30" t="str">
        <f t="shared" si="241"/>
        <v>No</v>
      </c>
    </row>
    <row r="806" spans="1:12">
      <c r="A806" s="46" t="s">
        <v>378</v>
      </c>
      <c r="B806" s="25" t="s">
        <v>49</v>
      </c>
      <c r="C806" s="26">
        <v>260557</v>
      </c>
      <c r="D806" s="27" t="str">
        <f t="shared" si="238"/>
        <v>N/A</v>
      </c>
      <c r="E806" s="26">
        <v>173537</v>
      </c>
      <c r="F806" s="27" t="str">
        <f t="shared" si="239"/>
        <v>N/A</v>
      </c>
      <c r="G806" s="26">
        <v>20392</v>
      </c>
      <c r="H806" s="27" t="str">
        <f t="shared" si="240"/>
        <v>N/A</v>
      </c>
      <c r="I806" s="28">
        <v>-33.4</v>
      </c>
      <c r="J806" s="28">
        <v>-88.2</v>
      </c>
      <c r="K806" s="29" t="s">
        <v>1193</v>
      </c>
      <c r="L806" s="30" t="str">
        <f t="shared" si="241"/>
        <v>No</v>
      </c>
    </row>
    <row r="807" spans="1:12">
      <c r="A807" s="46" t="s">
        <v>379</v>
      </c>
      <c r="B807" s="25" t="s">
        <v>49</v>
      </c>
      <c r="C807" s="31">
        <v>845.17215426999996</v>
      </c>
      <c r="D807" s="27" t="str">
        <f t="shared" si="238"/>
        <v>N/A</v>
      </c>
      <c r="E807" s="31">
        <v>746.63278147999995</v>
      </c>
      <c r="F807" s="27" t="str">
        <f t="shared" si="239"/>
        <v>N/A</v>
      </c>
      <c r="G807" s="31">
        <v>1192.1777658000001</v>
      </c>
      <c r="H807" s="27" t="str">
        <f t="shared" si="240"/>
        <v>N/A</v>
      </c>
      <c r="I807" s="28">
        <v>-11.7</v>
      </c>
      <c r="J807" s="28">
        <v>59.67</v>
      </c>
      <c r="K807" s="29" t="s">
        <v>1193</v>
      </c>
      <c r="L807" s="30" t="str">
        <f t="shared" si="241"/>
        <v>No</v>
      </c>
    </row>
    <row r="808" spans="1:12">
      <c r="A808" s="46" t="s">
        <v>380</v>
      </c>
      <c r="B808" s="25" t="s">
        <v>49</v>
      </c>
      <c r="C808" s="31">
        <v>23502373</v>
      </c>
      <c r="D808" s="27" t="str">
        <f t="shared" si="238"/>
        <v>N/A</v>
      </c>
      <c r="E808" s="31">
        <v>3092430</v>
      </c>
      <c r="F808" s="27" t="str">
        <f t="shared" si="239"/>
        <v>N/A</v>
      </c>
      <c r="G808" s="31">
        <v>181318</v>
      </c>
      <c r="H808" s="27" t="str">
        <f t="shared" si="240"/>
        <v>N/A</v>
      </c>
      <c r="I808" s="28">
        <v>-86.8</v>
      </c>
      <c r="J808" s="28">
        <v>-94.1</v>
      </c>
      <c r="K808" s="29" t="s">
        <v>1193</v>
      </c>
      <c r="L808" s="30" t="str">
        <f t="shared" si="241"/>
        <v>No</v>
      </c>
    </row>
    <row r="809" spans="1:12">
      <c r="A809" s="46" t="s">
        <v>100</v>
      </c>
      <c r="B809" s="25" t="s">
        <v>49</v>
      </c>
      <c r="C809" s="26">
        <v>79102</v>
      </c>
      <c r="D809" s="27" t="str">
        <f t="shared" si="238"/>
        <v>N/A</v>
      </c>
      <c r="E809" s="26">
        <v>9557</v>
      </c>
      <c r="F809" s="27" t="str">
        <f t="shared" si="239"/>
        <v>N/A</v>
      </c>
      <c r="G809" s="26">
        <v>948</v>
      </c>
      <c r="H809" s="27" t="str">
        <f t="shared" si="240"/>
        <v>N/A</v>
      </c>
      <c r="I809" s="28">
        <v>-87.9</v>
      </c>
      <c r="J809" s="28">
        <v>-90.1</v>
      </c>
      <c r="K809" s="29" t="s">
        <v>1193</v>
      </c>
      <c r="L809" s="30" t="str">
        <f t="shared" si="241"/>
        <v>No</v>
      </c>
    </row>
    <row r="810" spans="1:12">
      <c r="A810" s="46" t="s">
        <v>381</v>
      </c>
      <c r="B810" s="25" t="s">
        <v>49</v>
      </c>
      <c r="C810" s="31">
        <v>297.11477586000001</v>
      </c>
      <c r="D810" s="27" t="str">
        <f t="shared" si="238"/>
        <v>N/A</v>
      </c>
      <c r="E810" s="31">
        <v>323.57748247000001</v>
      </c>
      <c r="F810" s="27" t="str">
        <f t="shared" si="239"/>
        <v>N/A</v>
      </c>
      <c r="G810" s="31">
        <v>191.26371308</v>
      </c>
      <c r="H810" s="27" t="str">
        <f t="shared" si="240"/>
        <v>N/A</v>
      </c>
      <c r="I810" s="28">
        <v>8.907</v>
      </c>
      <c r="J810" s="28">
        <v>-40.9</v>
      </c>
      <c r="K810" s="29" t="s">
        <v>1193</v>
      </c>
      <c r="L810" s="30" t="str">
        <f t="shared" si="241"/>
        <v>No</v>
      </c>
    </row>
    <row r="811" spans="1:12">
      <c r="A811" s="46" t="s">
        <v>382</v>
      </c>
      <c r="B811" s="25" t="s">
        <v>49</v>
      </c>
      <c r="C811" s="31">
        <v>174771602</v>
      </c>
      <c r="D811" s="27" t="str">
        <f t="shared" si="238"/>
        <v>N/A</v>
      </c>
      <c r="E811" s="31">
        <v>147534647</v>
      </c>
      <c r="F811" s="27" t="str">
        <f t="shared" si="239"/>
        <v>N/A</v>
      </c>
      <c r="G811" s="31">
        <v>89628557</v>
      </c>
      <c r="H811" s="27" t="str">
        <f t="shared" si="240"/>
        <v>N/A</v>
      </c>
      <c r="I811" s="28">
        <v>-15.6</v>
      </c>
      <c r="J811" s="28">
        <v>-39.200000000000003</v>
      </c>
      <c r="K811" s="29" t="s">
        <v>1193</v>
      </c>
      <c r="L811" s="30" t="str">
        <f t="shared" si="241"/>
        <v>No</v>
      </c>
    </row>
    <row r="812" spans="1:12">
      <c r="A812" s="46" t="s">
        <v>383</v>
      </c>
      <c r="B812" s="25" t="s">
        <v>49</v>
      </c>
      <c r="C812" s="26">
        <v>9467</v>
      </c>
      <c r="D812" s="27" t="str">
        <f t="shared" si="238"/>
        <v>N/A</v>
      </c>
      <c r="E812" s="26">
        <v>8098</v>
      </c>
      <c r="F812" s="27" t="str">
        <f t="shared" si="239"/>
        <v>N/A</v>
      </c>
      <c r="G812" s="26">
        <v>2534</v>
      </c>
      <c r="H812" s="27" t="str">
        <f t="shared" si="240"/>
        <v>N/A</v>
      </c>
      <c r="I812" s="28">
        <v>-14.5</v>
      </c>
      <c r="J812" s="28">
        <v>-68.7</v>
      </c>
      <c r="K812" s="29" t="s">
        <v>1193</v>
      </c>
      <c r="L812" s="30" t="str">
        <f t="shared" si="241"/>
        <v>No</v>
      </c>
    </row>
    <row r="813" spans="1:12">
      <c r="A813" s="46" t="s">
        <v>384</v>
      </c>
      <c r="B813" s="25" t="s">
        <v>49</v>
      </c>
      <c r="C813" s="31">
        <v>18461.138903999999</v>
      </c>
      <c r="D813" s="27" t="str">
        <f t="shared" si="238"/>
        <v>N/A</v>
      </c>
      <c r="E813" s="31">
        <v>18218.652383000001</v>
      </c>
      <c r="F813" s="27" t="str">
        <f t="shared" si="239"/>
        <v>N/A</v>
      </c>
      <c r="G813" s="31">
        <v>35370.385556000001</v>
      </c>
      <c r="H813" s="27" t="str">
        <f t="shared" si="240"/>
        <v>N/A</v>
      </c>
      <c r="I813" s="28">
        <v>-1.31</v>
      </c>
      <c r="J813" s="28">
        <v>94.14</v>
      </c>
      <c r="K813" s="29" t="s">
        <v>1193</v>
      </c>
      <c r="L813" s="30" t="str">
        <f t="shared" si="241"/>
        <v>No</v>
      </c>
    </row>
    <row r="814" spans="1:12">
      <c r="A814" s="46" t="s">
        <v>385</v>
      </c>
      <c r="B814" s="25" t="s">
        <v>49</v>
      </c>
      <c r="C814" s="31">
        <v>238411282</v>
      </c>
      <c r="D814" s="27" t="str">
        <f t="shared" si="238"/>
        <v>N/A</v>
      </c>
      <c r="E814" s="31">
        <v>151817168</v>
      </c>
      <c r="F814" s="27" t="str">
        <f t="shared" si="239"/>
        <v>N/A</v>
      </c>
      <c r="G814" s="31">
        <v>17144160</v>
      </c>
      <c r="H814" s="27" t="str">
        <f t="shared" si="240"/>
        <v>N/A</v>
      </c>
      <c r="I814" s="28">
        <v>-36.299999999999997</v>
      </c>
      <c r="J814" s="28">
        <v>-88.7</v>
      </c>
      <c r="K814" s="29" t="s">
        <v>1193</v>
      </c>
      <c r="L814" s="30" t="str">
        <f t="shared" si="241"/>
        <v>No</v>
      </c>
    </row>
    <row r="815" spans="1:12">
      <c r="A815" s="46" t="s">
        <v>101</v>
      </c>
      <c r="B815" s="25" t="s">
        <v>49</v>
      </c>
      <c r="C815" s="26">
        <v>489938</v>
      </c>
      <c r="D815" s="27" t="str">
        <f t="shared" si="238"/>
        <v>N/A</v>
      </c>
      <c r="E815" s="26">
        <v>309976</v>
      </c>
      <c r="F815" s="27" t="str">
        <f t="shared" si="239"/>
        <v>N/A</v>
      </c>
      <c r="G815" s="26">
        <v>35491</v>
      </c>
      <c r="H815" s="27" t="str">
        <f t="shared" si="240"/>
        <v>N/A</v>
      </c>
      <c r="I815" s="28">
        <v>-36.700000000000003</v>
      </c>
      <c r="J815" s="28">
        <v>-88.6</v>
      </c>
      <c r="K815" s="29" t="s">
        <v>1193</v>
      </c>
      <c r="L815" s="30" t="str">
        <f t="shared" si="241"/>
        <v>No</v>
      </c>
    </row>
    <row r="816" spans="1:12">
      <c r="A816" s="46" t="s">
        <v>386</v>
      </c>
      <c r="B816" s="25" t="s">
        <v>49</v>
      </c>
      <c r="C816" s="31">
        <v>486.61520845000001</v>
      </c>
      <c r="D816" s="27" t="str">
        <f t="shared" si="238"/>
        <v>N/A</v>
      </c>
      <c r="E816" s="31">
        <v>489.77071773</v>
      </c>
      <c r="F816" s="27" t="str">
        <f t="shared" si="239"/>
        <v>N/A</v>
      </c>
      <c r="G816" s="31">
        <v>483.05654955</v>
      </c>
      <c r="H816" s="27" t="str">
        <f t="shared" si="240"/>
        <v>N/A</v>
      </c>
      <c r="I816" s="28">
        <v>0.64849999999999997</v>
      </c>
      <c r="J816" s="28">
        <v>-1.37</v>
      </c>
      <c r="K816" s="29" t="s">
        <v>1193</v>
      </c>
      <c r="L816" s="30" t="str">
        <f t="shared" si="241"/>
        <v>Yes</v>
      </c>
    </row>
    <row r="817" spans="1:12">
      <c r="A817" s="46" t="s">
        <v>387</v>
      </c>
      <c r="B817" s="25" t="s">
        <v>49</v>
      </c>
      <c r="C817" s="31">
        <v>468129656</v>
      </c>
      <c r="D817" s="27" t="str">
        <f t="shared" si="238"/>
        <v>N/A</v>
      </c>
      <c r="E817" s="31">
        <v>355405777</v>
      </c>
      <c r="F817" s="27" t="str">
        <f t="shared" si="239"/>
        <v>N/A</v>
      </c>
      <c r="G817" s="31">
        <v>97484062</v>
      </c>
      <c r="H817" s="27" t="str">
        <f t="shared" si="240"/>
        <v>N/A</v>
      </c>
      <c r="I817" s="28">
        <v>-24.1</v>
      </c>
      <c r="J817" s="28">
        <v>-72.599999999999994</v>
      </c>
      <c r="K817" s="29" t="s">
        <v>1193</v>
      </c>
      <c r="L817" s="30" t="str">
        <f t="shared" si="241"/>
        <v>No</v>
      </c>
    </row>
    <row r="818" spans="1:12">
      <c r="A818" s="46" t="s">
        <v>102</v>
      </c>
      <c r="B818" s="25" t="s">
        <v>49</v>
      </c>
      <c r="C818" s="26">
        <v>568279</v>
      </c>
      <c r="D818" s="27" t="str">
        <f t="shared" si="238"/>
        <v>N/A</v>
      </c>
      <c r="E818" s="26">
        <v>367179</v>
      </c>
      <c r="F818" s="27" t="str">
        <f t="shared" si="239"/>
        <v>N/A</v>
      </c>
      <c r="G818" s="26">
        <v>43997</v>
      </c>
      <c r="H818" s="27" t="str">
        <f t="shared" si="240"/>
        <v>N/A</v>
      </c>
      <c r="I818" s="28">
        <v>-35.4</v>
      </c>
      <c r="J818" s="28">
        <v>-88</v>
      </c>
      <c r="K818" s="29" t="s">
        <v>1193</v>
      </c>
      <c r="L818" s="30" t="str">
        <f t="shared" si="241"/>
        <v>No</v>
      </c>
    </row>
    <row r="819" spans="1:12">
      <c r="A819" s="46" t="s">
        <v>388</v>
      </c>
      <c r="B819" s="25" t="s">
        <v>49</v>
      </c>
      <c r="C819" s="31">
        <v>823.76729739999996</v>
      </c>
      <c r="D819" s="27" t="str">
        <f t="shared" si="238"/>
        <v>N/A</v>
      </c>
      <c r="E819" s="31">
        <v>967.93601214</v>
      </c>
      <c r="F819" s="27" t="str">
        <f t="shared" si="239"/>
        <v>N/A</v>
      </c>
      <c r="G819" s="31">
        <v>2215.6979339999998</v>
      </c>
      <c r="H819" s="27" t="str">
        <f t="shared" si="240"/>
        <v>N/A</v>
      </c>
      <c r="I819" s="28">
        <v>17.5</v>
      </c>
      <c r="J819" s="28">
        <v>128.9</v>
      </c>
      <c r="K819" s="29" t="s">
        <v>1193</v>
      </c>
      <c r="L819" s="30" t="str">
        <f t="shared" si="241"/>
        <v>No</v>
      </c>
    </row>
    <row r="820" spans="1:12">
      <c r="A820" s="46" t="s">
        <v>389</v>
      </c>
      <c r="B820" s="25" t="s">
        <v>49</v>
      </c>
      <c r="C820" s="31">
        <v>4965094</v>
      </c>
      <c r="D820" s="27" t="str">
        <f t="shared" si="238"/>
        <v>N/A</v>
      </c>
      <c r="E820" s="31">
        <v>5835194</v>
      </c>
      <c r="F820" s="27" t="str">
        <f t="shared" si="239"/>
        <v>N/A</v>
      </c>
      <c r="G820" s="31">
        <v>6181411</v>
      </c>
      <c r="H820" s="27" t="str">
        <f t="shared" si="240"/>
        <v>N/A</v>
      </c>
      <c r="I820" s="28">
        <v>17.52</v>
      </c>
      <c r="J820" s="28">
        <v>5.9329999999999998</v>
      </c>
      <c r="K820" s="29" t="s">
        <v>1193</v>
      </c>
      <c r="L820" s="30" t="str">
        <f t="shared" si="241"/>
        <v>Yes</v>
      </c>
    </row>
    <row r="821" spans="1:12">
      <c r="A821" s="46" t="s">
        <v>625</v>
      </c>
      <c r="B821" s="25" t="s">
        <v>49</v>
      </c>
      <c r="C821" s="26">
        <v>14686</v>
      </c>
      <c r="D821" s="27" t="str">
        <f t="shared" si="238"/>
        <v>N/A</v>
      </c>
      <c r="E821" s="26">
        <v>10674</v>
      </c>
      <c r="F821" s="27" t="str">
        <f t="shared" si="239"/>
        <v>N/A</v>
      </c>
      <c r="G821" s="26">
        <v>2386</v>
      </c>
      <c r="H821" s="27" t="str">
        <f t="shared" si="240"/>
        <v>N/A</v>
      </c>
      <c r="I821" s="28">
        <v>-27.3</v>
      </c>
      <c r="J821" s="28">
        <v>-77.599999999999994</v>
      </c>
      <c r="K821" s="29" t="s">
        <v>1193</v>
      </c>
      <c r="L821" s="30" t="str">
        <f t="shared" si="241"/>
        <v>No</v>
      </c>
    </row>
    <row r="822" spans="1:12">
      <c r="A822" s="46" t="s">
        <v>390</v>
      </c>
      <c r="B822" s="25" t="s">
        <v>49</v>
      </c>
      <c r="C822" s="31">
        <v>338.08348087000002</v>
      </c>
      <c r="D822" s="27" t="str">
        <f t="shared" si="238"/>
        <v>N/A</v>
      </c>
      <c r="E822" s="31">
        <v>546.67359939999994</v>
      </c>
      <c r="F822" s="27" t="str">
        <f t="shared" si="239"/>
        <v>N/A</v>
      </c>
      <c r="G822" s="31">
        <v>2590.7003353</v>
      </c>
      <c r="H822" s="27" t="str">
        <f t="shared" si="240"/>
        <v>N/A</v>
      </c>
      <c r="I822" s="28">
        <v>61.7</v>
      </c>
      <c r="J822" s="28">
        <v>373.9</v>
      </c>
      <c r="K822" s="29" t="s">
        <v>1193</v>
      </c>
      <c r="L822" s="30" t="str">
        <f t="shared" si="241"/>
        <v>No</v>
      </c>
    </row>
    <row r="823" spans="1:12">
      <c r="A823" s="46" t="s">
        <v>391</v>
      </c>
      <c r="B823" s="25" t="s">
        <v>49</v>
      </c>
      <c r="C823" s="31">
        <v>26483282</v>
      </c>
      <c r="D823" s="27" t="str">
        <f t="shared" si="238"/>
        <v>N/A</v>
      </c>
      <c r="E823" s="31">
        <v>17621330</v>
      </c>
      <c r="F823" s="27" t="str">
        <f t="shared" si="239"/>
        <v>N/A</v>
      </c>
      <c r="G823" s="31">
        <v>976406</v>
      </c>
      <c r="H823" s="27" t="str">
        <f t="shared" si="240"/>
        <v>N/A</v>
      </c>
      <c r="I823" s="28">
        <v>-33.5</v>
      </c>
      <c r="J823" s="28">
        <v>-94.5</v>
      </c>
      <c r="K823" s="29" t="s">
        <v>1193</v>
      </c>
      <c r="L823" s="30" t="str">
        <f t="shared" si="241"/>
        <v>No</v>
      </c>
    </row>
    <row r="824" spans="1:12">
      <c r="A824" s="46" t="s">
        <v>38</v>
      </c>
      <c r="B824" s="25" t="s">
        <v>49</v>
      </c>
      <c r="C824" s="26">
        <v>55589</v>
      </c>
      <c r="D824" s="27" t="str">
        <f t="shared" si="238"/>
        <v>N/A</v>
      </c>
      <c r="E824" s="26">
        <v>33987</v>
      </c>
      <c r="F824" s="27" t="str">
        <f t="shared" si="239"/>
        <v>N/A</v>
      </c>
      <c r="G824" s="26">
        <v>3475</v>
      </c>
      <c r="H824" s="27" t="str">
        <f t="shared" si="240"/>
        <v>N/A</v>
      </c>
      <c r="I824" s="28">
        <v>-38.9</v>
      </c>
      <c r="J824" s="28">
        <v>-89.8</v>
      </c>
      <c r="K824" s="29" t="s">
        <v>1193</v>
      </c>
      <c r="L824" s="30" t="str">
        <f t="shared" si="241"/>
        <v>No</v>
      </c>
    </row>
    <row r="825" spans="1:12">
      <c r="A825" s="46" t="s">
        <v>392</v>
      </c>
      <c r="B825" s="25" t="s">
        <v>49</v>
      </c>
      <c r="C825" s="31">
        <v>476.41227580999998</v>
      </c>
      <c r="D825" s="27" t="str">
        <f t="shared" si="238"/>
        <v>N/A</v>
      </c>
      <c r="E825" s="31">
        <v>518.47265130999995</v>
      </c>
      <c r="F825" s="27" t="str">
        <f t="shared" si="239"/>
        <v>N/A</v>
      </c>
      <c r="G825" s="31">
        <v>280.98014388000001</v>
      </c>
      <c r="H825" s="27" t="str">
        <f t="shared" si="240"/>
        <v>N/A</v>
      </c>
      <c r="I825" s="28">
        <v>8.8290000000000006</v>
      </c>
      <c r="J825" s="28">
        <v>-45.8</v>
      </c>
      <c r="K825" s="29" t="s">
        <v>1193</v>
      </c>
      <c r="L825" s="30" t="str">
        <f t="shared" si="241"/>
        <v>No</v>
      </c>
    </row>
    <row r="826" spans="1:12">
      <c r="A826" s="46" t="s">
        <v>393</v>
      </c>
      <c r="B826" s="25" t="s">
        <v>49</v>
      </c>
      <c r="C826" s="31">
        <v>0</v>
      </c>
      <c r="D826" s="27" t="str">
        <f t="shared" si="238"/>
        <v>N/A</v>
      </c>
      <c r="E826" s="31">
        <v>0</v>
      </c>
      <c r="F826" s="27" t="str">
        <f t="shared" si="239"/>
        <v>N/A</v>
      </c>
      <c r="G826" s="31">
        <v>0</v>
      </c>
      <c r="H826" s="27" t="str">
        <f t="shared" si="240"/>
        <v>N/A</v>
      </c>
      <c r="I826" s="28" t="s">
        <v>1207</v>
      </c>
      <c r="J826" s="28" t="s">
        <v>1207</v>
      </c>
      <c r="K826" s="29" t="s">
        <v>1193</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1207</v>
      </c>
      <c r="J827" s="28" t="s">
        <v>1207</v>
      </c>
      <c r="K827" s="29" t="s">
        <v>1193</v>
      </c>
      <c r="L827" s="30" t="str">
        <f t="shared" si="241"/>
        <v>N/A</v>
      </c>
    </row>
    <row r="828" spans="1:12">
      <c r="A828" s="46" t="s">
        <v>395</v>
      </c>
      <c r="B828" s="25" t="s">
        <v>49</v>
      </c>
      <c r="C828" s="31" t="s">
        <v>1207</v>
      </c>
      <c r="D828" s="27" t="str">
        <f t="shared" si="238"/>
        <v>N/A</v>
      </c>
      <c r="E828" s="31" t="s">
        <v>1207</v>
      </c>
      <c r="F828" s="27" t="str">
        <f t="shared" si="239"/>
        <v>N/A</v>
      </c>
      <c r="G828" s="31" t="s">
        <v>1207</v>
      </c>
      <c r="H828" s="27" t="str">
        <f t="shared" si="240"/>
        <v>N/A</v>
      </c>
      <c r="I828" s="28" t="s">
        <v>1207</v>
      </c>
      <c r="J828" s="28" t="s">
        <v>1207</v>
      </c>
      <c r="K828" s="29" t="s">
        <v>1193</v>
      </c>
      <c r="L828" s="30" t="str">
        <f t="shared" si="241"/>
        <v>N/A</v>
      </c>
    </row>
    <row r="829" spans="1:12">
      <c r="A829" s="46" t="s">
        <v>396</v>
      </c>
      <c r="B829" s="25" t="s">
        <v>49</v>
      </c>
      <c r="C829" s="31">
        <v>0</v>
      </c>
      <c r="D829" s="27" t="str">
        <f t="shared" si="238"/>
        <v>N/A</v>
      </c>
      <c r="E829" s="31">
        <v>0</v>
      </c>
      <c r="F829" s="27" t="str">
        <f t="shared" si="239"/>
        <v>N/A</v>
      </c>
      <c r="G829" s="31">
        <v>0</v>
      </c>
      <c r="H829" s="27" t="str">
        <f t="shared" si="240"/>
        <v>N/A</v>
      </c>
      <c r="I829" s="28" t="s">
        <v>1207</v>
      </c>
      <c r="J829" s="28" t="s">
        <v>1207</v>
      </c>
      <c r="K829" s="29" t="s">
        <v>1193</v>
      </c>
      <c r="L829" s="30" t="str">
        <f t="shared" si="241"/>
        <v>N/A</v>
      </c>
    </row>
    <row r="830" spans="1:12">
      <c r="A830" s="46" t="s">
        <v>397</v>
      </c>
      <c r="B830" s="25" t="s">
        <v>49</v>
      </c>
      <c r="C830" s="26">
        <v>0</v>
      </c>
      <c r="D830" s="27" t="str">
        <f t="shared" si="238"/>
        <v>N/A</v>
      </c>
      <c r="E830" s="26">
        <v>0</v>
      </c>
      <c r="F830" s="27" t="str">
        <f t="shared" si="239"/>
        <v>N/A</v>
      </c>
      <c r="G830" s="26">
        <v>0</v>
      </c>
      <c r="H830" s="27" t="str">
        <f t="shared" si="240"/>
        <v>N/A</v>
      </c>
      <c r="I830" s="28" t="s">
        <v>1207</v>
      </c>
      <c r="J830" s="28" t="s">
        <v>1207</v>
      </c>
      <c r="K830" s="29" t="s">
        <v>1193</v>
      </c>
      <c r="L830" s="30" t="str">
        <f t="shared" si="241"/>
        <v>N/A</v>
      </c>
    </row>
    <row r="831" spans="1:12">
      <c r="A831" s="46" t="s">
        <v>398</v>
      </c>
      <c r="B831" s="25" t="s">
        <v>49</v>
      </c>
      <c r="C831" s="31" t="s">
        <v>1207</v>
      </c>
      <c r="D831" s="27" t="str">
        <f t="shared" si="238"/>
        <v>N/A</v>
      </c>
      <c r="E831" s="31" t="s">
        <v>1207</v>
      </c>
      <c r="F831" s="27" t="str">
        <f t="shared" si="239"/>
        <v>N/A</v>
      </c>
      <c r="G831" s="31" t="s">
        <v>1207</v>
      </c>
      <c r="H831" s="27" t="str">
        <f t="shared" si="240"/>
        <v>N/A</v>
      </c>
      <c r="I831" s="28" t="s">
        <v>1207</v>
      </c>
      <c r="J831" s="28" t="s">
        <v>1207</v>
      </c>
      <c r="K831" s="29" t="s">
        <v>1193</v>
      </c>
      <c r="L831" s="30" t="str">
        <f t="shared" si="241"/>
        <v>N/A</v>
      </c>
    </row>
    <row r="832" spans="1:12">
      <c r="A832" s="46" t="s">
        <v>399</v>
      </c>
      <c r="B832" s="25" t="s">
        <v>49</v>
      </c>
      <c r="C832" s="31">
        <v>2238677</v>
      </c>
      <c r="D832" s="27" t="str">
        <f t="shared" si="238"/>
        <v>N/A</v>
      </c>
      <c r="E832" s="31">
        <v>146575</v>
      </c>
      <c r="F832" s="27" t="str">
        <f t="shared" si="239"/>
        <v>N/A</v>
      </c>
      <c r="G832" s="31">
        <v>0</v>
      </c>
      <c r="H832" s="27" t="str">
        <f t="shared" si="240"/>
        <v>N/A</v>
      </c>
      <c r="I832" s="28">
        <v>-93.5</v>
      </c>
      <c r="J832" s="28">
        <v>-100</v>
      </c>
      <c r="K832" s="29" t="s">
        <v>1193</v>
      </c>
      <c r="L832" s="30" t="str">
        <f t="shared" si="241"/>
        <v>No</v>
      </c>
    </row>
    <row r="833" spans="1:12">
      <c r="A833" s="46" t="s">
        <v>400</v>
      </c>
      <c r="B833" s="25" t="s">
        <v>49</v>
      </c>
      <c r="C833" s="26">
        <v>2776</v>
      </c>
      <c r="D833" s="27" t="str">
        <f t="shared" ref="D833:D849" si="242">IF($B833="N/A","N/A",IF(C833&gt;10,"No",IF(C833&lt;-10,"No","Yes")))</f>
        <v>N/A</v>
      </c>
      <c r="E833" s="26">
        <v>341</v>
      </c>
      <c r="F833" s="27" t="str">
        <f t="shared" ref="F833:F849" si="243">IF($B833="N/A","N/A",IF(E833&gt;10,"No",IF(E833&lt;-10,"No","Yes")))</f>
        <v>N/A</v>
      </c>
      <c r="G833" s="26">
        <v>0</v>
      </c>
      <c r="H833" s="27" t="str">
        <f t="shared" ref="H833:H849" si="244">IF($B833="N/A","N/A",IF(G833&gt;10,"No",IF(G833&lt;-10,"No","Yes")))</f>
        <v>N/A</v>
      </c>
      <c r="I833" s="28">
        <v>-87.7</v>
      </c>
      <c r="J833" s="28">
        <v>-100</v>
      </c>
      <c r="K833" s="29" t="s">
        <v>1193</v>
      </c>
      <c r="L833" s="30" t="str">
        <f t="shared" ref="L833:L849" si="245">IF(J833="Div by 0", "N/A", IF(K833="N/A","N/A", IF(J833&gt;VALUE(MID(K833,1,2)), "No", IF(J833&lt;-1*VALUE(MID(K833,1,2)), "No", "Yes"))))</f>
        <v>No</v>
      </c>
    </row>
    <row r="834" spans="1:12">
      <c r="A834" s="46" t="s">
        <v>401</v>
      </c>
      <c r="B834" s="25" t="s">
        <v>49</v>
      </c>
      <c r="C834" s="31">
        <v>806.43984150000006</v>
      </c>
      <c r="D834" s="27" t="str">
        <f t="shared" si="242"/>
        <v>N/A</v>
      </c>
      <c r="E834" s="31">
        <v>429.83870968000002</v>
      </c>
      <c r="F834" s="27" t="str">
        <f t="shared" si="243"/>
        <v>N/A</v>
      </c>
      <c r="G834" s="31" t="s">
        <v>1207</v>
      </c>
      <c r="H834" s="27" t="str">
        <f t="shared" si="244"/>
        <v>N/A</v>
      </c>
      <c r="I834" s="28">
        <v>-46.7</v>
      </c>
      <c r="J834" s="28" t="s">
        <v>1207</v>
      </c>
      <c r="K834" s="29" t="s">
        <v>1193</v>
      </c>
      <c r="L834" s="30" t="str">
        <f t="shared" si="245"/>
        <v>N/A</v>
      </c>
    </row>
    <row r="835" spans="1:12" ht="12.75" customHeight="1">
      <c r="A835" s="46" t="s">
        <v>402</v>
      </c>
      <c r="B835" s="25" t="s">
        <v>49</v>
      </c>
      <c r="C835" s="31">
        <v>5956792</v>
      </c>
      <c r="D835" s="27" t="str">
        <f t="shared" si="242"/>
        <v>N/A</v>
      </c>
      <c r="E835" s="31">
        <v>4212073</v>
      </c>
      <c r="F835" s="27" t="str">
        <f t="shared" si="243"/>
        <v>N/A</v>
      </c>
      <c r="G835" s="31">
        <v>2790432</v>
      </c>
      <c r="H835" s="27" t="str">
        <f t="shared" si="244"/>
        <v>N/A</v>
      </c>
      <c r="I835" s="28">
        <v>-29.3</v>
      </c>
      <c r="J835" s="28">
        <v>-33.799999999999997</v>
      </c>
      <c r="K835" s="29" t="s">
        <v>1193</v>
      </c>
      <c r="L835" s="30" t="str">
        <f t="shared" si="245"/>
        <v>No</v>
      </c>
    </row>
    <row r="836" spans="1:12">
      <c r="A836" s="46" t="s">
        <v>626</v>
      </c>
      <c r="B836" s="25" t="s">
        <v>49</v>
      </c>
      <c r="C836" s="26">
        <v>7519</v>
      </c>
      <c r="D836" s="27" t="str">
        <f t="shared" si="242"/>
        <v>N/A</v>
      </c>
      <c r="E836" s="26">
        <v>2680</v>
      </c>
      <c r="F836" s="27" t="str">
        <f t="shared" si="243"/>
        <v>N/A</v>
      </c>
      <c r="G836" s="26">
        <v>414</v>
      </c>
      <c r="H836" s="27" t="str">
        <f t="shared" si="244"/>
        <v>N/A</v>
      </c>
      <c r="I836" s="28">
        <v>-64.400000000000006</v>
      </c>
      <c r="J836" s="28">
        <v>-84.6</v>
      </c>
      <c r="K836" s="29" t="s">
        <v>1193</v>
      </c>
      <c r="L836" s="30" t="str">
        <f t="shared" si="245"/>
        <v>No</v>
      </c>
    </row>
    <row r="837" spans="1:12">
      <c r="A837" s="46" t="s">
        <v>403</v>
      </c>
      <c r="B837" s="25" t="s">
        <v>49</v>
      </c>
      <c r="C837" s="31">
        <v>792.23194574000001</v>
      </c>
      <c r="D837" s="27" t="str">
        <f t="shared" si="242"/>
        <v>N/A</v>
      </c>
      <c r="E837" s="31">
        <v>1571.6690298999999</v>
      </c>
      <c r="F837" s="27" t="str">
        <f t="shared" si="243"/>
        <v>N/A</v>
      </c>
      <c r="G837" s="31">
        <v>6740.1739129999996</v>
      </c>
      <c r="H837" s="27" t="str">
        <f t="shared" si="244"/>
        <v>N/A</v>
      </c>
      <c r="I837" s="28">
        <v>98.38</v>
      </c>
      <c r="J837" s="28">
        <v>328.9</v>
      </c>
      <c r="K837" s="29" t="s">
        <v>1193</v>
      </c>
      <c r="L837" s="30" t="str">
        <f t="shared" si="245"/>
        <v>No</v>
      </c>
    </row>
    <row r="838" spans="1:12">
      <c r="A838" s="46" t="s">
        <v>404</v>
      </c>
      <c r="B838" s="25" t="s">
        <v>49</v>
      </c>
      <c r="C838" s="31">
        <v>13570816</v>
      </c>
      <c r="D838" s="27" t="str">
        <f t="shared" si="242"/>
        <v>N/A</v>
      </c>
      <c r="E838" s="31">
        <v>8547218</v>
      </c>
      <c r="F838" s="27" t="str">
        <f t="shared" si="243"/>
        <v>N/A</v>
      </c>
      <c r="G838" s="31">
        <v>2738760</v>
      </c>
      <c r="H838" s="27" t="str">
        <f t="shared" si="244"/>
        <v>N/A</v>
      </c>
      <c r="I838" s="28">
        <v>-37</v>
      </c>
      <c r="J838" s="28">
        <v>-68</v>
      </c>
      <c r="K838" s="29" t="s">
        <v>1193</v>
      </c>
      <c r="L838" s="30" t="str">
        <f t="shared" si="245"/>
        <v>No</v>
      </c>
    </row>
    <row r="839" spans="1:12">
      <c r="A839" s="46" t="s">
        <v>135</v>
      </c>
      <c r="B839" s="25" t="s">
        <v>49</v>
      </c>
      <c r="C839" s="26">
        <v>1148</v>
      </c>
      <c r="D839" s="27" t="str">
        <f t="shared" si="242"/>
        <v>N/A</v>
      </c>
      <c r="E839" s="26">
        <v>706</v>
      </c>
      <c r="F839" s="27" t="str">
        <f t="shared" si="243"/>
        <v>N/A</v>
      </c>
      <c r="G839" s="26">
        <v>85</v>
      </c>
      <c r="H839" s="27" t="str">
        <f t="shared" si="244"/>
        <v>N/A</v>
      </c>
      <c r="I839" s="28">
        <v>-38.5</v>
      </c>
      <c r="J839" s="28">
        <v>-88</v>
      </c>
      <c r="K839" s="29" t="s">
        <v>1193</v>
      </c>
      <c r="L839" s="30" t="str">
        <f t="shared" si="245"/>
        <v>No</v>
      </c>
    </row>
    <row r="840" spans="1:12">
      <c r="A840" s="46" t="s">
        <v>405</v>
      </c>
      <c r="B840" s="25" t="s">
        <v>49</v>
      </c>
      <c r="C840" s="31">
        <v>11821.268292999999</v>
      </c>
      <c r="D840" s="27" t="str">
        <f t="shared" si="242"/>
        <v>N/A</v>
      </c>
      <c r="E840" s="31">
        <v>12106.541076</v>
      </c>
      <c r="F840" s="27" t="str">
        <f t="shared" si="243"/>
        <v>N/A</v>
      </c>
      <c r="G840" s="31">
        <v>32220.705881999998</v>
      </c>
      <c r="H840" s="27" t="str">
        <f t="shared" si="244"/>
        <v>N/A</v>
      </c>
      <c r="I840" s="28">
        <v>2.4129999999999998</v>
      </c>
      <c r="J840" s="28">
        <v>166.1</v>
      </c>
      <c r="K840" s="29" t="s">
        <v>1193</v>
      </c>
      <c r="L840" s="30" t="str">
        <f t="shared" si="245"/>
        <v>No</v>
      </c>
    </row>
    <row r="841" spans="1:12">
      <c r="A841" s="46" t="s">
        <v>952</v>
      </c>
      <c r="B841" s="25" t="s">
        <v>49</v>
      </c>
      <c r="C841" s="31" t="s">
        <v>49</v>
      </c>
      <c r="D841" s="27" t="str">
        <f t="shared" si="242"/>
        <v>N/A</v>
      </c>
      <c r="E841" s="31">
        <v>2196617</v>
      </c>
      <c r="F841" s="27" t="str">
        <f t="shared" si="243"/>
        <v>N/A</v>
      </c>
      <c r="G841" s="31">
        <v>41028</v>
      </c>
      <c r="H841" s="27" t="str">
        <f t="shared" si="244"/>
        <v>N/A</v>
      </c>
      <c r="I841" s="28" t="s">
        <v>49</v>
      </c>
      <c r="J841" s="28">
        <v>-98.1</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14614</v>
      </c>
      <c r="F842" s="27" t="str">
        <f t="shared" si="243"/>
        <v>N/A</v>
      </c>
      <c r="G842" s="26">
        <v>297</v>
      </c>
      <c r="H842" s="27" t="str">
        <f t="shared" si="244"/>
        <v>N/A</v>
      </c>
      <c r="I842" s="28" t="s">
        <v>49</v>
      </c>
      <c r="J842" s="28">
        <v>-98</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150.30908718000001</v>
      </c>
      <c r="F843" s="27" t="str">
        <f t="shared" si="243"/>
        <v>N/A</v>
      </c>
      <c r="G843" s="31">
        <v>138.14141413999999</v>
      </c>
      <c r="H843" s="27" t="str">
        <f t="shared" si="244"/>
        <v>N/A</v>
      </c>
      <c r="I843" s="28" t="s">
        <v>49</v>
      </c>
      <c r="J843" s="28">
        <v>-8.1</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77496883</v>
      </c>
      <c r="D847" s="27" t="str">
        <f t="shared" si="242"/>
        <v>N/A</v>
      </c>
      <c r="E847" s="31">
        <v>61472713</v>
      </c>
      <c r="F847" s="27" t="str">
        <f t="shared" si="243"/>
        <v>N/A</v>
      </c>
      <c r="G847" s="31">
        <v>23136852</v>
      </c>
      <c r="H847" s="27" t="str">
        <f t="shared" si="244"/>
        <v>N/A</v>
      </c>
      <c r="I847" s="28">
        <v>-20.7</v>
      </c>
      <c r="J847" s="28">
        <v>-62.4</v>
      </c>
      <c r="K847" s="29" t="s">
        <v>1193</v>
      </c>
      <c r="L847" s="30" t="str">
        <f t="shared" si="245"/>
        <v>No</v>
      </c>
    </row>
    <row r="848" spans="1:12">
      <c r="A848" s="46" t="s">
        <v>407</v>
      </c>
      <c r="B848" s="25" t="s">
        <v>49</v>
      </c>
      <c r="C848" s="26">
        <v>120478</v>
      </c>
      <c r="D848" s="27" t="str">
        <f t="shared" si="242"/>
        <v>N/A</v>
      </c>
      <c r="E848" s="26">
        <v>84337</v>
      </c>
      <c r="F848" s="27" t="str">
        <f t="shared" si="243"/>
        <v>N/A</v>
      </c>
      <c r="G848" s="26">
        <v>15102</v>
      </c>
      <c r="H848" s="27" t="str">
        <f t="shared" si="244"/>
        <v>N/A</v>
      </c>
      <c r="I848" s="28">
        <v>-30</v>
      </c>
      <c r="J848" s="28">
        <v>-82.1</v>
      </c>
      <c r="K848" s="29" t="s">
        <v>1193</v>
      </c>
      <c r="L848" s="30" t="str">
        <f t="shared" si="245"/>
        <v>No</v>
      </c>
    </row>
    <row r="849" spans="1:12">
      <c r="A849" s="46" t="s">
        <v>408</v>
      </c>
      <c r="B849" s="25" t="s">
        <v>49</v>
      </c>
      <c r="C849" s="31">
        <v>643.24509868999996</v>
      </c>
      <c r="D849" s="27" t="str">
        <f t="shared" si="242"/>
        <v>N/A</v>
      </c>
      <c r="E849" s="31">
        <v>728.89375956000003</v>
      </c>
      <c r="F849" s="27" t="str">
        <f t="shared" si="243"/>
        <v>N/A</v>
      </c>
      <c r="G849" s="31">
        <v>1532.0389352</v>
      </c>
      <c r="H849" s="27" t="str">
        <f t="shared" si="244"/>
        <v>N/A</v>
      </c>
      <c r="I849" s="28">
        <v>13.32</v>
      </c>
      <c r="J849" s="28">
        <v>110.2</v>
      </c>
      <c r="K849" s="29" t="s">
        <v>1193</v>
      </c>
      <c r="L849" s="30" t="str">
        <f t="shared" si="245"/>
        <v>No</v>
      </c>
    </row>
    <row r="850" spans="1:12">
      <c r="A850" s="46" t="s">
        <v>409</v>
      </c>
      <c r="B850" s="25" t="s">
        <v>49</v>
      </c>
      <c r="C850" s="31">
        <v>69847510</v>
      </c>
      <c r="D850" s="27" t="str">
        <f t="shared" ref="D850:D858" si="247">IF($B850="N/A","N/A",IF(C850&gt;10,"No",IF(C850&lt;-10,"No","Yes")))</f>
        <v>N/A</v>
      </c>
      <c r="E850" s="31">
        <v>41243996</v>
      </c>
      <c r="F850" s="27" t="str">
        <f t="shared" ref="F850:F858" si="248">IF($B850="N/A","N/A",IF(E850&gt;10,"No",IF(E850&lt;-10,"No","Yes")))</f>
        <v>N/A</v>
      </c>
      <c r="G850" s="31">
        <v>13132391</v>
      </c>
      <c r="H850" s="27" t="str">
        <f t="shared" ref="H850:H858" si="249">IF($B850="N/A","N/A",IF(G850&gt;10,"No",IF(G850&lt;-10,"No","Yes")))</f>
        <v>N/A</v>
      </c>
      <c r="I850" s="28">
        <v>-41</v>
      </c>
      <c r="J850" s="28">
        <v>-68.2</v>
      </c>
      <c r="K850" s="29" t="s">
        <v>1193</v>
      </c>
      <c r="L850" s="30" t="str">
        <f t="shared" ref="L850:L858" si="250">IF(J850="Div by 0", "N/A", IF(K850="N/A","N/A", IF(J850&gt;VALUE(MID(K850,1,2)), "No", IF(J850&lt;-1*VALUE(MID(K850,1,2)), "No", "Yes"))))</f>
        <v>No</v>
      </c>
    </row>
    <row r="851" spans="1:12">
      <c r="A851" s="46" t="s">
        <v>136</v>
      </c>
      <c r="B851" s="25" t="s">
        <v>49</v>
      </c>
      <c r="C851" s="26">
        <v>797</v>
      </c>
      <c r="D851" s="27" t="str">
        <f t="shared" si="247"/>
        <v>N/A</v>
      </c>
      <c r="E851" s="26">
        <v>487</v>
      </c>
      <c r="F851" s="27" t="str">
        <f t="shared" si="248"/>
        <v>N/A</v>
      </c>
      <c r="G851" s="26">
        <v>159</v>
      </c>
      <c r="H851" s="27" t="str">
        <f t="shared" si="249"/>
        <v>N/A</v>
      </c>
      <c r="I851" s="28">
        <v>-38.9</v>
      </c>
      <c r="J851" s="28">
        <v>-67.400000000000006</v>
      </c>
      <c r="K851" s="29" t="s">
        <v>1193</v>
      </c>
      <c r="L851" s="30" t="str">
        <f t="shared" si="250"/>
        <v>No</v>
      </c>
    </row>
    <row r="852" spans="1:12">
      <c r="A852" s="46" t="s">
        <v>410</v>
      </c>
      <c r="B852" s="25" t="s">
        <v>49</v>
      </c>
      <c r="C852" s="31">
        <v>87638.030113000001</v>
      </c>
      <c r="D852" s="27" t="str">
        <f t="shared" si="247"/>
        <v>N/A</v>
      </c>
      <c r="E852" s="31">
        <v>84689.930185000005</v>
      </c>
      <c r="F852" s="27" t="str">
        <f t="shared" si="248"/>
        <v>N/A</v>
      </c>
      <c r="G852" s="31">
        <v>82593.654087999996</v>
      </c>
      <c r="H852" s="27" t="str">
        <f t="shared" si="249"/>
        <v>N/A</v>
      </c>
      <c r="I852" s="28">
        <v>-3.36</v>
      </c>
      <c r="J852" s="28">
        <v>-2.48</v>
      </c>
      <c r="K852" s="29" t="s">
        <v>1193</v>
      </c>
      <c r="L852" s="30" t="str">
        <f t="shared" si="250"/>
        <v>Yes</v>
      </c>
    </row>
    <row r="853" spans="1:12">
      <c r="A853" s="46" t="s">
        <v>411</v>
      </c>
      <c r="B853" s="25" t="s">
        <v>49</v>
      </c>
      <c r="C853" s="31">
        <v>14832979</v>
      </c>
      <c r="D853" s="27" t="str">
        <f t="shared" si="247"/>
        <v>N/A</v>
      </c>
      <c r="E853" s="31">
        <v>9986495</v>
      </c>
      <c r="F853" s="27" t="str">
        <f t="shared" si="248"/>
        <v>N/A</v>
      </c>
      <c r="G853" s="31">
        <v>5019397</v>
      </c>
      <c r="H853" s="27" t="str">
        <f t="shared" si="249"/>
        <v>N/A</v>
      </c>
      <c r="I853" s="28">
        <v>-32.700000000000003</v>
      </c>
      <c r="J853" s="28">
        <v>-49.7</v>
      </c>
      <c r="K853" s="29" t="s">
        <v>1193</v>
      </c>
      <c r="L853" s="30" t="str">
        <f t="shared" si="250"/>
        <v>No</v>
      </c>
    </row>
    <row r="854" spans="1:12">
      <c r="A854" s="46" t="s">
        <v>412</v>
      </c>
      <c r="B854" s="25" t="s">
        <v>49</v>
      </c>
      <c r="C854" s="26">
        <v>145703</v>
      </c>
      <c r="D854" s="27" t="str">
        <f t="shared" si="247"/>
        <v>N/A</v>
      </c>
      <c r="E854" s="26">
        <v>87454</v>
      </c>
      <c r="F854" s="27" t="str">
        <f t="shared" si="248"/>
        <v>N/A</v>
      </c>
      <c r="G854" s="26">
        <v>19505</v>
      </c>
      <c r="H854" s="27" t="str">
        <f t="shared" si="249"/>
        <v>N/A</v>
      </c>
      <c r="I854" s="28">
        <v>-40</v>
      </c>
      <c r="J854" s="28">
        <v>-77.7</v>
      </c>
      <c r="K854" s="29" t="s">
        <v>1193</v>
      </c>
      <c r="L854" s="30" t="str">
        <f t="shared" si="250"/>
        <v>No</v>
      </c>
    </row>
    <row r="855" spans="1:12">
      <c r="A855" s="46" t="s">
        <v>413</v>
      </c>
      <c r="B855" s="25" t="s">
        <v>49</v>
      </c>
      <c r="C855" s="31">
        <v>101.80283865</v>
      </c>
      <c r="D855" s="27" t="str">
        <f t="shared" si="247"/>
        <v>N/A</v>
      </c>
      <c r="E855" s="31">
        <v>114.19140348000001</v>
      </c>
      <c r="F855" s="27" t="str">
        <f t="shared" si="248"/>
        <v>N/A</v>
      </c>
      <c r="G855" s="31">
        <v>257.33899000000002</v>
      </c>
      <c r="H855" s="27" t="str">
        <f t="shared" si="249"/>
        <v>N/A</v>
      </c>
      <c r="I855" s="28">
        <v>12.17</v>
      </c>
      <c r="J855" s="28">
        <v>125.4</v>
      </c>
      <c r="K855" s="29" t="s">
        <v>1193</v>
      </c>
      <c r="L855" s="30" t="str">
        <f t="shared" si="250"/>
        <v>No</v>
      </c>
    </row>
    <row r="856" spans="1:12">
      <c r="A856" s="46" t="s">
        <v>414</v>
      </c>
      <c r="B856" s="25" t="s">
        <v>49</v>
      </c>
      <c r="C856" s="31">
        <v>22701</v>
      </c>
      <c r="D856" s="27" t="str">
        <f t="shared" si="247"/>
        <v>N/A</v>
      </c>
      <c r="E856" s="31">
        <v>84545</v>
      </c>
      <c r="F856" s="27" t="str">
        <f t="shared" si="248"/>
        <v>N/A</v>
      </c>
      <c r="G856" s="31">
        <v>2906762</v>
      </c>
      <c r="H856" s="27" t="str">
        <f t="shared" si="249"/>
        <v>N/A</v>
      </c>
      <c r="I856" s="28">
        <v>272.39999999999998</v>
      </c>
      <c r="J856" s="28">
        <v>3338</v>
      </c>
      <c r="K856" s="29" t="s">
        <v>1193</v>
      </c>
      <c r="L856" s="30" t="str">
        <f t="shared" si="250"/>
        <v>No</v>
      </c>
    </row>
    <row r="857" spans="1:12">
      <c r="A857" s="46" t="s">
        <v>137</v>
      </c>
      <c r="B857" s="25" t="s">
        <v>49</v>
      </c>
      <c r="C857" s="26">
        <v>16</v>
      </c>
      <c r="D857" s="27" t="str">
        <f t="shared" si="247"/>
        <v>N/A</v>
      </c>
      <c r="E857" s="26">
        <v>16</v>
      </c>
      <c r="F857" s="27" t="str">
        <f t="shared" si="248"/>
        <v>N/A</v>
      </c>
      <c r="G857" s="26">
        <v>236</v>
      </c>
      <c r="H857" s="27" t="str">
        <f t="shared" si="249"/>
        <v>N/A</v>
      </c>
      <c r="I857" s="28">
        <v>0</v>
      </c>
      <c r="J857" s="28">
        <v>1375</v>
      </c>
      <c r="K857" s="29" t="s">
        <v>1193</v>
      </c>
      <c r="L857" s="30" t="str">
        <f t="shared" si="250"/>
        <v>No</v>
      </c>
    </row>
    <row r="858" spans="1:12">
      <c r="A858" s="46" t="s">
        <v>415</v>
      </c>
      <c r="B858" s="25" t="s">
        <v>49</v>
      </c>
      <c r="C858" s="31">
        <v>1418.8125</v>
      </c>
      <c r="D858" s="27" t="str">
        <f t="shared" si="247"/>
        <v>N/A</v>
      </c>
      <c r="E858" s="31">
        <v>5284.0625</v>
      </c>
      <c r="F858" s="27" t="str">
        <f t="shared" si="248"/>
        <v>N/A</v>
      </c>
      <c r="G858" s="31">
        <v>12316.788135999999</v>
      </c>
      <c r="H858" s="27" t="str">
        <f t="shared" si="249"/>
        <v>N/A</v>
      </c>
      <c r="I858" s="28">
        <v>272.39999999999998</v>
      </c>
      <c r="J858" s="28">
        <v>133.1</v>
      </c>
      <c r="K858" s="29" t="s">
        <v>1193</v>
      </c>
      <c r="L858" s="30" t="str">
        <f t="shared" si="250"/>
        <v>No</v>
      </c>
    </row>
    <row r="859" spans="1:12">
      <c r="A859" s="218" t="s">
        <v>416</v>
      </c>
      <c r="B859" s="218"/>
      <c r="C859" s="218"/>
      <c r="D859" s="218"/>
      <c r="E859" s="218"/>
      <c r="F859" s="218"/>
      <c r="G859" s="218"/>
      <c r="H859" s="218"/>
      <c r="I859" s="218"/>
      <c r="J859" s="218"/>
      <c r="K859" s="218"/>
      <c r="L859" s="218"/>
    </row>
    <row r="860" spans="1:12">
      <c r="A860" s="46" t="s">
        <v>574</v>
      </c>
      <c r="B860" s="25" t="s">
        <v>49</v>
      </c>
      <c r="C860" s="31">
        <v>511.60651791999999</v>
      </c>
      <c r="D860" s="27" t="str">
        <f t="shared" ref="D860:D879" si="251">IF($B860="N/A","N/A",IF(C860&gt;10,"No",IF(C860&lt;-10,"No","Yes")))</f>
        <v>N/A</v>
      </c>
      <c r="E860" s="31">
        <v>536.48899275999997</v>
      </c>
      <c r="F860" s="27" t="str">
        <f t="shared" ref="F860:F879" si="252">IF($B860="N/A","N/A",IF(E860&gt;10,"No",IF(E860&lt;-10,"No","Yes")))</f>
        <v>N/A</v>
      </c>
      <c r="G860" s="31">
        <v>774.66274682999995</v>
      </c>
      <c r="H860" s="27" t="str">
        <f t="shared" ref="H860:H879" si="253">IF($B860="N/A","N/A",IF(G860&gt;10,"No",IF(G860&lt;-10,"No","Yes")))</f>
        <v>N/A</v>
      </c>
      <c r="I860" s="28">
        <v>4.8639999999999999</v>
      </c>
      <c r="J860" s="28">
        <v>44.39</v>
      </c>
      <c r="K860" s="29" t="s">
        <v>1193</v>
      </c>
      <c r="L860" s="30" t="str">
        <f t="shared" ref="L860:L879" si="254">IF(J860="Div by 0", "N/A", IF(K860="N/A","N/A", IF(J860&gt;VALUE(MID(K860,1,2)), "No", IF(J860&lt;-1*VALUE(MID(K860,1,2)), "No", "Yes"))))</f>
        <v>No</v>
      </c>
    </row>
    <row r="861" spans="1:12">
      <c r="A861" s="48" t="s">
        <v>524</v>
      </c>
      <c r="B861" s="25" t="s">
        <v>49</v>
      </c>
      <c r="C861" s="31">
        <v>616.63535503000003</v>
      </c>
      <c r="D861" s="27" t="str">
        <f t="shared" si="251"/>
        <v>N/A</v>
      </c>
      <c r="E861" s="31">
        <v>414.55022321000001</v>
      </c>
      <c r="F861" s="27" t="str">
        <f t="shared" si="252"/>
        <v>N/A</v>
      </c>
      <c r="G861" s="31">
        <v>63.625</v>
      </c>
      <c r="H861" s="27" t="str">
        <f t="shared" si="253"/>
        <v>N/A</v>
      </c>
      <c r="I861" s="28">
        <v>-32.799999999999997</v>
      </c>
      <c r="J861" s="28">
        <v>-84.7</v>
      </c>
      <c r="K861" s="29" t="s">
        <v>1193</v>
      </c>
      <c r="L861" s="30" t="str">
        <f t="shared" si="254"/>
        <v>No</v>
      </c>
    </row>
    <row r="862" spans="1:12">
      <c r="A862" s="48" t="s">
        <v>527</v>
      </c>
      <c r="B862" s="25" t="s">
        <v>49</v>
      </c>
      <c r="C862" s="31">
        <v>1649.0731547</v>
      </c>
      <c r="D862" s="27" t="str">
        <f t="shared" si="251"/>
        <v>N/A</v>
      </c>
      <c r="E862" s="31">
        <v>1555.6397052</v>
      </c>
      <c r="F862" s="27" t="str">
        <f t="shared" si="252"/>
        <v>N/A</v>
      </c>
      <c r="G862" s="31">
        <v>883.95835268999997</v>
      </c>
      <c r="H862" s="27" t="str">
        <f t="shared" si="253"/>
        <v>N/A</v>
      </c>
      <c r="I862" s="28">
        <v>-5.67</v>
      </c>
      <c r="J862" s="28">
        <v>-43.2</v>
      </c>
      <c r="K862" s="29" t="s">
        <v>1193</v>
      </c>
      <c r="L862" s="30" t="str">
        <f t="shared" si="254"/>
        <v>No</v>
      </c>
    </row>
    <row r="863" spans="1:12">
      <c r="A863" s="48" t="s">
        <v>530</v>
      </c>
      <c r="B863" s="25" t="s">
        <v>49</v>
      </c>
      <c r="C863" s="31">
        <v>206.71614821</v>
      </c>
      <c r="D863" s="27" t="str">
        <f t="shared" si="251"/>
        <v>N/A</v>
      </c>
      <c r="E863" s="31">
        <v>237.35158487000001</v>
      </c>
      <c r="F863" s="27" t="str">
        <f t="shared" si="252"/>
        <v>N/A</v>
      </c>
      <c r="G863" s="31">
        <v>489.11436428000002</v>
      </c>
      <c r="H863" s="27" t="str">
        <f t="shared" si="253"/>
        <v>N/A</v>
      </c>
      <c r="I863" s="28">
        <v>14.82</v>
      </c>
      <c r="J863" s="28">
        <v>106.1</v>
      </c>
      <c r="K863" s="29" t="s">
        <v>1193</v>
      </c>
      <c r="L863" s="30" t="str">
        <f t="shared" si="254"/>
        <v>No</v>
      </c>
    </row>
    <row r="864" spans="1:12">
      <c r="A864" s="48" t="s">
        <v>532</v>
      </c>
      <c r="B864" s="25" t="s">
        <v>49</v>
      </c>
      <c r="C864" s="31">
        <v>498.75256453999998</v>
      </c>
      <c r="D864" s="27" t="str">
        <f t="shared" si="251"/>
        <v>N/A</v>
      </c>
      <c r="E864" s="31">
        <v>411.56483322999998</v>
      </c>
      <c r="F864" s="27" t="str">
        <f t="shared" si="252"/>
        <v>N/A</v>
      </c>
      <c r="G864" s="31">
        <v>997.97511847999999</v>
      </c>
      <c r="H864" s="27" t="str">
        <f t="shared" si="253"/>
        <v>N/A</v>
      </c>
      <c r="I864" s="28">
        <v>-17.5</v>
      </c>
      <c r="J864" s="28">
        <v>142.5</v>
      </c>
      <c r="K864" s="29" t="s">
        <v>1193</v>
      </c>
      <c r="L864" s="30" t="str">
        <f t="shared" si="254"/>
        <v>No</v>
      </c>
    </row>
    <row r="865" spans="1:12">
      <c r="A865" s="46" t="s">
        <v>568</v>
      </c>
      <c r="B865" s="25" t="s">
        <v>49</v>
      </c>
      <c r="C865" s="31">
        <v>136.90485935999999</v>
      </c>
      <c r="D865" s="27" t="str">
        <f t="shared" si="251"/>
        <v>N/A</v>
      </c>
      <c r="E865" s="31">
        <v>112.61762558</v>
      </c>
      <c r="F865" s="27" t="str">
        <f t="shared" si="252"/>
        <v>N/A</v>
      </c>
      <c r="G865" s="31">
        <v>99.558530215999994</v>
      </c>
      <c r="H865" s="27" t="str">
        <f t="shared" si="253"/>
        <v>N/A</v>
      </c>
      <c r="I865" s="28">
        <v>-17.7</v>
      </c>
      <c r="J865" s="28">
        <v>-11.6</v>
      </c>
      <c r="K865" s="29" t="s">
        <v>1193</v>
      </c>
      <c r="L865" s="30" t="str">
        <f t="shared" si="254"/>
        <v>Yes</v>
      </c>
    </row>
    <row r="866" spans="1:12">
      <c r="A866" s="48" t="s">
        <v>524</v>
      </c>
      <c r="B866" s="25" t="s">
        <v>49</v>
      </c>
      <c r="C866" s="31">
        <v>4650.6035503000003</v>
      </c>
      <c r="D866" s="27" t="str">
        <f t="shared" si="251"/>
        <v>N/A</v>
      </c>
      <c r="E866" s="31">
        <v>4451.2098213999998</v>
      </c>
      <c r="F866" s="27" t="str">
        <f t="shared" si="252"/>
        <v>N/A</v>
      </c>
      <c r="G866" s="31">
        <v>1438.875</v>
      </c>
      <c r="H866" s="27" t="str">
        <f t="shared" si="253"/>
        <v>N/A</v>
      </c>
      <c r="I866" s="28">
        <v>-4.29</v>
      </c>
      <c r="J866" s="28">
        <v>-67.7</v>
      </c>
      <c r="K866" s="29" t="s">
        <v>1193</v>
      </c>
      <c r="L866" s="30" t="str">
        <f t="shared" si="254"/>
        <v>No</v>
      </c>
    </row>
    <row r="867" spans="1:12">
      <c r="A867" s="48" t="s">
        <v>527</v>
      </c>
      <c r="B867" s="25" t="s">
        <v>49</v>
      </c>
      <c r="C867" s="31">
        <v>785.59408189999999</v>
      </c>
      <c r="D867" s="27" t="str">
        <f t="shared" si="251"/>
        <v>N/A</v>
      </c>
      <c r="E867" s="31">
        <v>542.32454494000001</v>
      </c>
      <c r="F867" s="27" t="str">
        <f t="shared" si="252"/>
        <v>N/A</v>
      </c>
      <c r="G867" s="31">
        <v>135.15444672999999</v>
      </c>
      <c r="H867" s="27" t="str">
        <f t="shared" si="253"/>
        <v>N/A</v>
      </c>
      <c r="I867" s="28">
        <v>-31</v>
      </c>
      <c r="J867" s="28">
        <v>-75.099999999999994</v>
      </c>
      <c r="K867" s="29" t="s">
        <v>1193</v>
      </c>
      <c r="L867" s="30" t="str">
        <f t="shared" si="254"/>
        <v>No</v>
      </c>
    </row>
    <row r="868" spans="1:12">
      <c r="A868" s="48" t="s">
        <v>530</v>
      </c>
      <c r="B868" s="25" t="s">
        <v>49</v>
      </c>
      <c r="C868" s="31">
        <v>0</v>
      </c>
      <c r="D868" s="27" t="str">
        <f t="shared" si="251"/>
        <v>N/A</v>
      </c>
      <c r="E868" s="31">
        <v>2.9855896400000002E-2</v>
      </c>
      <c r="F868" s="27" t="str">
        <f t="shared" si="252"/>
        <v>N/A</v>
      </c>
      <c r="G868" s="31">
        <v>19.530410870000001</v>
      </c>
      <c r="H868" s="27" t="str">
        <f t="shared" si="253"/>
        <v>N/A</v>
      </c>
      <c r="I868" s="28" t="s">
        <v>1207</v>
      </c>
      <c r="J868" s="28">
        <v>65316</v>
      </c>
      <c r="K868" s="29" t="s">
        <v>1193</v>
      </c>
      <c r="L868" s="30" t="str">
        <f t="shared" si="254"/>
        <v>No</v>
      </c>
    </row>
    <row r="869" spans="1:12">
      <c r="A869" s="48" t="s">
        <v>532</v>
      </c>
      <c r="B869" s="25" t="s">
        <v>49</v>
      </c>
      <c r="C869" s="31">
        <v>0.45650205220000001</v>
      </c>
      <c r="D869" s="27" t="str">
        <f t="shared" si="251"/>
        <v>N/A</v>
      </c>
      <c r="E869" s="31">
        <v>0.46674349939999998</v>
      </c>
      <c r="F869" s="27" t="str">
        <f t="shared" si="252"/>
        <v>N/A</v>
      </c>
      <c r="G869" s="31">
        <v>0</v>
      </c>
      <c r="H869" s="27" t="str">
        <f t="shared" si="253"/>
        <v>N/A</v>
      </c>
      <c r="I869" s="28">
        <v>2.2429999999999999</v>
      </c>
      <c r="J869" s="28">
        <v>-100</v>
      </c>
      <c r="K869" s="29" t="s">
        <v>1193</v>
      </c>
      <c r="L869" s="30" t="str">
        <f t="shared" si="254"/>
        <v>No</v>
      </c>
    </row>
    <row r="870" spans="1:12">
      <c r="A870" s="46" t="s">
        <v>221</v>
      </c>
      <c r="B870" s="25" t="s">
        <v>49</v>
      </c>
      <c r="C870" s="31">
        <v>569.59988902999999</v>
      </c>
      <c r="D870" s="27" t="str">
        <f t="shared" si="251"/>
        <v>N/A</v>
      </c>
      <c r="E870" s="31">
        <v>672.28682951999997</v>
      </c>
      <c r="F870" s="27" t="str">
        <f t="shared" si="252"/>
        <v>N/A</v>
      </c>
      <c r="G870" s="31">
        <v>1488.78361</v>
      </c>
      <c r="H870" s="27" t="str">
        <f t="shared" si="253"/>
        <v>N/A</v>
      </c>
      <c r="I870" s="28">
        <v>18.03</v>
      </c>
      <c r="J870" s="28">
        <v>121.5</v>
      </c>
      <c r="K870" s="29" t="s">
        <v>1193</v>
      </c>
      <c r="L870" s="30" t="str">
        <f t="shared" si="254"/>
        <v>No</v>
      </c>
    </row>
    <row r="871" spans="1:12">
      <c r="A871" s="48" t="s">
        <v>524</v>
      </c>
      <c r="B871" s="25" t="s">
        <v>49</v>
      </c>
      <c r="C871" s="31">
        <v>581.99186391000001</v>
      </c>
      <c r="D871" s="27" t="str">
        <f t="shared" si="251"/>
        <v>N/A</v>
      </c>
      <c r="E871" s="31">
        <v>486.90625</v>
      </c>
      <c r="F871" s="27" t="str">
        <f t="shared" si="252"/>
        <v>N/A</v>
      </c>
      <c r="G871" s="31">
        <v>45.84375</v>
      </c>
      <c r="H871" s="27" t="str">
        <f t="shared" si="253"/>
        <v>N/A</v>
      </c>
      <c r="I871" s="28">
        <v>-16.3</v>
      </c>
      <c r="J871" s="28">
        <v>-90.6</v>
      </c>
      <c r="K871" s="29" t="s">
        <v>1193</v>
      </c>
      <c r="L871" s="30" t="str">
        <f t="shared" si="254"/>
        <v>No</v>
      </c>
    </row>
    <row r="872" spans="1:12">
      <c r="A872" s="48" t="s">
        <v>527</v>
      </c>
      <c r="B872" s="25" t="s">
        <v>49</v>
      </c>
      <c r="C872" s="31">
        <v>1795.0068461999999</v>
      </c>
      <c r="D872" s="27" t="str">
        <f t="shared" si="251"/>
        <v>N/A</v>
      </c>
      <c r="E872" s="31">
        <v>1954.2303752</v>
      </c>
      <c r="F872" s="27" t="str">
        <f t="shared" si="252"/>
        <v>N/A</v>
      </c>
      <c r="G872" s="31">
        <v>1800.773428</v>
      </c>
      <c r="H872" s="27" t="str">
        <f t="shared" si="253"/>
        <v>N/A</v>
      </c>
      <c r="I872" s="28">
        <v>8.8699999999999992</v>
      </c>
      <c r="J872" s="28">
        <v>-7.85</v>
      </c>
      <c r="K872" s="29" t="s">
        <v>1193</v>
      </c>
      <c r="L872" s="30" t="str">
        <f t="shared" si="254"/>
        <v>Yes</v>
      </c>
    </row>
    <row r="873" spans="1:12">
      <c r="A873" s="48" t="s">
        <v>530</v>
      </c>
      <c r="B873" s="25" t="s">
        <v>49</v>
      </c>
      <c r="C873" s="31">
        <v>277.11921203000003</v>
      </c>
      <c r="D873" s="27" t="str">
        <f t="shared" si="251"/>
        <v>N/A</v>
      </c>
      <c r="E873" s="31">
        <v>328.55601524999997</v>
      </c>
      <c r="F873" s="27" t="str">
        <f t="shared" si="252"/>
        <v>N/A</v>
      </c>
      <c r="G873" s="31">
        <v>833.74964952000005</v>
      </c>
      <c r="H873" s="27" t="str">
        <f t="shared" si="253"/>
        <v>N/A</v>
      </c>
      <c r="I873" s="28">
        <v>18.559999999999999</v>
      </c>
      <c r="J873" s="28">
        <v>153.80000000000001</v>
      </c>
      <c r="K873" s="29" t="s">
        <v>1193</v>
      </c>
      <c r="L873" s="30" t="str">
        <f t="shared" si="254"/>
        <v>No</v>
      </c>
    </row>
    <row r="874" spans="1:12">
      <c r="A874" s="48" t="s">
        <v>532</v>
      </c>
      <c r="B874" s="25" t="s">
        <v>49</v>
      </c>
      <c r="C874" s="31">
        <v>461.84998279000001</v>
      </c>
      <c r="D874" s="27" t="str">
        <f t="shared" si="251"/>
        <v>N/A</v>
      </c>
      <c r="E874" s="31">
        <v>443.61949742000002</v>
      </c>
      <c r="F874" s="27" t="str">
        <f t="shared" si="252"/>
        <v>N/A</v>
      </c>
      <c r="G874" s="31">
        <v>356.34182464000003</v>
      </c>
      <c r="H874" s="27" t="str">
        <f t="shared" si="253"/>
        <v>N/A</v>
      </c>
      <c r="I874" s="28">
        <v>-3.95</v>
      </c>
      <c r="J874" s="28">
        <v>-19.7</v>
      </c>
      <c r="K874" s="29" t="s">
        <v>1193</v>
      </c>
      <c r="L874" s="30" t="str">
        <f t="shared" si="254"/>
        <v>Yes</v>
      </c>
    </row>
    <row r="875" spans="1:12">
      <c r="A875" s="46" t="s">
        <v>569</v>
      </c>
      <c r="B875" s="25" t="s">
        <v>49</v>
      </c>
      <c r="C875" s="31">
        <v>1689.3716912</v>
      </c>
      <c r="D875" s="27" t="str">
        <f t="shared" si="251"/>
        <v>N/A</v>
      </c>
      <c r="E875" s="31">
        <v>1788.9369773999999</v>
      </c>
      <c r="F875" s="27" t="str">
        <f t="shared" si="252"/>
        <v>N/A</v>
      </c>
      <c r="G875" s="31">
        <v>3719.9310924000001</v>
      </c>
      <c r="H875" s="27" t="str">
        <f t="shared" si="253"/>
        <v>N/A</v>
      </c>
      <c r="I875" s="28">
        <v>5.8940000000000001</v>
      </c>
      <c r="J875" s="28">
        <v>107.9</v>
      </c>
      <c r="K875" s="29" t="s">
        <v>1193</v>
      </c>
      <c r="L875" s="30" t="str">
        <f t="shared" si="254"/>
        <v>No</v>
      </c>
    </row>
    <row r="876" spans="1:12">
      <c r="A876" s="48" t="s">
        <v>524</v>
      </c>
      <c r="B876" s="25" t="s">
        <v>49</v>
      </c>
      <c r="C876" s="31">
        <v>1902.8269230999999</v>
      </c>
      <c r="D876" s="27" t="str">
        <f t="shared" si="251"/>
        <v>N/A</v>
      </c>
      <c r="E876" s="31">
        <v>1974.6573661</v>
      </c>
      <c r="F876" s="27" t="str">
        <f t="shared" si="252"/>
        <v>N/A</v>
      </c>
      <c r="G876" s="31">
        <v>74.3125</v>
      </c>
      <c r="H876" s="27" t="str">
        <f t="shared" si="253"/>
        <v>N/A</v>
      </c>
      <c r="I876" s="28">
        <v>3.7749999999999999</v>
      </c>
      <c r="J876" s="28">
        <v>-96.2</v>
      </c>
      <c r="K876" s="29" t="s">
        <v>1193</v>
      </c>
      <c r="L876" s="30" t="str">
        <f t="shared" si="254"/>
        <v>No</v>
      </c>
    </row>
    <row r="877" spans="1:12">
      <c r="A877" s="48" t="s">
        <v>527</v>
      </c>
      <c r="B877" s="25" t="s">
        <v>49</v>
      </c>
      <c r="C877" s="31">
        <v>4787.9843979999996</v>
      </c>
      <c r="D877" s="27" t="str">
        <f t="shared" si="251"/>
        <v>N/A</v>
      </c>
      <c r="E877" s="31">
        <v>4864.4573874999996</v>
      </c>
      <c r="F877" s="27" t="str">
        <f t="shared" si="252"/>
        <v>N/A</v>
      </c>
      <c r="G877" s="31">
        <v>4532.5161569000002</v>
      </c>
      <c r="H877" s="27" t="str">
        <f t="shared" si="253"/>
        <v>N/A</v>
      </c>
      <c r="I877" s="28">
        <v>1.597</v>
      </c>
      <c r="J877" s="28">
        <v>-6.82</v>
      </c>
      <c r="K877" s="29" t="s">
        <v>1193</v>
      </c>
      <c r="L877" s="30" t="str">
        <f t="shared" si="254"/>
        <v>Yes</v>
      </c>
    </row>
    <row r="878" spans="1:12">
      <c r="A878" s="48" t="s">
        <v>530</v>
      </c>
      <c r="B878" s="25" t="s">
        <v>49</v>
      </c>
      <c r="C878" s="31">
        <v>900.61668368000005</v>
      </c>
      <c r="D878" s="27" t="str">
        <f t="shared" si="251"/>
        <v>N/A</v>
      </c>
      <c r="E878" s="31">
        <v>892.65982589999999</v>
      </c>
      <c r="F878" s="27" t="str">
        <f t="shared" si="252"/>
        <v>N/A</v>
      </c>
      <c r="G878" s="31">
        <v>1942.6351235</v>
      </c>
      <c r="H878" s="27" t="str">
        <f t="shared" si="253"/>
        <v>N/A</v>
      </c>
      <c r="I878" s="28">
        <v>-0.88300000000000001</v>
      </c>
      <c r="J878" s="28">
        <v>117.6</v>
      </c>
      <c r="K878" s="29" t="s">
        <v>1193</v>
      </c>
      <c r="L878" s="30" t="str">
        <f t="shared" si="254"/>
        <v>No</v>
      </c>
    </row>
    <row r="879" spans="1:12">
      <c r="A879" s="48" t="s">
        <v>532</v>
      </c>
      <c r="B879" s="25" t="s">
        <v>49</v>
      </c>
      <c r="C879" s="31">
        <v>1544.9312431999999</v>
      </c>
      <c r="D879" s="27" t="str">
        <f t="shared" si="251"/>
        <v>N/A</v>
      </c>
      <c r="E879" s="31">
        <v>1394.0170462999999</v>
      </c>
      <c r="F879" s="27" t="str">
        <f t="shared" si="252"/>
        <v>N/A</v>
      </c>
      <c r="G879" s="31">
        <v>1551.0817536</v>
      </c>
      <c r="H879" s="27" t="str">
        <f t="shared" si="253"/>
        <v>N/A</v>
      </c>
      <c r="I879" s="28">
        <v>-9.77</v>
      </c>
      <c r="J879" s="28">
        <v>11.27</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7.7302985799000004</v>
      </c>
      <c r="D881" s="27" t="str">
        <f t="shared" ref="D881:D912" si="255">IF($B881="N/A","N/A",IF(C881&gt;10,"No",IF(C881&lt;-10,"No","Yes")))</f>
        <v>N/A</v>
      </c>
      <c r="E881" s="32">
        <v>7.4020338520999998</v>
      </c>
      <c r="F881" s="27" t="str">
        <f t="shared" ref="F881:F912" si="256">IF($B881="N/A","N/A",IF(E881&gt;10,"No",IF(E881&lt;-10,"No","Yes")))</f>
        <v>N/A</v>
      </c>
      <c r="G881" s="32">
        <v>5.4002046457999997</v>
      </c>
      <c r="H881" s="27" t="str">
        <f t="shared" ref="H881:H912" si="257">IF($B881="N/A","N/A",IF(G881&gt;10,"No",IF(G881&lt;-10,"No","Yes")))</f>
        <v>N/A</v>
      </c>
      <c r="I881" s="28">
        <v>-4.25</v>
      </c>
      <c r="J881" s="28">
        <v>-27</v>
      </c>
      <c r="K881" s="29" t="s">
        <v>1193</v>
      </c>
      <c r="L881" s="30" t="str">
        <f t="shared" ref="L881:L912" si="258">IF(J881="Div by 0", "N/A", IF(K881="N/A","N/A", IF(J881&gt;VALUE(MID(K881,1,2)), "No", IF(J881&lt;-1*VALUE(MID(K881,1,2)), "No", "Yes"))))</f>
        <v>Yes</v>
      </c>
    </row>
    <row r="882" spans="1:12">
      <c r="A882" s="48" t="s">
        <v>524</v>
      </c>
      <c r="B882" s="25" t="s">
        <v>49</v>
      </c>
      <c r="C882" s="32">
        <v>6.9526627219000003</v>
      </c>
      <c r="D882" s="27" t="str">
        <f t="shared" si="255"/>
        <v>N/A</v>
      </c>
      <c r="E882" s="32">
        <v>5.2455357142999999</v>
      </c>
      <c r="F882" s="27" t="str">
        <f t="shared" si="256"/>
        <v>N/A</v>
      </c>
      <c r="G882" s="32">
        <v>3.125</v>
      </c>
      <c r="H882" s="27" t="str">
        <f t="shared" si="257"/>
        <v>N/A</v>
      </c>
      <c r="I882" s="28">
        <v>-24.6</v>
      </c>
      <c r="J882" s="28">
        <v>-40.4</v>
      </c>
      <c r="K882" s="29" t="s">
        <v>1193</v>
      </c>
      <c r="L882" s="30" t="str">
        <f t="shared" si="258"/>
        <v>No</v>
      </c>
    </row>
    <row r="883" spans="1:12">
      <c r="A883" s="48" t="s">
        <v>527</v>
      </c>
      <c r="B883" s="25" t="s">
        <v>49</v>
      </c>
      <c r="C883" s="32">
        <v>11.295157315000001</v>
      </c>
      <c r="D883" s="27" t="str">
        <f t="shared" si="255"/>
        <v>N/A</v>
      </c>
      <c r="E883" s="32">
        <v>10.176549944</v>
      </c>
      <c r="F883" s="27" t="str">
        <f t="shared" si="256"/>
        <v>N/A</v>
      </c>
      <c r="G883" s="32">
        <v>5.3192665826000001</v>
      </c>
      <c r="H883" s="27" t="str">
        <f t="shared" si="257"/>
        <v>N/A</v>
      </c>
      <c r="I883" s="28">
        <v>-9.9</v>
      </c>
      <c r="J883" s="28">
        <v>-47.7</v>
      </c>
      <c r="K883" s="29" t="s">
        <v>1193</v>
      </c>
      <c r="L883" s="30" t="str">
        <f t="shared" si="258"/>
        <v>No</v>
      </c>
    </row>
    <row r="884" spans="1:12">
      <c r="A884" s="48" t="s">
        <v>530</v>
      </c>
      <c r="B884" s="25" t="s">
        <v>49</v>
      </c>
      <c r="C884" s="32">
        <v>4.9674868951000004</v>
      </c>
      <c r="D884" s="27" t="str">
        <f t="shared" si="255"/>
        <v>N/A</v>
      </c>
      <c r="E884" s="32">
        <v>5.1584183447000003</v>
      </c>
      <c r="F884" s="27" t="str">
        <f t="shared" si="256"/>
        <v>N/A</v>
      </c>
      <c r="G884" s="32">
        <v>5.0361263883999996</v>
      </c>
      <c r="H884" s="27" t="str">
        <f t="shared" si="257"/>
        <v>N/A</v>
      </c>
      <c r="I884" s="28">
        <v>3.8439999999999999</v>
      </c>
      <c r="J884" s="28">
        <v>-2.37</v>
      </c>
      <c r="K884" s="29" t="s">
        <v>1193</v>
      </c>
      <c r="L884" s="30" t="str">
        <f t="shared" si="258"/>
        <v>Yes</v>
      </c>
    </row>
    <row r="885" spans="1:12">
      <c r="A885" s="48" t="s">
        <v>532</v>
      </c>
      <c r="B885" s="25" t="s">
        <v>49</v>
      </c>
      <c r="C885" s="32">
        <v>12.450681848</v>
      </c>
      <c r="D885" s="27" t="str">
        <f t="shared" si="255"/>
        <v>N/A</v>
      </c>
      <c r="E885" s="32">
        <v>10.22552653</v>
      </c>
      <c r="F885" s="27" t="str">
        <f t="shared" si="256"/>
        <v>N/A</v>
      </c>
      <c r="G885" s="32">
        <v>11.611374408</v>
      </c>
      <c r="H885" s="27" t="str">
        <f t="shared" si="257"/>
        <v>N/A</v>
      </c>
      <c r="I885" s="28">
        <v>-17.899999999999999</v>
      </c>
      <c r="J885" s="28">
        <v>13.55</v>
      </c>
      <c r="K885" s="29" t="s">
        <v>1193</v>
      </c>
      <c r="L885" s="30" t="str">
        <f t="shared" si="258"/>
        <v>Yes</v>
      </c>
    </row>
    <row r="886" spans="1:12" ht="12.75" customHeight="1">
      <c r="A886" s="46" t="s">
        <v>419</v>
      </c>
      <c r="B886" s="25" t="s">
        <v>49</v>
      </c>
      <c r="C886" s="32">
        <v>0.2605076066</v>
      </c>
      <c r="D886" s="27" t="str">
        <f t="shared" si="255"/>
        <v>N/A</v>
      </c>
      <c r="E886" s="32">
        <v>0.2360721231</v>
      </c>
      <c r="F886" s="27" t="str">
        <f t="shared" si="256"/>
        <v>N/A</v>
      </c>
      <c r="G886" s="32">
        <v>0.45358053729999998</v>
      </c>
      <c r="H886" s="27" t="str">
        <f t="shared" si="257"/>
        <v>N/A</v>
      </c>
      <c r="I886" s="28">
        <v>-9.3800000000000008</v>
      </c>
      <c r="J886" s="28">
        <v>92.14</v>
      </c>
      <c r="K886" s="29" t="s">
        <v>1193</v>
      </c>
      <c r="L886" s="30" t="str">
        <f t="shared" si="258"/>
        <v>No</v>
      </c>
    </row>
    <row r="887" spans="1:12">
      <c r="A887" s="48" t="s">
        <v>524</v>
      </c>
      <c r="B887" s="25" t="s">
        <v>49</v>
      </c>
      <c r="C887" s="32">
        <v>17.603550296000002</v>
      </c>
      <c r="D887" s="27" t="str">
        <f t="shared" si="255"/>
        <v>N/A</v>
      </c>
      <c r="E887" s="32">
        <v>17.1875</v>
      </c>
      <c r="F887" s="27" t="str">
        <f t="shared" si="256"/>
        <v>N/A</v>
      </c>
      <c r="G887" s="32">
        <v>6.25</v>
      </c>
      <c r="H887" s="27" t="str">
        <f t="shared" si="257"/>
        <v>N/A</v>
      </c>
      <c r="I887" s="28">
        <v>-2.36</v>
      </c>
      <c r="J887" s="28">
        <v>-63.6</v>
      </c>
      <c r="K887" s="29" t="s">
        <v>1193</v>
      </c>
      <c r="L887" s="30" t="str">
        <f t="shared" si="258"/>
        <v>No</v>
      </c>
    </row>
    <row r="888" spans="1:12">
      <c r="A888" s="48" t="s">
        <v>527</v>
      </c>
      <c r="B888" s="25" t="s">
        <v>49</v>
      </c>
      <c r="C888" s="32">
        <v>1.4003300990000001</v>
      </c>
      <c r="D888" s="27" t="str">
        <f t="shared" si="255"/>
        <v>N/A</v>
      </c>
      <c r="E888" s="32">
        <v>1.0645785676999999</v>
      </c>
      <c r="F888" s="27" t="str">
        <f t="shared" si="256"/>
        <v>N/A</v>
      </c>
      <c r="G888" s="32">
        <v>0.4357153916</v>
      </c>
      <c r="H888" s="27" t="str">
        <f t="shared" si="257"/>
        <v>N/A</v>
      </c>
      <c r="I888" s="28">
        <v>-24</v>
      </c>
      <c r="J888" s="28">
        <v>-59.1</v>
      </c>
      <c r="K888" s="29" t="s">
        <v>1193</v>
      </c>
      <c r="L888" s="30" t="str">
        <f t="shared" si="258"/>
        <v>No</v>
      </c>
    </row>
    <row r="889" spans="1:12">
      <c r="A889" s="48" t="s">
        <v>530</v>
      </c>
      <c r="B889" s="25" t="s">
        <v>49</v>
      </c>
      <c r="C889" s="32">
        <v>0</v>
      </c>
      <c r="D889" s="27" t="str">
        <f t="shared" si="255"/>
        <v>N/A</v>
      </c>
      <c r="E889" s="32">
        <v>3.4163969999999999E-4</v>
      </c>
      <c r="F889" s="27" t="str">
        <f t="shared" si="256"/>
        <v>N/A</v>
      </c>
      <c r="G889" s="32">
        <v>0.52841583089999999</v>
      </c>
      <c r="H889" s="27" t="str">
        <f t="shared" si="257"/>
        <v>N/A</v>
      </c>
      <c r="I889" s="28" t="s">
        <v>1207</v>
      </c>
      <c r="J889" s="28">
        <v>155000</v>
      </c>
      <c r="K889" s="29" t="s">
        <v>1193</v>
      </c>
      <c r="L889" s="30" t="str">
        <f t="shared" si="258"/>
        <v>No</v>
      </c>
    </row>
    <row r="890" spans="1:12">
      <c r="A890" s="48" t="s">
        <v>532</v>
      </c>
      <c r="B890" s="25" t="s">
        <v>49</v>
      </c>
      <c r="C890" s="32">
        <v>5.8254997999999999E-3</v>
      </c>
      <c r="D890" s="27" t="str">
        <f t="shared" si="255"/>
        <v>N/A</v>
      </c>
      <c r="E890" s="32">
        <v>3.0130464999999999E-3</v>
      </c>
      <c r="F890" s="27" t="str">
        <f t="shared" si="256"/>
        <v>N/A</v>
      </c>
      <c r="G890" s="32">
        <v>0</v>
      </c>
      <c r="H890" s="27" t="str">
        <f t="shared" si="257"/>
        <v>N/A</v>
      </c>
      <c r="I890" s="28">
        <v>-48.3</v>
      </c>
      <c r="J890" s="28">
        <v>-100</v>
      </c>
      <c r="K890" s="29" t="s">
        <v>1193</v>
      </c>
      <c r="L890" s="30" t="str">
        <f t="shared" si="258"/>
        <v>No</v>
      </c>
    </row>
    <row r="891" spans="1:12">
      <c r="A891" s="46" t="s">
        <v>420</v>
      </c>
      <c r="B891" s="25" t="s">
        <v>49</v>
      </c>
      <c r="C891" s="32">
        <v>0.7473143391</v>
      </c>
      <c r="D891" s="27" t="str">
        <f t="shared" si="255"/>
        <v>N/A</v>
      </c>
      <c r="E891" s="32">
        <v>0.64102564100000003</v>
      </c>
      <c r="F891" s="27" t="str">
        <f t="shared" si="256"/>
        <v>N/A</v>
      </c>
      <c r="G891" s="32">
        <v>0</v>
      </c>
      <c r="H891" s="27" t="str">
        <f t="shared" si="257"/>
        <v>N/A</v>
      </c>
      <c r="I891" s="28">
        <v>-14.2</v>
      </c>
      <c r="J891" s="28">
        <v>-100</v>
      </c>
      <c r="K891" s="29" t="s">
        <v>1193</v>
      </c>
      <c r="L891" s="30" t="str">
        <f t="shared" si="258"/>
        <v>No</v>
      </c>
    </row>
    <row r="892" spans="1:12" ht="12.75" customHeight="1">
      <c r="A892" s="46" t="s">
        <v>421</v>
      </c>
      <c r="B892" s="25" t="s">
        <v>49</v>
      </c>
      <c r="C892" s="32">
        <v>69.145727297999997</v>
      </c>
      <c r="D892" s="27" t="str">
        <f t="shared" si="255"/>
        <v>N/A</v>
      </c>
      <c r="E892" s="32">
        <v>69.455709994000003</v>
      </c>
      <c r="F892" s="27" t="str">
        <f t="shared" si="256"/>
        <v>N/A</v>
      </c>
      <c r="G892" s="32">
        <v>67.192535011000004</v>
      </c>
      <c r="H892" s="27" t="str">
        <f t="shared" si="257"/>
        <v>N/A</v>
      </c>
      <c r="I892" s="28">
        <v>0.44829999999999998</v>
      </c>
      <c r="J892" s="28">
        <v>-3.26</v>
      </c>
      <c r="K892" s="29" t="s">
        <v>1193</v>
      </c>
      <c r="L892" s="30" t="str">
        <f t="shared" si="258"/>
        <v>Yes</v>
      </c>
    </row>
    <row r="893" spans="1:12">
      <c r="A893" s="48" t="s">
        <v>524</v>
      </c>
      <c r="B893" s="25" t="s">
        <v>49</v>
      </c>
      <c r="C893" s="32">
        <v>32.692307692</v>
      </c>
      <c r="D893" s="27" t="str">
        <f t="shared" si="255"/>
        <v>N/A</v>
      </c>
      <c r="E893" s="32">
        <v>30.915178570999998</v>
      </c>
      <c r="F893" s="27" t="str">
        <f t="shared" si="256"/>
        <v>N/A</v>
      </c>
      <c r="G893" s="32">
        <v>6.25</v>
      </c>
      <c r="H893" s="27" t="str">
        <f t="shared" si="257"/>
        <v>N/A</v>
      </c>
      <c r="I893" s="28">
        <v>-5.44</v>
      </c>
      <c r="J893" s="28">
        <v>-79.8</v>
      </c>
      <c r="K893" s="29" t="s">
        <v>1193</v>
      </c>
      <c r="L893" s="30" t="str">
        <f t="shared" si="258"/>
        <v>No</v>
      </c>
    </row>
    <row r="894" spans="1:12">
      <c r="A894" s="48" t="s">
        <v>527</v>
      </c>
      <c r="B894" s="25" t="s">
        <v>49</v>
      </c>
      <c r="C894" s="32">
        <v>72.308694333000005</v>
      </c>
      <c r="D894" s="27" t="str">
        <f t="shared" si="255"/>
        <v>N/A</v>
      </c>
      <c r="E894" s="32">
        <v>72.499853364000003</v>
      </c>
      <c r="F894" s="27" t="str">
        <f t="shared" si="256"/>
        <v>N/A</v>
      </c>
      <c r="G894" s="32">
        <v>64.614159643999997</v>
      </c>
      <c r="H894" s="27" t="str">
        <f t="shared" si="257"/>
        <v>N/A</v>
      </c>
      <c r="I894" s="28">
        <v>0.26440000000000002</v>
      </c>
      <c r="J894" s="28">
        <v>-10.9</v>
      </c>
      <c r="K894" s="29" t="s">
        <v>1193</v>
      </c>
      <c r="L894" s="30" t="str">
        <f t="shared" si="258"/>
        <v>Yes</v>
      </c>
    </row>
    <row r="895" spans="1:12">
      <c r="A895" s="48" t="s">
        <v>530</v>
      </c>
      <c r="B895" s="25" t="s">
        <v>49</v>
      </c>
      <c r="C895" s="32">
        <v>66.525900730999993</v>
      </c>
      <c r="D895" s="27" t="str">
        <f t="shared" si="255"/>
        <v>N/A</v>
      </c>
      <c r="E895" s="32">
        <v>69.066913557999996</v>
      </c>
      <c r="F895" s="27" t="str">
        <f t="shared" si="256"/>
        <v>N/A</v>
      </c>
      <c r="G895" s="32">
        <v>74.323304217</v>
      </c>
      <c r="H895" s="27" t="str">
        <f t="shared" si="257"/>
        <v>N/A</v>
      </c>
      <c r="I895" s="28">
        <v>3.82</v>
      </c>
      <c r="J895" s="28">
        <v>7.6109999999999998</v>
      </c>
      <c r="K895" s="29" t="s">
        <v>1193</v>
      </c>
      <c r="L895" s="30" t="str">
        <f t="shared" si="258"/>
        <v>Yes</v>
      </c>
    </row>
    <row r="896" spans="1:12">
      <c r="A896" s="48" t="s">
        <v>532</v>
      </c>
      <c r="B896" s="25" t="s">
        <v>49</v>
      </c>
      <c r="C896" s="32">
        <v>74.033099430999997</v>
      </c>
      <c r="D896" s="27" t="str">
        <f t="shared" si="255"/>
        <v>N/A</v>
      </c>
      <c r="E896" s="32">
        <v>68.227424748999994</v>
      </c>
      <c r="F896" s="27" t="str">
        <f t="shared" si="256"/>
        <v>N/A</v>
      </c>
      <c r="G896" s="32">
        <v>59.063981042999998</v>
      </c>
      <c r="H896" s="27" t="str">
        <f t="shared" si="257"/>
        <v>N/A</v>
      </c>
      <c r="I896" s="28">
        <v>-7.84</v>
      </c>
      <c r="J896" s="28">
        <v>-13.4</v>
      </c>
      <c r="K896" s="29" t="s">
        <v>1193</v>
      </c>
      <c r="L896" s="30" t="str">
        <f t="shared" si="258"/>
        <v>Yes</v>
      </c>
    </row>
    <row r="897" spans="1:12">
      <c r="A897" s="46" t="s">
        <v>627</v>
      </c>
      <c r="B897" s="25" t="s">
        <v>49</v>
      </c>
      <c r="C897" s="32">
        <v>79.367578545000001</v>
      </c>
      <c r="D897" s="27" t="str">
        <f t="shared" si="255"/>
        <v>N/A</v>
      </c>
      <c r="E897" s="32">
        <v>76.523686659999996</v>
      </c>
      <c r="F897" s="27" t="str">
        <f t="shared" si="256"/>
        <v>N/A</v>
      </c>
      <c r="G897" s="32">
        <v>73.472411002000001</v>
      </c>
      <c r="H897" s="27" t="str">
        <f t="shared" si="257"/>
        <v>N/A</v>
      </c>
      <c r="I897" s="28">
        <v>-3.58</v>
      </c>
      <c r="J897" s="28">
        <v>-3.99</v>
      </c>
      <c r="K897" s="29" t="s">
        <v>1193</v>
      </c>
      <c r="L897" s="30" t="str">
        <f t="shared" si="258"/>
        <v>Yes</v>
      </c>
    </row>
    <row r="898" spans="1:12">
      <c r="A898" s="48" t="s">
        <v>524</v>
      </c>
      <c r="B898" s="25" t="s">
        <v>49</v>
      </c>
      <c r="C898" s="32">
        <v>42.011834319999998</v>
      </c>
      <c r="D898" s="27" t="str">
        <f t="shared" si="255"/>
        <v>N/A</v>
      </c>
      <c r="E898" s="32">
        <v>37.834821429000002</v>
      </c>
      <c r="F898" s="27" t="str">
        <f t="shared" si="256"/>
        <v>N/A</v>
      </c>
      <c r="G898" s="32">
        <v>12.5</v>
      </c>
      <c r="H898" s="27" t="str">
        <f t="shared" si="257"/>
        <v>N/A</v>
      </c>
      <c r="I898" s="28">
        <v>-9.94</v>
      </c>
      <c r="J898" s="28">
        <v>-67</v>
      </c>
      <c r="K898" s="29" t="s">
        <v>1193</v>
      </c>
      <c r="L898" s="30" t="str">
        <f t="shared" si="258"/>
        <v>No</v>
      </c>
    </row>
    <row r="899" spans="1:12">
      <c r="A899" s="48" t="s">
        <v>527</v>
      </c>
      <c r="B899" s="25" t="s">
        <v>49</v>
      </c>
      <c r="C899" s="32">
        <v>75.363219870999998</v>
      </c>
      <c r="D899" s="27" t="str">
        <f t="shared" si="255"/>
        <v>N/A</v>
      </c>
      <c r="E899" s="32">
        <v>75.596809196999999</v>
      </c>
      <c r="F899" s="27" t="str">
        <f t="shared" si="256"/>
        <v>N/A</v>
      </c>
      <c r="G899" s="32">
        <v>68.049012451999999</v>
      </c>
      <c r="H899" s="27" t="str">
        <f t="shared" si="257"/>
        <v>N/A</v>
      </c>
      <c r="I899" s="28">
        <v>0.31</v>
      </c>
      <c r="J899" s="28">
        <v>-9.98</v>
      </c>
      <c r="K899" s="29" t="s">
        <v>1193</v>
      </c>
      <c r="L899" s="30" t="str">
        <f t="shared" si="258"/>
        <v>Yes</v>
      </c>
    </row>
    <row r="900" spans="1:12">
      <c r="A900" s="48" t="s">
        <v>530</v>
      </c>
      <c r="B900" s="25" t="s">
        <v>49</v>
      </c>
      <c r="C900" s="32">
        <v>82.431847336000004</v>
      </c>
      <c r="D900" s="27" t="str">
        <f t="shared" si="255"/>
        <v>N/A</v>
      </c>
      <c r="E900" s="32">
        <v>80.879790643000007</v>
      </c>
      <c r="F900" s="27" t="str">
        <f t="shared" si="256"/>
        <v>N/A</v>
      </c>
      <c r="G900" s="32">
        <v>86.945972177000002</v>
      </c>
      <c r="H900" s="27" t="str">
        <f t="shared" si="257"/>
        <v>N/A</v>
      </c>
      <c r="I900" s="28">
        <v>-1.88</v>
      </c>
      <c r="J900" s="28">
        <v>7.5</v>
      </c>
      <c r="K900" s="29" t="s">
        <v>1193</v>
      </c>
      <c r="L900" s="30" t="str">
        <f t="shared" si="258"/>
        <v>Yes</v>
      </c>
    </row>
    <row r="901" spans="1:12">
      <c r="A901" s="48" t="s">
        <v>532</v>
      </c>
      <c r="B901" s="25" t="s">
        <v>49</v>
      </c>
      <c r="C901" s="32">
        <v>74.441943598999998</v>
      </c>
      <c r="D901" s="27" t="str">
        <f t="shared" si="255"/>
        <v>N/A</v>
      </c>
      <c r="E901" s="32">
        <v>67.894483112000003</v>
      </c>
      <c r="F901" s="27" t="str">
        <f t="shared" si="256"/>
        <v>N/A</v>
      </c>
      <c r="G901" s="32">
        <v>71.860189573</v>
      </c>
      <c r="H901" s="27" t="str">
        <f t="shared" si="257"/>
        <v>N/A</v>
      </c>
      <c r="I901" s="28">
        <v>-8.8000000000000007</v>
      </c>
      <c r="J901" s="28">
        <v>5.8410000000000002</v>
      </c>
      <c r="K901" s="29" t="s">
        <v>1193</v>
      </c>
      <c r="L901" s="30" t="str">
        <f t="shared" si="258"/>
        <v>Yes</v>
      </c>
    </row>
    <row r="902" spans="1:12">
      <c r="A902" s="46" t="s">
        <v>1</v>
      </c>
      <c r="B902" s="25" t="s">
        <v>49</v>
      </c>
      <c r="C902" s="26">
        <v>6.2922936473000002</v>
      </c>
      <c r="D902" s="27" t="str">
        <f t="shared" si="255"/>
        <v>N/A</v>
      </c>
      <c r="E902" s="26">
        <v>6.8100482993</v>
      </c>
      <c r="F902" s="27" t="str">
        <f t="shared" si="256"/>
        <v>N/A</v>
      </c>
      <c r="G902" s="26">
        <v>11.971719457000001</v>
      </c>
      <c r="H902" s="27" t="str">
        <f t="shared" si="257"/>
        <v>N/A</v>
      </c>
      <c r="I902" s="28">
        <v>8.2279999999999998</v>
      </c>
      <c r="J902" s="28">
        <v>75.790000000000006</v>
      </c>
      <c r="K902" s="29" t="s">
        <v>1193</v>
      </c>
      <c r="L902" s="30" t="str">
        <f t="shared" si="258"/>
        <v>No</v>
      </c>
    </row>
    <row r="903" spans="1:12">
      <c r="A903" s="48" t="s">
        <v>524</v>
      </c>
      <c r="B903" s="25" t="s">
        <v>49</v>
      </c>
      <c r="C903" s="26">
        <v>11.287234043</v>
      </c>
      <c r="D903" s="27" t="str">
        <f t="shared" si="255"/>
        <v>N/A</v>
      </c>
      <c r="E903" s="26">
        <v>11.851063829999999</v>
      </c>
      <c r="F903" s="27" t="str">
        <f t="shared" si="256"/>
        <v>N/A</v>
      </c>
      <c r="G903" s="26">
        <v>3</v>
      </c>
      <c r="H903" s="27" t="str">
        <f t="shared" si="257"/>
        <v>N/A</v>
      </c>
      <c r="I903" s="28">
        <v>4.9950000000000001</v>
      </c>
      <c r="J903" s="28">
        <v>-74.7</v>
      </c>
      <c r="K903" s="29" t="s">
        <v>1193</v>
      </c>
      <c r="L903" s="30" t="str">
        <f t="shared" si="258"/>
        <v>No</v>
      </c>
    </row>
    <row r="904" spans="1:12">
      <c r="A904" s="48" t="s">
        <v>527</v>
      </c>
      <c r="B904" s="25" t="s">
        <v>49</v>
      </c>
      <c r="C904" s="26">
        <v>12.631151300999999</v>
      </c>
      <c r="D904" s="27" t="str">
        <f t="shared" si="255"/>
        <v>N/A</v>
      </c>
      <c r="E904" s="26">
        <v>13.002305476</v>
      </c>
      <c r="F904" s="27" t="str">
        <f t="shared" si="256"/>
        <v>N/A</v>
      </c>
      <c r="G904" s="26">
        <v>13.577962577999999</v>
      </c>
      <c r="H904" s="27" t="str">
        <f t="shared" si="257"/>
        <v>N/A</v>
      </c>
      <c r="I904" s="28">
        <v>2.9380000000000002</v>
      </c>
      <c r="J904" s="28">
        <v>4.4269999999999996</v>
      </c>
      <c r="K904" s="29" t="s">
        <v>1193</v>
      </c>
      <c r="L904" s="30" t="str">
        <f t="shared" si="258"/>
        <v>Yes</v>
      </c>
    </row>
    <row r="905" spans="1:12">
      <c r="A905" s="48" t="s">
        <v>530</v>
      </c>
      <c r="B905" s="25" t="s">
        <v>49</v>
      </c>
      <c r="C905" s="26">
        <v>4.2239429196999998</v>
      </c>
      <c r="D905" s="27" t="str">
        <f t="shared" si="255"/>
        <v>N/A</v>
      </c>
      <c r="E905" s="26">
        <v>4.5318232996000001</v>
      </c>
      <c r="F905" s="27" t="str">
        <f t="shared" si="256"/>
        <v>N/A</v>
      </c>
      <c r="G905" s="26">
        <v>8.8800856531000001</v>
      </c>
      <c r="H905" s="27" t="str">
        <f t="shared" si="257"/>
        <v>N/A</v>
      </c>
      <c r="I905" s="28">
        <v>7.2889999999999997</v>
      </c>
      <c r="J905" s="28">
        <v>95.95</v>
      </c>
      <c r="K905" s="29" t="s">
        <v>1193</v>
      </c>
      <c r="L905" s="30" t="str">
        <f t="shared" si="258"/>
        <v>No</v>
      </c>
    </row>
    <row r="906" spans="1:12">
      <c r="A906" s="48" t="s">
        <v>532</v>
      </c>
      <c r="B906" s="25" t="s">
        <v>49</v>
      </c>
      <c r="C906" s="26">
        <v>4.3277328796000001</v>
      </c>
      <c r="D906" s="27" t="str">
        <f t="shared" si="255"/>
        <v>N/A</v>
      </c>
      <c r="E906" s="26">
        <v>4.5780478820999999</v>
      </c>
      <c r="F906" s="27" t="str">
        <f t="shared" si="256"/>
        <v>N/A</v>
      </c>
      <c r="G906" s="26">
        <v>7.0408163264999999</v>
      </c>
      <c r="H906" s="27" t="str">
        <f t="shared" si="257"/>
        <v>N/A</v>
      </c>
      <c r="I906" s="28">
        <v>5.7839999999999998</v>
      </c>
      <c r="J906" s="28">
        <v>53.8</v>
      </c>
      <c r="K906" s="29" t="s">
        <v>1193</v>
      </c>
      <c r="L906" s="30" t="str">
        <f t="shared" si="258"/>
        <v>No</v>
      </c>
    </row>
    <row r="907" spans="1:12">
      <c r="A907" s="46" t="s">
        <v>2</v>
      </c>
      <c r="B907" s="25" t="s">
        <v>49</v>
      </c>
      <c r="C907" s="26">
        <v>246.51844932</v>
      </c>
      <c r="D907" s="27" t="str">
        <f t="shared" si="255"/>
        <v>N/A</v>
      </c>
      <c r="E907" s="26">
        <v>227.05689103</v>
      </c>
      <c r="F907" s="27" t="str">
        <f t="shared" si="256"/>
        <v>N/A</v>
      </c>
      <c r="G907" s="26">
        <v>53.198653198999999</v>
      </c>
      <c r="H907" s="27" t="str">
        <f t="shared" si="257"/>
        <v>N/A</v>
      </c>
      <c r="I907" s="28">
        <v>-7.89</v>
      </c>
      <c r="J907" s="28">
        <v>-76.599999999999994</v>
      </c>
      <c r="K907" s="29" t="s">
        <v>1193</v>
      </c>
      <c r="L907" s="30" t="str">
        <f t="shared" si="258"/>
        <v>No</v>
      </c>
    </row>
    <row r="908" spans="1:12">
      <c r="A908" s="48" t="s">
        <v>524</v>
      </c>
      <c r="B908" s="25" t="s">
        <v>49</v>
      </c>
      <c r="C908" s="26">
        <v>230.84873949999999</v>
      </c>
      <c r="D908" s="27" t="str">
        <f t="shared" si="255"/>
        <v>N/A</v>
      </c>
      <c r="E908" s="26">
        <v>223.35714286000001</v>
      </c>
      <c r="F908" s="27" t="str">
        <f t="shared" si="256"/>
        <v>N/A</v>
      </c>
      <c r="G908" s="26">
        <v>201.5</v>
      </c>
      <c r="H908" s="27" t="str">
        <f t="shared" si="257"/>
        <v>N/A</v>
      </c>
      <c r="I908" s="28">
        <v>-3.25</v>
      </c>
      <c r="J908" s="28">
        <v>-9.7899999999999991</v>
      </c>
      <c r="K908" s="29" t="s">
        <v>1193</v>
      </c>
      <c r="L908" s="30" t="str">
        <f t="shared" si="258"/>
        <v>Yes</v>
      </c>
    </row>
    <row r="909" spans="1:12">
      <c r="A909" s="48" t="s">
        <v>527</v>
      </c>
      <c r="B909" s="25" t="s">
        <v>49</v>
      </c>
      <c r="C909" s="26">
        <v>249.61522199000001</v>
      </c>
      <c r="D909" s="27" t="str">
        <f t="shared" si="255"/>
        <v>N/A</v>
      </c>
      <c r="E909" s="26">
        <v>228.19651056000001</v>
      </c>
      <c r="F909" s="27" t="str">
        <f t="shared" si="256"/>
        <v>N/A</v>
      </c>
      <c r="G909" s="26">
        <v>74.482233503000003</v>
      </c>
      <c r="H909" s="27" t="str">
        <f t="shared" si="257"/>
        <v>N/A</v>
      </c>
      <c r="I909" s="28">
        <v>-8.58</v>
      </c>
      <c r="J909" s="28">
        <v>-67.400000000000006</v>
      </c>
      <c r="K909" s="29" t="s">
        <v>1193</v>
      </c>
      <c r="L909" s="30" t="str">
        <f t="shared" si="258"/>
        <v>No</v>
      </c>
    </row>
    <row r="910" spans="1:12">
      <c r="A910" s="48" t="s">
        <v>530</v>
      </c>
      <c r="B910" s="25" t="s">
        <v>49</v>
      </c>
      <c r="C910" s="26" t="s">
        <v>1207</v>
      </c>
      <c r="D910" s="27" t="str">
        <f t="shared" si="255"/>
        <v>N/A</v>
      </c>
      <c r="E910" s="26">
        <v>21</v>
      </c>
      <c r="F910" s="27" t="str">
        <f t="shared" si="256"/>
        <v>N/A</v>
      </c>
      <c r="G910" s="26">
        <v>7.3877551019999999</v>
      </c>
      <c r="H910" s="27" t="str">
        <f t="shared" si="257"/>
        <v>N/A</v>
      </c>
      <c r="I910" s="28" t="s">
        <v>1207</v>
      </c>
      <c r="J910" s="28">
        <v>-64.8</v>
      </c>
      <c r="K910" s="29" t="s">
        <v>1193</v>
      </c>
      <c r="L910" s="30" t="str">
        <f t="shared" si="258"/>
        <v>No</v>
      </c>
    </row>
    <row r="911" spans="1:12">
      <c r="A911" s="48" t="s">
        <v>532</v>
      </c>
      <c r="B911" s="25" t="s">
        <v>49</v>
      </c>
      <c r="C911" s="26">
        <v>52.909090909</v>
      </c>
      <c r="D911" s="27" t="str">
        <f t="shared" si="255"/>
        <v>N/A</v>
      </c>
      <c r="E911" s="26">
        <v>110.75</v>
      </c>
      <c r="F911" s="27" t="str">
        <f t="shared" si="256"/>
        <v>N/A</v>
      </c>
      <c r="G911" s="26" t="s">
        <v>1207</v>
      </c>
      <c r="H911" s="27" t="str">
        <f t="shared" si="257"/>
        <v>N/A</v>
      </c>
      <c r="I911" s="28">
        <v>109.3</v>
      </c>
      <c r="J911" s="28" t="s">
        <v>1207</v>
      </c>
      <c r="K911" s="29" t="s">
        <v>1193</v>
      </c>
      <c r="L911" s="30" t="str">
        <f t="shared" si="258"/>
        <v>N/A</v>
      </c>
    </row>
    <row r="912" spans="1:12">
      <c r="A912" s="46" t="s">
        <v>159</v>
      </c>
      <c r="B912" s="25" t="s">
        <v>49</v>
      </c>
      <c r="C912" s="32">
        <v>2.9533118292</v>
      </c>
      <c r="D912" s="27" t="str">
        <f t="shared" si="255"/>
        <v>N/A</v>
      </c>
      <c r="E912" s="32">
        <v>2.6433268010000002</v>
      </c>
      <c r="F912" s="27" t="str">
        <f t="shared" si="256"/>
        <v>N/A</v>
      </c>
      <c r="G912" s="32">
        <v>0.98657584870000004</v>
      </c>
      <c r="H912" s="27" t="str">
        <f t="shared" si="257"/>
        <v>N/A</v>
      </c>
      <c r="I912" s="28">
        <v>-10.5</v>
      </c>
      <c r="J912" s="28">
        <v>-62.7</v>
      </c>
      <c r="K912" s="29" t="s">
        <v>1193</v>
      </c>
      <c r="L912" s="30" t="str">
        <f t="shared" si="258"/>
        <v>No</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25</v>
      </c>
      <c r="J914" s="28">
        <v>-70</v>
      </c>
      <c r="K914" s="47" t="s">
        <v>49</v>
      </c>
      <c r="L914" s="30" t="str">
        <f t="shared" ref="L914:L924" si="262">IF(J914="Div by 0", "N/A", IF(K914="N/A","N/A", IF(J914&gt;VALUE(MID(K914,1,2)), "No", IF(J914&lt;-1*VALUE(MID(K914,1,2)), "No", "Yes"))))</f>
        <v>N/A</v>
      </c>
    </row>
    <row r="915" spans="1:12" ht="12.75" customHeight="1">
      <c r="A915" s="46" t="s">
        <v>741</v>
      </c>
      <c r="B915" s="25" t="s">
        <v>49</v>
      </c>
      <c r="C915" s="26">
        <v>62</v>
      </c>
      <c r="D915" s="27" t="str">
        <f t="shared" si="259"/>
        <v>N/A</v>
      </c>
      <c r="E915" s="26">
        <v>53</v>
      </c>
      <c r="F915" s="27" t="str">
        <f t="shared" si="260"/>
        <v>N/A</v>
      </c>
      <c r="G915" s="26">
        <v>15</v>
      </c>
      <c r="H915" s="27" t="str">
        <f t="shared" si="261"/>
        <v>N/A</v>
      </c>
      <c r="I915" s="28">
        <v>-14.5</v>
      </c>
      <c r="J915" s="28">
        <v>-71.7</v>
      </c>
      <c r="K915" s="47" t="s">
        <v>49</v>
      </c>
      <c r="L915" s="30" t="str">
        <f t="shared" si="262"/>
        <v>N/A</v>
      </c>
    </row>
    <row r="916" spans="1:12">
      <c r="A916" s="48" t="s">
        <v>570</v>
      </c>
      <c r="B916" s="25" t="s">
        <v>49</v>
      </c>
      <c r="C916" s="26">
        <v>35</v>
      </c>
      <c r="D916" s="27" t="str">
        <f t="shared" si="259"/>
        <v>N/A</v>
      </c>
      <c r="E916" s="26">
        <v>31</v>
      </c>
      <c r="F916" s="27" t="str">
        <f t="shared" si="260"/>
        <v>N/A</v>
      </c>
      <c r="G916" s="26">
        <v>11</v>
      </c>
      <c r="H916" s="27" t="str">
        <f t="shared" si="261"/>
        <v>N/A</v>
      </c>
      <c r="I916" s="28">
        <v>-11.4</v>
      </c>
      <c r="J916" s="28">
        <v>-67.7</v>
      </c>
      <c r="K916" s="47" t="s">
        <v>49</v>
      </c>
      <c r="L916" s="30" t="str">
        <f t="shared" si="262"/>
        <v>N/A</v>
      </c>
    </row>
    <row r="917" spans="1:12">
      <c r="A917" s="48" t="s">
        <v>571</v>
      </c>
      <c r="B917" s="25" t="s">
        <v>49</v>
      </c>
      <c r="C917" s="26">
        <v>109</v>
      </c>
      <c r="D917" s="27" t="str">
        <f t="shared" si="259"/>
        <v>N/A</v>
      </c>
      <c r="E917" s="26">
        <v>43</v>
      </c>
      <c r="F917" s="27" t="str">
        <f t="shared" si="260"/>
        <v>N/A</v>
      </c>
      <c r="G917" s="26">
        <v>11</v>
      </c>
      <c r="H917" s="27" t="str">
        <f t="shared" si="261"/>
        <v>N/A</v>
      </c>
      <c r="I917" s="28">
        <v>-60.6</v>
      </c>
      <c r="J917" s="28">
        <v>-88.4</v>
      </c>
      <c r="K917" s="47" t="s">
        <v>49</v>
      </c>
      <c r="L917" s="30" t="str">
        <f t="shared" si="262"/>
        <v>N/A</v>
      </c>
    </row>
    <row r="918" spans="1:12">
      <c r="A918" s="48" t="s">
        <v>572</v>
      </c>
      <c r="B918" s="25" t="s">
        <v>49</v>
      </c>
      <c r="C918" s="26">
        <v>27</v>
      </c>
      <c r="D918" s="27" t="str">
        <f t="shared" si="259"/>
        <v>N/A</v>
      </c>
      <c r="E918" s="26">
        <v>28</v>
      </c>
      <c r="F918" s="27" t="str">
        <f t="shared" si="260"/>
        <v>N/A</v>
      </c>
      <c r="G918" s="26">
        <v>20</v>
      </c>
      <c r="H918" s="27" t="str">
        <f t="shared" si="261"/>
        <v>N/A</v>
      </c>
      <c r="I918" s="28">
        <v>3.7040000000000002</v>
      </c>
      <c r="J918" s="28">
        <v>-28.6</v>
      </c>
      <c r="K918" s="47" t="s">
        <v>49</v>
      </c>
      <c r="L918" s="30" t="str">
        <f t="shared" si="262"/>
        <v>N/A</v>
      </c>
    </row>
    <row r="919" spans="1:12">
      <c r="A919" s="48" t="s">
        <v>573</v>
      </c>
      <c r="B919" s="25" t="s">
        <v>49</v>
      </c>
      <c r="C919" s="26">
        <v>368</v>
      </c>
      <c r="D919" s="27" t="str">
        <f t="shared" si="259"/>
        <v>N/A</v>
      </c>
      <c r="E919" s="26">
        <v>281</v>
      </c>
      <c r="F919" s="27" t="str">
        <f t="shared" si="260"/>
        <v>N/A</v>
      </c>
      <c r="G919" s="26">
        <v>188</v>
      </c>
      <c r="H919" s="27" t="str">
        <f t="shared" si="261"/>
        <v>N/A</v>
      </c>
      <c r="I919" s="28">
        <v>-23.6</v>
      </c>
      <c r="J919" s="28">
        <v>-33.1</v>
      </c>
      <c r="K919" s="47" t="s">
        <v>49</v>
      </c>
      <c r="L919" s="30" t="str">
        <f t="shared" si="262"/>
        <v>N/A</v>
      </c>
    </row>
    <row r="920" spans="1:12">
      <c r="A920" s="46" t="s">
        <v>742</v>
      </c>
      <c r="B920" s="25" t="s">
        <v>49</v>
      </c>
      <c r="C920" s="31">
        <v>3164423</v>
      </c>
      <c r="D920" s="27" t="str">
        <f t="shared" si="259"/>
        <v>N/A</v>
      </c>
      <c r="E920" s="31">
        <v>2589422</v>
      </c>
      <c r="F920" s="27" t="str">
        <f t="shared" si="260"/>
        <v>N/A</v>
      </c>
      <c r="G920" s="31">
        <v>5402226</v>
      </c>
      <c r="H920" s="27" t="str">
        <f t="shared" si="261"/>
        <v>N/A</v>
      </c>
      <c r="I920" s="28">
        <v>-18.2</v>
      </c>
      <c r="J920" s="28">
        <v>108.6</v>
      </c>
      <c r="K920" s="47" t="s">
        <v>49</v>
      </c>
      <c r="L920" s="30" t="str">
        <f t="shared" si="262"/>
        <v>N/A</v>
      </c>
    </row>
    <row r="921" spans="1:12">
      <c r="A921" s="48" t="s">
        <v>574</v>
      </c>
      <c r="B921" s="25" t="s">
        <v>49</v>
      </c>
      <c r="C921" s="31">
        <v>1229506</v>
      </c>
      <c r="D921" s="27" t="str">
        <f t="shared" si="259"/>
        <v>N/A</v>
      </c>
      <c r="E921" s="31">
        <v>1663160</v>
      </c>
      <c r="F921" s="27" t="str">
        <f t="shared" si="260"/>
        <v>N/A</v>
      </c>
      <c r="G921" s="31">
        <v>1086816</v>
      </c>
      <c r="H921" s="27" t="str">
        <f t="shared" si="261"/>
        <v>N/A</v>
      </c>
      <c r="I921" s="28">
        <v>35.270000000000003</v>
      </c>
      <c r="J921" s="28">
        <v>-34.700000000000003</v>
      </c>
      <c r="K921" s="47" t="s">
        <v>49</v>
      </c>
      <c r="L921" s="30" t="str">
        <f t="shared" si="262"/>
        <v>N/A</v>
      </c>
    </row>
    <row r="922" spans="1:12">
      <c r="A922" s="48" t="s">
        <v>568</v>
      </c>
      <c r="B922" s="25" t="s">
        <v>49</v>
      </c>
      <c r="C922" s="31">
        <v>354074</v>
      </c>
      <c r="D922" s="27" t="str">
        <f t="shared" si="259"/>
        <v>N/A</v>
      </c>
      <c r="E922" s="31">
        <v>341437</v>
      </c>
      <c r="F922" s="27" t="str">
        <f t="shared" si="260"/>
        <v>N/A</v>
      </c>
      <c r="G922" s="31">
        <v>250585</v>
      </c>
      <c r="H922" s="27" t="str">
        <f t="shared" si="261"/>
        <v>N/A</v>
      </c>
      <c r="I922" s="28">
        <v>-3.57</v>
      </c>
      <c r="J922" s="28">
        <v>-26.6</v>
      </c>
      <c r="K922" s="47" t="s">
        <v>49</v>
      </c>
      <c r="L922" s="30" t="str">
        <f t="shared" si="262"/>
        <v>N/A</v>
      </c>
    </row>
    <row r="923" spans="1:12">
      <c r="A923" s="48" t="s">
        <v>221</v>
      </c>
      <c r="B923" s="25" t="s">
        <v>49</v>
      </c>
      <c r="C923" s="31">
        <v>3154632</v>
      </c>
      <c r="D923" s="27" t="str">
        <f t="shared" si="259"/>
        <v>N/A</v>
      </c>
      <c r="E923" s="31">
        <v>2587799</v>
      </c>
      <c r="F923" s="27" t="str">
        <f t="shared" si="260"/>
        <v>N/A</v>
      </c>
      <c r="G923" s="31">
        <v>5397628</v>
      </c>
      <c r="H923" s="27" t="str">
        <f t="shared" si="261"/>
        <v>N/A</v>
      </c>
      <c r="I923" s="28">
        <v>-18</v>
      </c>
      <c r="J923" s="28">
        <v>108.6</v>
      </c>
      <c r="K923" s="47" t="s">
        <v>49</v>
      </c>
      <c r="L923" s="30" t="str">
        <f t="shared" si="262"/>
        <v>N/A</v>
      </c>
    </row>
    <row r="924" spans="1:12">
      <c r="A924" s="48" t="s">
        <v>628</v>
      </c>
      <c r="B924" s="25" t="s">
        <v>49</v>
      </c>
      <c r="C924" s="31">
        <v>917160</v>
      </c>
      <c r="D924" s="27" t="str">
        <f t="shared" si="259"/>
        <v>N/A</v>
      </c>
      <c r="E924" s="31">
        <v>948095</v>
      </c>
      <c r="F924" s="27" t="str">
        <f t="shared" si="260"/>
        <v>N/A</v>
      </c>
      <c r="G924" s="31">
        <v>439262</v>
      </c>
      <c r="H924" s="27" t="str">
        <f t="shared" si="261"/>
        <v>N/A</v>
      </c>
      <c r="I924" s="28">
        <v>3.3730000000000002</v>
      </c>
      <c r="J924" s="28">
        <v>-53.7</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17453473</v>
      </c>
      <c r="D926" s="27" t="str">
        <f t="shared" ref="D926:D940" si="263">IF($B926="N/A","N/A",IF(C926&gt;10,"No",IF(C926&lt;-10,"No","Yes")))</f>
        <v>N/A</v>
      </c>
      <c r="E926" s="31">
        <v>12026978</v>
      </c>
      <c r="F926" s="27" t="str">
        <f t="shared" ref="F926:F940" si="264">IF($B926="N/A","N/A",IF(E926&gt;10,"No",IF(E926&lt;-10,"No","Yes")))</f>
        <v>N/A</v>
      </c>
      <c r="G926" s="31">
        <v>961858</v>
      </c>
      <c r="H926" s="27" t="str">
        <f t="shared" ref="H926:H940" si="265">IF($B926="N/A","N/A",IF(G926&gt;10,"No",IF(G926&lt;-10,"No","Yes")))</f>
        <v>N/A</v>
      </c>
      <c r="I926" s="28">
        <v>-31.1</v>
      </c>
      <c r="J926" s="28">
        <v>-92</v>
      </c>
      <c r="K926" s="29" t="s">
        <v>1193</v>
      </c>
      <c r="L926" s="30" t="str">
        <f t="shared" ref="L926:L940" si="266">IF(J926="Div by 0", "N/A", IF(K926="N/A","N/A", IF(J926&gt;VALUE(MID(K926,1,2)), "No", IF(J926&lt;-1*VALUE(MID(K926,1,2)), "No", "Yes"))))</f>
        <v>No</v>
      </c>
    </row>
    <row r="927" spans="1:12">
      <c r="A927" s="46" t="s">
        <v>576</v>
      </c>
      <c r="B927" s="25" t="s">
        <v>49</v>
      </c>
      <c r="C927" s="26">
        <v>66907</v>
      </c>
      <c r="D927" s="27" t="str">
        <f t="shared" si="263"/>
        <v>N/A</v>
      </c>
      <c r="E927" s="26">
        <v>40529</v>
      </c>
      <c r="F927" s="27" t="str">
        <f t="shared" si="264"/>
        <v>N/A</v>
      </c>
      <c r="G927" s="26">
        <v>3885</v>
      </c>
      <c r="H927" s="27" t="str">
        <f t="shared" si="265"/>
        <v>N/A</v>
      </c>
      <c r="I927" s="28">
        <v>-39.4</v>
      </c>
      <c r="J927" s="28">
        <v>-90.4</v>
      </c>
      <c r="K927" s="29" t="s">
        <v>1193</v>
      </c>
      <c r="L927" s="30" t="str">
        <f t="shared" si="266"/>
        <v>No</v>
      </c>
    </row>
    <row r="928" spans="1:12">
      <c r="A928" s="46" t="s">
        <v>577</v>
      </c>
      <c r="B928" s="25" t="s">
        <v>49</v>
      </c>
      <c r="C928" s="31">
        <v>260.86168860999999</v>
      </c>
      <c r="D928" s="27" t="str">
        <f t="shared" si="263"/>
        <v>N/A</v>
      </c>
      <c r="E928" s="31">
        <v>296.74993215000001</v>
      </c>
      <c r="F928" s="27" t="str">
        <f t="shared" si="264"/>
        <v>N/A</v>
      </c>
      <c r="G928" s="31">
        <v>247.58249678000001</v>
      </c>
      <c r="H928" s="27" t="str">
        <f t="shared" si="265"/>
        <v>N/A</v>
      </c>
      <c r="I928" s="28">
        <v>13.76</v>
      </c>
      <c r="J928" s="28">
        <v>-16.600000000000001</v>
      </c>
      <c r="K928" s="29" t="s">
        <v>1193</v>
      </c>
      <c r="L928" s="30" t="str">
        <f t="shared" si="266"/>
        <v>Yes</v>
      </c>
    </row>
    <row r="929" spans="1:12">
      <c r="A929" s="46" t="s">
        <v>578</v>
      </c>
      <c r="B929" s="25" t="s">
        <v>49</v>
      </c>
      <c r="C929" s="31">
        <v>390153</v>
      </c>
      <c r="D929" s="27" t="str">
        <f t="shared" si="263"/>
        <v>N/A</v>
      </c>
      <c r="E929" s="31">
        <v>213183</v>
      </c>
      <c r="F929" s="27" t="str">
        <f t="shared" si="264"/>
        <v>N/A</v>
      </c>
      <c r="G929" s="31">
        <v>11072</v>
      </c>
      <c r="H929" s="27" t="str">
        <f t="shared" si="265"/>
        <v>N/A</v>
      </c>
      <c r="I929" s="28">
        <v>-45.4</v>
      </c>
      <c r="J929" s="28">
        <v>-94.8</v>
      </c>
      <c r="K929" s="29" t="s">
        <v>1193</v>
      </c>
      <c r="L929" s="30" t="str">
        <f t="shared" si="266"/>
        <v>No</v>
      </c>
    </row>
    <row r="930" spans="1:12">
      <c r="A930" s="46" t="s">
        <v>579</v>
      </c>
      <c r="B930" s="25" t="s">
        <v>49</v>
      </c>
      <c r="C930" s="26">
        <v>2494</v>
      </c>
      <c r="D930" s="27" t="str">
        <f t="shared" si="263"/>
        <v>N/A</v>
      </c>
      <c r="E930" s="26">
        <v>1021</v>
      </c>
      <c r="F930" s="27" t="str">
        <f t="shared" si="264"/>
        <v>N/A</v>
      </c>
      <c r="G930" s="26">
        <v>62</v>
      </c>
      <c r="H930" s="27" t="str">
        <f t="shared" si="265"/>
        <v>N/A</v>
      </c>
      <c r="I930" s="28">
        <v>-59.1</v>
      </c>
      <c r="J930" s="28">
        <v>-93.9</v>
      </c>
      <c r="K930" s="29" t="s">
        <v>1193</v>
      </c>
      <c r="L930" s="30" t="str">
        <f t="shared" si="266"/>
        <v>No</v>
      </c>
    </row>
    <row r="931" spans="1:12">
      <c r="A931" s="46" t="s">
        <v>580</v>
      </c>
      <c r="B931" s="25" t="s">
        <v>49</v>
      </c>
      <c r="C931" s="31">
        <v>156.43664795999999</v>
      </c>
      <c r="D931" s="27" t="str">
        <f t="shared" si="263"/>
        <v>N/A</v>
      </c>
      <c r="E931" s="31">
        <v>208.79823701999999</v>
      </c>
      <c r="F931" s="27" t="str">
        <f t="shared" si="264"/>
        <v>N/A</v>
      </c>
      <c r="G931" s="31">
        <v>178.58064515999999</v>
      </c>
      <c r="H931" s="27" t="str">
        <f t="shared" si="265"/>
        <v>N/A</v>
      </c>
      <c r="I931" s="28">
        <v>33.47</v>
      </c>
      <c r="J931" s="28">
        <v>-14.5</v>
      </c>
      <c r="K931" s="29" t="s">
        <v>1193</v>
      </c>
      <c r="L931" s="30" t="str">
        <f t="shared" si="266"/>
        <v>Yes</v>
      </c>
    </row>
    <row r="932" spans="1:12">
      <c r="A932" s="46" t="s">
        <v>590</v>
      </c>
      <c r="B932" s="25" t="s">
        <v>49</v>
      </c>
      <c r="C932" s="31">
        <v>4102</v>
      </c>
      <c r="D932" s="27" t="str">
        <f t="shared" si="263"/>
        <v>N/A</v>
      </c>
      <c r="E932" s="31">
        <v>11939</v>
      </c>
      <c r="F932" s="27" t="str">
        <f t="shared" si="264"/>
        <v>N/A</v>
      </c>
      <c r="G932" s="31">
        <v>59625</v>
      </c>
      <c r="H932" s="27" t="str">
        <f t="shared" si="265"/>
        <v>N/A</v>
      </c>
      <c r="I932" s="28">
        <v>191.1</v>
      </c>
      <c r="J932" s="28">
        <v>399.4</v>
      </c>
      <c r="K932" s="29" t="s">
        <v>1193</v>
      </c>
      <c r="L932" s="30" t="str">
        <f t="shared" si="266"/>
        <v>No</v>
      </c>
    </row>
    <row r="933" spans="1:12">
      <c r="A933" s="46" t="s">
        <v>592</v>
      </c>
      <c r="B933" s="25" t="s">
        <v>49</v>
      </c>
      <c r="C933" s="26">
        <v>22</v>
      </c>
      <c r="D933" s="27" t="str">
        <f t="shared" si="263"/>
        <v>N/A</v>
      </c>
      <c r="E933" s="26">
        <v>174</v>
      </c>
      <c r="F933" s="27" t="str">
        <f t="shared" si="264"/>
        <v>N/A</v>
      </c>
      <c r="G933" s="26">
        <v>246</v>
      </c>
      <c r="H933" s="27" t="str">
        <f t="shared" si="265"/>
        <v>N/A</v>
      </c>
      <c r="I933" s="28">
        <v>690.9</v>
      </c>
      <c r="J933" s="28">
        <v>41.38</v>
      </c>
      <c r="K933" s="29" t="s">
        <v>1193</v>
      </c>
      <c r="L933" s="30" t="str">
        <f t="shared" si="266"/>
        <v>No</v>
      </c>
    </row>
    <row r="934" spans="1:12">
      <c r="A934" s="46" t="s">
        <v>591</v>
      </c>
      <c r="B934" s="25" t="s">
        <v>49</v>
      </c>
      <c r="C934" s="31">
        <v>186.45454545000001</v>
      </c>
      <c r="D934" s="27" t="str">
        <f t="shared" si="263"/>
        <v>N/A</v>
      </c>
      <c r="E934" s="31">
        <v>68.614942529000004</v>
      </c>
      <c r="F934" s="27" t="str">
        <f t="shared" si="264"/>
        <v>N/A</v>
      </c>
      <c r="G934" s="31">
        <v>242.37804878</v>
      </c>
      <c r="H934" s="27" t="str">
        <f t="shared" si="265"/>
        <v>N/A</v>
      </c>
      <c r="I934" s="28">
        <v>-63.2</v>
      </c>
      <c r="J934" s="28">
        <v>253.2</v>
      </c>
      <c r="K934" s="29" t="s">
        <v>1193</v>
      </c>
      <c r="L934" s="30" t="str">
        <f t="shared" si="266"/>
        <v>No</v>
      </c>
    </row>
    <row r="935" spans="1:12">
      <c r="A935" s="46" t="s">
        <v>581</v>
      </c>
      <c r="B935" s="25" t="s">
        <v>49</v>
      </c>
      <c r="C935" s="31">
        <v>1729</v>
      </c>
      <c r="D935" s="27" t="str">
        <f t="shared" si="263"/>
        <v>N/A</v>
      </c>
      <c r="E935" s="31">
        <v>69</v>
      </c>
      <c r="F935" s="27" t="str">
        <f t="shared" si="264"/>
        <v>N/A</v>
      </c>
      <c r="G935" s="31">
        <v>0</v>
      </c>
      <c r="H935" s="27" t="str">
        <f t="shared" si="265"/>
        <v>N/A</v>
      </c>
      <c r="I935" s="28">
        <v>-96</v>
      </c>
      <c r="J935" s="28">
        <v>-100</v>
      </c>
      <c r="K935" s="29" t="s">
        <v>1193</v>
      </c>
      <c r="L935" s="30" t="str">
        <f t="shared" si="266"/>
        <v>No</v>
      </c>
    </row>
    <row r="936" spans="1:12">
      <c r="A936" s="46" t="s">
        <v>582</v>
      </c>
      <c r="B936" s="25" t="s">
        <v>49</v>
      </c>
      <c r="C936" s="26">
        <v>20</v>
      </c>
      <c r="D936" s="27" t="str">
        <f t="shared" si="263"/>
        <v>N/A</v>
      </c>
      <c r="E936" s="26">
        <v>11</v>
      </c>
      <c r="F936" s="27" t="str">
        <f t="shared" si="264"/>
        <v>N/A</v>
      </c>
      <c r="G936" s="26">
        <v>0</v>
      </c>
      <c r="H936" s="27" t="str">
        <f t="shared" si="265"/>
        <v>N/A</v>
      </c>
      <c r="I936" s="28">
        <v>-90</v>
      </c>
      <c r="J936" s="28">
        <v>-100</v>
      </c>
      <c r="K936" s="29" t="s">
        <v>1193</v>
      </c>
      <c r="L936" s="30" t="str">
        <f t="shared" si="266"/>
        <v>No</v>
      </c>
    </row>
    <row r="937" spans="1:12">
      <c r="A937" s="46" t="s">
        <v>583</v>
      </c>
      <c r="B937" s="25" t="s">
        <v>49</v>
      </c>
      <c r="C937" s="31">
        <v>86.45</v>
      </c>
      <c r="D937" s="27" t="str">
        <f t="shared" si="263"/>
        <v>N/A</v>
      </c>
      <c r="E937" s="31">
        <v>34.5</v>
      </c>
      <c r="F937" s="27" t="str">
        <f t="shared" si="264"/>
        <v>N/A</v>
      </c>
      <c r="G937" s="31" t="s">
        <v>1207</v>
      </c>
      <c r="H937" s="27" t="str">
        <f t="shared" si="265"/>
        <v>N/A</v>
      </c>
      <c r="I937" s="28">
        <v>-60.1</v>
      </c>
      <c r="J937" s="28" t="s">
        <v>1207</v>
      </c>
      <c r="K937" s="29" t="s">
        <v>1193</v>
      </c>
      <c r="L937" s="30" t="str">
        <f t="shared" si="266"/>
        <v>N/A</v>
      </c>
    </row>
    <row r="938" spans="1:12" ht="12.75" customHeight="1">
      <c r="A938" s="46" t="s">
        <v>849</v>
      </c>
      <c r="B938" s="25" t="s">
        <v>49</v>
      </c>
      <c r="C938" s="31">
        <v>144599314</v>
      </c>
      <c r="D938" s="27" t="str">
        <f t="shared" si="263"/>
        <v>N/A</v>
      </c>
      <c r="E938" s="31">
        <v>94037806</v>
      </c>
      <c r="F938" s="27" t="str">
        <f t="shared" si="264"/>
        <v>N/A</v>
      </c>
      <c r="G938" s="31">
        <v>36383404</v>
      </c>
      <c r="H938" s="27" t="str">
        <f t="shared" si="265"/>
        <v>N/A</v>
      </c>
      <c r="I938" s="28">
        <v>-35</v>
      </c>
      <c r="J938" s="28">
        <v>-61.3</v>
      </c>
      <c r="K938" s="29" t="s">
        <v>1193</v>
      </c>
      <c r="L938" s="30" t="str">
        <f t="shared" si="266"/>
        <v>No</v>
      </c>
    </row>
    <row r="939" spans="1:12">
      <c r="A939" s="46" t="s">
        <v>584</v>
      </c>
      <c r="B939" s="25" t="s">
        <v>49</v>
      </c>
      <c r="C939" s="26">
        <v>2229</v>
      </c>
      <c r="D939" s="27" t="str">
        <f t="shared" si="263"/>
        <v>N/A</v>
      </c>
      <c r="E939" s="26">
        <v>1706</v>
      </c>
      <c r="F939" s="27" t="str">
        <f t="shared" si="264"/>
        <v>N/A</v>
      </c>
      <c r="G939" s="26">
        <v>609</v>
      </c>
      <c r="H939" s="27" t="str">
        <f t="shared" si="265"/>
        <v>N/A</v>
      </c>
      <c r="I939" s="28">
        <v>-23.5</v>
      </c>
      <c r="J939" s="28">
        <v>-64.3</v>
      </c>
      <c r="K939" s="29" t="s">
        <v>1193</v>
      </c>
      <c r="L939" s="30" t="str">
        <f t="shared" si="266"/>
        <v>No</v>
      </c>
    </row>
    <row r="940" spans="1:12">
      <c r="A940" s="46" t="s">
        <v>585</v>
      </c>
      <c r="B940" s="25" t="s">
        <v>49</v>
      </c>
      <c r="C940" s="31">
        <v>64871.832212000001</v>
      </c>
      <c r="D940" s="27" t="str">
        <f t="shared" si="263"/>
        <v>N/A</v>
      </c>
      <c r="E940" s="31">
        <v>55121.80891</v>
      </c>
      <c r="F940" s="27" t="str">
        <f t="shared" si="264"/>
        <v>N/A</v>
      </c>
      <c r="G940" s="31">
        <v>59742.863710999998</v>
      </c>
      <c r="H940" s="27" t="str">
        <f t="shared" si="265"/>
        <v>N/A</v>
      </c>
      <c r="I940" s="28">
        <v>-15</v>
      </c>
      <c r="J940" s="28">
        <v>8.3829999999999991</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247916895</v>
      </c>
      <c r="D942" s="27" t="str">
        <f t="shared" ref="D942:D965" si="267">IF($B942="N/A","N/A",IF(C942&gt;10,"No",IF(C942&lt;-10,"No","Yes")))</f>
        <v>N/A</v>
      </c>
      <c r="E942" s="53">
        <v>190578098</v>
      </c>
      <c r="F942" s="27" t="str">
        <f t="shared" ref="F942:F965" si="268">IF($B942="N/A","N/A",IF(E942&gt;10,"No",IF(E942&lt;-10,"No","Yes")))</f>
        <v>N/A</v>
      </c>
      <c r="G942" s="53">
        <v>111110256</v>
      </c>
      <c r="H942" s="27" t="str">
        <f t="shared" ref="H942:H965" si="269">IF($B942="N/A","N/A",IF(G942&gt;10,"No",IF(G942&lt;-10,"No","Yes")))</f>
        <v>N/A</v>
      </c>
      <c r="I942" s="28">
        <v>-23.1</v>
      </c>
      <c r="J942" s="28">
        <v>-41.7</v>
      </c>
      <c r="K942" s="29" t="s">
        <v>1193</v>
      </c>
      <c r="L942" s="30" t="str">
        <f t="shared" ref="L942:L965" si="270">IF(J942="Div by 0", "N/A", IF(K942="N/A","N/A", IF(J942&gt;VALUE(MID(K942,1,2)), "No", IF(J942&lt;-1*VALUE(MID(K942,1,2)), "No", "Yes"))))</f>
        <v>No</v>
      </c>
    </row>
    <row r="943" spans="1:12" ht="12.75" customHeight="1">
      <c r="A943" s="49" t="s">
        <v>423</v>
      </c>
      <c r="B943" s="25" t="s">
        <v>49</v>
      </c>
      <c r="C943" s="37">
        <v>9479</v>
      </c>
      <c r="D943" s="27" t="str">
        <f t="shared" si="267"/>
        <v>N/A</v>
      </c>
      <c r="E943" s="37">
        <v>8099</v>
      </c>
      <c r="F943" s="27" t="str">
        <f t="shared" si="268"/>
        <v>N/A</v>
      </c>
      <c r="G943" s="37">
        <v>2548</v>
      </c>
      <c r="H943" s="27" t="str">
        <f t="shared" si="269"/>
        <v>N/A</v>
      </c>
      <c r="I943" s="28">
        <v>-14.6</v>
      </c>
      <c r="J943" s="28">
        <v>-68.5</v>
      </c>
      <c r="K943" s="29" t="s">
        <v>1193</v>
      </c>
      <c r="L943" s="30" t="str">
        <f t="shared" si="270"/>
        <v>No</v>
      </c>
    </row>
    <row r="944" spans="1:12" ht="12.75" customHeight="1">
      <c r="A944" s="49" t="s">
        <v>744</v>
      </c>
      <c r="B944" s="25" t="s">
        <v>49</v>
      </c>
      <c r="C944" s="53">
        <v>26154.330097999999</v>
      </c>
      <c r="D944" s="27" t="str">
        <f t="shared" si="267"/>
        <v>N/A</v>
      </c>
      <c r="E944" s="53">
        <v>23531.065317000001</v>
      </c>
      <c r="F944" s="27" t="str">
        <f t="shared" si="268"/>
        <v>N/A</v>
      </c>
      <c r="G944" s="53">
        <v>43606.850863</v>
      </c>
      <c r="H944" s="27" t="str">
        <f t="shared" si="269"/>
        <v>N/A</v>
      </c>
      <c r="I944" s="28">
        <v>-10</v>
      </c>
      <c r="J944" s="28">
        <v>85.32</v>
      </c>
      <c r="K944" s="29" t="s">
        <v>1193</v>
      </c>
      <c r="L944" s="30" t="str">
        <f t="shared" si="270"/>
        <v>No</v>
      </c>
    </row>
    <row r="945" spans="1:12">
      <c r="A945" s="48" t="s">
        <v>524</v>
      </c>
      <c r="B945" s="25" t="s">
        <v>49</v>
      </c>
      <c r="C945" s="53">
        <v>11587.8</v>
      </c>
      <c r="D945" s="27" t="str">
        <f t="shared" si="267"/>
        <v>N/A</v>
      </c>
      <c r="E945" s="53">
        <v>20960.857143000001</v>
      </c>
      <c r="F945" s="27" t="str">
        <f t="shared" si="268"/>
        <v>N/A</v>
      </c>
      <c r="G945" s="53" t="s">
        <v>1207</v>
      </c>
      <c r="H945" s="27" t="str">
        <f t="shared" si="269"/>
        <v>N/A</v>
      </c>
      <c r="I945" s="28">
        <v>80.89</v>
      </c>
      <c r="J945" s="28" t="s">
        <v>1207</v>
      </c>
      <c r="K945" s="29" t="s">
        <v>1193</v>
      </c>
      <c r="L945" s="30" t="str">
        <f t="shared" si="270"/>
        <v>N/A</v>
      </c>
    </row>
    <row r="946" spans="1:12">
      <c r="A946" s="48" t="s">
        <v>527</v>
      </c>
      <c r="B946" s="25" t="s">
        <v>49</v>
      </c>
      <c r="C946" s="53">
        <v>34049.995696999998</v>
      </c>
      <c r="D946" s="27" t="str">
        <f t="shared" si="267"/>
        <v>N/A</v>
      </c>
      <c r="E946" s="53">
        <v>31185.055109000001</v>
      </c>
      <c r="F946" s="27" t="str">
        <f t="shared" si="268"/>
        <v>N/A</v>
      </c>
      <c r="G946" s="53">
        <v>48949.167215000001</v>
      </c>
      <c r="H946" s="27" t="str">
        <f t="shared" si="269"/>
        <v>N/A</v>
      </c>
      <c r="I946" s="28">
        <v>-8.41</v>
      </c>
      <c r="J946" s="28">
        <v>56.96</v>
      </c>
      <c r="K946" s="29" t="s">
        <v>1193</v>
      </c>
      <c r="L946" s="30" t="str">
        <f t="shared" si="270"/>
        <v>No</v>
      </c>
    </row>
    <row r="947" spans="1:12">
      <c r="A947" s="48" t="s">
        <v>530</v>
      </c>
      <c r="B947" s="25" t="s">
        <v>49</v>
      </c>
      <c r="C947" s="53">
        <v>6693.2632375000003</v>
      </c>
      <c r="D947" s="27" t="str">
        <f t="shared" si="267"/>
        <v>N/A</v>
      </c>
      <c r="E947" s="53">
        <v>5806.2655266000002</v>
      </c>
      <c r="F947" s="27" t="str">
        <f t="shared" si="268"/>
        <v>N/A</v>
      </c>
      <c r="G947" s="53">
        <v>17756.240933000001</v>
      </c>
      <c r="H947" s="27" t="str">
        <f t="shared" si="269"/>
        <v>N/A</v>
      </c>
      <c r="I947" s="28">
        <v>-13.3</v>
      </c>
      <c r="J947" s="28">
        <v>205.8</v>
      </c>
      <c r="K947" s="29" t="s">
        <v>1193</v>
      </c>
      <c r="L947" s="30" t="str">
        <f t="shared" si="270"/>
        <v>No</v>
      </c>
    </row>
    <row r="948" spans="1:12">
      <c r="A948" s="48" t="s">
        <v>532</v>
      </c>
      <c r="B948" s="25" t="s">
        <v>49</v>
      </c>
      <c r="C948" s="53">
        <v>1009.1052632</v>
      </c>
      <c r="D948" s="27" t="str">
        <f t="shared" si="267"/>
        <v>N/A</v>
      </c>
      <c r="E948" s="53">
        <v>1187.2479857000001</v>
      </c>
      <c r="F948" s="27" t="str">
        <f t="shared" si="268"/>
        <v>N/A</v>
      </c>
      <c r="G948" s="53">
        <v>1320.3030303</v>
      </c>
      <c r="H948" s="27" t="str">
        <f t="shared" si="269"/>
        <v>N/A</v>
      </c>
      <c r="I948" s="28">
        <v>17.649999999999999</v>
      </c>
      <c r="J948" s="28">
        <v>11.21</v>
      </c>
      <c r="K948" s="29" t="s">
        <v>1193</v>
      </c>
      <c r="L948" s="30" t="str">
        <f t="shared" si="270"/>
        <v>Yes</v>
      </c>
    </row>
    <row r="949" spans="1:12" ht="12.75" customHeight="1">
      <c r="A949" s="46" t="s">
        <v>424</v>
      </c>
      <c r="B949" s="25" t="s">
        <v>49</v>
      </c>
      <c r="C949" s="27">
        <v>1.1533636629999999</v>
      </c>
      <c r="D949" s="27" t="str">
        <f t="shared" si="267"/>
        <v>N/A</v>
      </c>
      <c r="E949" s="27">
        <v>1.5320097153000001</v>
      </c>
      <c r="F949" s="27" t="str">
        <f t="shared" si="268"/>
        <v>N/A</v>
      </c>
      <c r="G949" s="27">
        <v>3.8913239359</v>
      </c>
      <c r="H949" s="27" t="str">
        <f t="shared" si="269"/>
        <v>N/A</v>
      </c>
      <c r="I949" s="28">
        <v>32.83</v>
      </c>
      <c r="J949" s="28">
        <v>154</v>
      </c>
      <c r="K949" s="29" t="s">
        <v>1193</v>
      </c>
      <c r="L949" s="30" t="str">
        <f t="shared" si="270"/>
        <v>No</v>
      </c>
    </row>
    <row r="950" spans="1:12">
      <c r="A950" s="48" t="s">
        <v>524</v>
      </c>
      <c r="B950" s="25" t="s">
        <v>49</v>
      </c>
      <c r="C950" s="27">
        <v>3.3284023668999998</v>
      </c>
      <c r="D950" s="27" t="str">
        <f t="shared" si="267"/>
        <v>N/A</v>
      </c>
      <c r="E950" s="27">
        <v>3.125</v>
      </c>
      <c r="F950" s="27" t="str">
        <f t="shared" si="268"/>
        <v>N/A</v>
      </c>
      <c r="G950" s="27">
        <v>0</v>
      </c>
      <c r="H950" s="27" t="str">
        <f t="shared" si="269"/>
        <v>N/A</v>
      </c>
      <c r="I950" s="28">
        <v>-6.11</v>
      </c>
      <c r="J950" s="28">
        <v>-100</v>
      </c>
      <c r="K950" s="29" t="s">
        <v>1193</v>
      </c>
      <c r="L950" s="30" t="str">
        <f t="shared" si="270"/>
        <v>No</v>
      </c>
    </row>
    <row r="951" spans="1:12">
      <c r="A951" s="48" t="s">
        <v>527</v>
      </c>
      <c r="B951" s="25" t="s">
        <v>49</v>
      </c>
      <c r="C951" s="27">
        <v>5.1602016119999998</v>
      </c>
      <c r="D951" s="27" t="str">
        <f t="shared" si="267"/>
        <v>N/A</v>
      </c>
      <c r="E951" s="27">
        <v>5.7119674663</v>
      </c>
      <c r="F951" s="27" t="str">
        <f t="shared" si="268"/>
        <v>N/A</v>
      </c>
      <c r="G951" s="27">
        <v>4.7088226837000002</v>
      </c>
      <c r="H951" s="27" t="str">
        <f t="shared" si="269"/>
        <v>N/A</v>
      </c>
      <c r="I951" s="28">
        <v>10.69</v>
      </c>
      <c r="J951" s="28">
        <v>-17.600000000000001</v>
      </c>
      <c r="K951" s="29" t="s">
        <v>1193</v>
      </c>
      <c r="L951" s="30" t="str">
        <f t="shared" si="270"/>
        <v>Yes</v>
      </c>
    </row>
    <row r="952" spans="1:12">
      <c r="A952" s="48" t="s">
        <v>530</v>
      </c>
      <c r="B952" s="25" t="s">
        <v>49</v>
      </c>
      <c r="C952" s="27">
        <v>0.26622684860000001</v>
      </c>
      <c r="D952" s="27" t="str">
        <f t="shared" si="267"/>
        <v>N/A</v>
      </c>
      <c r="E952" s="27">
        <v>0.37956174450000002</v>
      </c>
      <c r="F952" s="27" t="str">
        <f t="shared" si="268"/>
        <v>N/A</v>
      </c>
      <c r="G952" s="27">
        <v>2.081311334</v>
      </c>
      <c r="H952" s="27" t="str">
        <f t="shared" si="269"/>
        <v>N/A</v>
      </c>
      <c r="I952" s="28">
        <v>42.57</v>
      </c>
      <c r="J952" s="28">
        <v>448.3</v>
      </c>
      <c r="K952" s="29" t="s">
        <v>1193</v>
      </c>
      <c r="L952" s="30" t="str">
        <f t="shared" si="270"/>
        <v>No</v>
      </c>
    </row>
    <row r="953" spans="1:12">
      <c r="A953" s="48" t="s">
        <v>532</v>
      </c>
      <c r="B953" s="25" t="s">
        <v>49</v>
      </c>
      <c r="C953" s="27">
        <v>0.60373361579999996</v>
      </c>
      <c r="D953" s="27" t="str">
        <f t="shared" si="267"/>
        <v>N/A</v>
      </c>
      <c r="E953" s="27">
        <v>0.84139323269999999</v>
      </c>
      <c r="F953" s="27" t="str">
        <f t="shared" si="268"/>
        <v>N/A</v>
      </c>
      <c r="G953" s="27">
        <v>1.9549763033000001</v>
      </c>
      <c r="H953" s="27" t="str">
        <f t="shared" si="269"/>
        <v>N/A</v>
      </c>
      <c r="I953" s="28">
        <v>39.36</v>
      </c>
      <c r="J953" s="28">
        <v>132.30000000000001</v>
      </c>
      <c r="K953" s="29" t="s">
        <v>1193</v>
      </c>
      <c r="L953" s="30" t="str">
        <f t="shared" si="270"/>
        <v>No</v>
      </c>
    </row>
    <row r="954" spans="1:12" ht="12.75" customHeight="1">
      <c r="A954" s="49" t="s">
        <v>745</v>
      </c>
      <c r="B954" s="25" t="s">
        <v>49</v>
      </c>
      <c r="C954" s="53">
        <v>144599314</v>
      </c>
      <c r="D954" s="27" t="str">
        <f t="shared" si="267"/>
        <v>N/A</v>
      </c>
      <c r="E954" s="53">
        <v>94037806</v>
      </c>
      <c r="F954" s="27" t="str">
        <f t="shared" si="268"/>
        <v>N/A</v>
      </c>
      <c r="G954" s="53">
        <v>36383404</v>
      </c>
      <c r="H954" s="27" t="str">
        <f t="shared" si="269"/>
        <v>N/A</v>
      </c>
      <c r="I954" s="28">
        <v>-35</v>
      </c>
      <c r="J954" s="28">
        <v>-61.3</v>
      </c>
      <c r="K954" s="29" t="s">
        <v>1193</v>
      </c>
      <c r="L954" s="30" t="str">
        <f t="shared" si="270"/>
        <v>No</v>
      </c>
    </row>
    <row r="955" spans="1:12" ht="12.75" customHeight="1">
      <c r="A955" s="49" t="s">
        <v>851</v>
      </c>
      <c r="B955" s="25" t="s">
        <v>49</v>
      </c>
      <c r="C955" s="37">
        <v>2229</v>
      </c>
      <c r="D955" s="27" t="str">
        <f t="shared" si="267"/>
        <v>N/A</v>
      </c>
      <c r="E955" s="37">
        <v>1706</v>
      </c>
      <c r="F955" s="27" t="str">
        <f t="shared" si="268"/>
        <v>N/A</v>
      </c>
      <c r="G955" s="37">
        <v>609</v>
      </c>
      <c r="H955" s="27" t="str">
        <f t="shared" si="269"/>
        <v>N/A</v>
      </c>
      <c r="I955" s="28">
        <v>-23.5</v>
      </c>
      <c r="J955" s="28">
        <v>-64.3</v>
      </c>
      <c r="K955" s="29" t="s">
        <v>1193</v>
      </c>
      <c r="L955" s="30" t="str">
        <f t="shared" si="270"/>
        <v>No</v>
      </c>
    </row>
    <row r="956" spans="1:12" ht="25.5">
      <c r="A956" s="49" t="s">
        <v>746</v>
      </c>
      <c r="B956" s="25" t="s">
        <v>49</v>
      </c>
      <c r="C956" s="53">
        <v>64871.832212000001</v>
      </c>
      <c r="D956" s="27" t="str">
        <f t="shared" si="267"/>
        <v>N/A</v>
      </c>
      <c r="E956" s="53">
        <v>55121.80891</v>
      </c>
      <c r="F956" s="27" t="str">
        <f t="shared" si="268"/>
        <v>N/A</v>
      </c>
      <c r="G956" s="53">
        <v>59742.863710999998</v>
      </c>
      <c r="H956" s="27" t="str">
        <f t="shared" si="269"/>
        <v>N/A</v>
      </c>
      <c r="I956" s="28">
        <v>-15</v>
      </c>
      <c r="J956" s="28">
        <v>8.3829999999999991</v>
      </c>
      <c r="K956" s="29" t="s">
        <v>1193</v>
      </c>
      <c r="L956" s="30" t="str">
        <f t="shared" si="270"/>
        <v>Yes</v>
      </c>
    </row>
    <row r="957" spans="1:12">
      <c r="A957" s="48" t="s">
        <v>524</v>
      </c>
      <c r="B957" s="25" t="s">
        <v>49</v>
      </c>
      <c r="C957" s="53">
        <v>12587.5</v>
      </c>
      <c r="D957" s="27" t="str">
        <f t="shared" si="267"/>
        <v>N/A</v>
      </c>
      <c r="E957" s="53">
        <v>17063.454545000001</v>
      </c>
      <c r="F957" s="27" t="str">
        <f t="shared" si="268"/>
        <v>N/A</v>
      </c>
      <c r="G957" s="53" t="s">
        <v>1207</v>
      </c>
      <c r="H957" s="27" t="str">
        <f t="shared" si="269"/>
        <v>N/A</v>
      </c>
      <c r="I957" s="28">
        <v>35.56</v>
      </c>
      <c r="J957" s="28" t="s">
        <v>1207</v>
      </c>
      <c r="K957" s="29" t="s">
        <v>1193</v>
      </c>
      <c r="L957" s="30" t="str">
        <f t="shared" si="270"/>
        <v>N/A</v>
      </c>
    </row>
    <row r="958" spans="1:12">
      <c r="A958" s="48" t="s">
        <v>527</v>
      </c>
      <c r="B958" s="25" t="s">
        <v>49</v>
      </c>
      <c r="C958" s="53">
        <v>65356.586442</v>
      </c>
      <c r="D958" s="27" t="str">
        <f t="shared" si="267"/>
        <v>N/A</v>
      </c>
      <c r="E958" s="53">
        <v>55367.467340000003</v>
      </c>
      <c r="F958" s="27" t="str">
        <f t="shared" si="268"/>
        <v>N/A</v>
      </c>
      <c r="G958" s="53">
        <v>59917.651814999997</v>
      </c>
      <c r="H958" s="27" t="str">
        <f t="shared" si="269"/>
        <v>N/A</v>
      </c>
      <c r="I958" s="28">
        <v>-15.3</v>
      </c>
      <c r="J958" s="28">
        <v>8.218</v>
      </c>
      <c r="K958" s="29" t="s">
        <v>1193</v>
      </c>
      <c r="L958" s="30" t="str">
        <f t="shared" si="270"/>
        <v>Yes</v>
      </c>
    </row>
    <row r="959" spans="1:12">
      <c r="A959" s="48" t="s">
        <v>530</v>
      </c>
      <c r="B959" s="25" t="s">
        <v>49</v>
      </c>
      <c r="C959" s="53">
        <v>63071.545454999999</v>
      </c>
      <c r="D959" s="27" t="str">
        <f t="shared" si="267"/>
        <v>N/A</v>
      </c>
      <c r="E959" s="53">
        <v>60399.9</v>
      </c>
      <c r="F959" s="27" t="str">
        <f t="shared" si="268"/>
        <v>N/A</v>
      </c>
      <c r="G959" s="53">
        <v>24435.666667000001</v>
      </c>
      <c r="H959" s="27" t="str">
        <f t="shared" si="269"/>
        <v>N/A</v>
      </c>
      <c r="I959" s="28">
        <v>-4.24</v>
      </c>
      <c r="J959" s="28">
        <v>-59.5</v>
      </c>
      <c r="K959" s="29" t="s">
        <v>1193</v>
      </c>
      <c r="L959" s="30" t="str">
        <f t="shared" si="270"/>
        <v>No</v>
      </c>
    </row>
    <row r="960" spans="1:12">
      <c r="A960" s="48" t="s">
        <v>532</v>
      </c>
      <c r="B960" s="25" t="s">
        <v>49</v>
      </c>
      <c r="C960" s="53" t="s">
        <v>1207</v>
      </c>
      <c r="D960" s="27" t="str">
        <f t="shared" si="267"/>
        <v>N/A</v>
      </c>
      <c r="E960" s="53">
        <v>7294</v>
      </c>
      <c r="F960" s="27" t="str">
        <f t="shared" si="268"/>
        <v>N/A</v>
      </c>
      <c r="G960" s="53" t="s">
        <v>1207</v>
      </c>
      <c r="H960" s="27" t="str">
        <f t="shared" si="269"/>
        <v>N/A</v>
      </c>
      <c r="I960" s="28" t="s">
        <v>1207</v>
      </c>
      <c r="J960" s="28" t="s">
        <v>1207</v>
      </c>
      <c r="K960" s="29" t="s">
        <v>1193</v>
      </c>
      <c r="L960" s="30" t="str">
        <f t="shared" si="270"/>
        <v>N/A</v>
      </c>
    </row>
    <row r="961" spans="1:12" ht="25.5">
      <c r="A961" s="46" t="s">
        <v>425</v>
      </c>
      <c r="B961" s="25" t="s">
        <v>49</v>
      </c>
      <c r="C961" s="27">
        <v>0.27121506540000001</v>
      </c>
      <c r="D961" s="27" t="str">
        <f t="shared" si="267"/>
        <v>N/A</v>
      </c>
      <c r="E961" s="27">
        <v>0.32270756569999998</v>
      </c>
      <c r="F961" s="27" t="str">
        <f t="shared" si="268"/>
        <v>N/A</v>
      </c>
      <c r="G961" s="27">
        <v>0.93006918250000004</v>
      </c>
      <c r="H961" s="27" t="str">
        <f t="shared" si="269"/>
        <v>N/A</v>
      </c>
      <c r="I961" s="28">
        <v>18.989999999999998</v>
      </c>
      <c r="J961" s="28">
        <v>188.2</v>
      </c>
      <c r="K961" s="29" t="s">
        <v>1193</v>
      </c>
      <c r="L961" s="30" t="str">
        <f t="shared" si="270"/>
        <v>No</v>
      </c>
    </row>
    <row r="962" spans="1:12">
      <c r="A962" s="48" t="s">
        <v>524</v>
      </c>
      <c r="B962" s="25" t="s">
        <v>49</v>
      </c>
      <c r="C962" s="27">
        <v>1.4792899408</v>
      </c>
      <c r="D962" s="27" t="str">
        <f t="shared" si="267"/>
        <v>N/A</v>
      </c>
      <c r="E962" s="27">
        <v>1.2276785714</v>
      </c>
      <c r="F962" s="27" t="str">
        <f t="shared" si="268"/>
        <v>N/A</v>
      </c>
      <c r="G962" s="27">
        <v>0</v>
      </c>
      <c r="H962" s="27" t="str">
        <f t="shared" si="269"/>
        <v>N/A</v>
      </c>
      <c r="I962" s="28">
        <v>-17</v>
      </c>
      <c r="J962" s="28">
        <v>-100</v>
      </c>
      <c r="K962" s="29" t="s">
        <v>1193</v>
      </c>
      <c r="L962" s="30" t="str">
        <f t="shared" si="270"/>
        <v>No</v>
      </c>
    </row>
    <row r="963" spans="1:12">
      <c r="A963" s="48" t="s">
        <v>527</v>
      </c>
      <c r="B963" s="25" t="s">
        <v>49</v>
      </c>
      <c r="C963" s="27">
        <v>1.6268105483999999</v>
      </c>
      <c r="D963" s="27" t="str">
        <f t="shared" si="267"/>
        <v>N/A</v>
      </c>
      <c r="E963" s="27">
        <v>1.6462353608</v>
      </c>
      <c r="F963" s="27" t="str">
        <f t="shared" si="268"/>
        <v>N/A</v>
      </c>
      <c r="G963" s="27">
        <v>1.3403224735999999</v>
      </c>
      <c r="H963" s="27" t="str">
        <f t="shared" si="269"/>
        <v>N/A</v>
      </c>
      <c r="I963" s="28">
        <v>1.194</v>
      </c>
      <c r="J963" s="28">
        <v>-18.600000000000001</v>
      </c>
      <c r="K963" s="29" t="s">
        <v>1193</v>
      </c>
      <c r="L963" s="30" t="str">
        <f t="shared" si="270"/>
        <v>Yes</v>
      </c>
    </row>
    <row r="964" spans="1:12">
      <c r="A964" s="48" t="s">
        <v>530</v>
      </c>
      <c r="B964" s="25" t="s">
        <v>49</v>
      </c>
      <c r="C964" s="27">
        <v>2.2152006999999999E-3</v>
      </c>
      <c r="D964" s="27" t="str">
        <f t="shared" si="267"/>
        <v>N/A</v>
      </c>
      <c r="E964" s="27">
        <v>3.4163972999999999E-3</v>
      </c>
      <c r="F964" s="27" t="str">
        <f t="shared" si="268"/>
        <v>N/A</v>
      </c>
      <c r="G964" s="27">
        <v>1.6175994799999999E-2</v>
      </c>
      <c r="H964" s="27" t="str">
        <f t="shared" si="269"/>
        <v>N/A</v>
      </c>
      <c r="I964" s="28">
        <v>54.23</v>
      </c>
      <c r="J964" s="28">
        <v>373.5</v>
      </c>
      <c r="K964" s="29" t="s">
        <v>1193</v>
      </c>
      <c r="L964" s="30" t="str">
        <f t="shared" si="270"/>
        <v>No</v>
      </c>
    </row>
    <row r="965" spans="1:12">
      <c r="A965" s="48" t="s">
        <v>532</v>
      </c>
      <c r="B965" s="25" t="s">
        <v>49</v>
      </c>
      <c r="C965" s="27">
        <v>0</v>
      </c>
      <c r="D965" s="27" t="str">
        <f t="shared" si="267"/>
        <v>N/A</v>
      </c>
      <c r="E965" s="27">
        <v>7.5326159999999996E-4</v>
      </c>
      <c r="F965" s="27" t="str">
        <f t="shared" si="268"/>
        <v>N/A</v>
      </c>
      <c r="G965" s="27">
        <v>0</v>
      </c>
      <c r="H965" s="27" t="str">
        <f t="shared" si="269"/>
        <v>N/A</v>
      </c>
      <c r="I965" s="28" t="s">
        <v>1207</v>
      </c>
      <c r="J965" s="28">
        <v>-100</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153278</v>
      </c>
      <c r="D967" s="27" t="str">
        <f t="shared" ref="D967:D997" si="271">IF($B967="N/A","N/A",IF(C967&gt;10,"No",IF(C967&lt;-10,"No","Yes")))</f>
        <v>N/A</v>
      </c>
      <c r="E967" s="26">
        <v>101673</v>
      </c>
      <c r="F967" s="27" t="str">
        <f t="shared" ref="F967:F997" si="272">IF($B967="N/A","N/A",IF(E967&gt;10,"No",IF(E967&lt;-10,"No","Yes")))</f>
        <v>N/A</v>
      </c>
      <c r="G967" s="26">
        <v>5792</v>
      </c>
      <c r="H967" s="27" t="str">
        <f t="shared" ref="H967:H997" si="273">IF($B967="N/A","N/A",IF(G967&gt;10,"No",IF(G967&lt;-10,"No","Yes")))</f>
        <v>N/A</v>
      </c>
      <c r="I967" s="28">
        <v>-33.700000000000003</v>
      </c>
      <c r="J967" s="28">
        <v>-94.3</v>
      </c>
      <c r="K967" s="29" t="s">
        <v>1193</v>
      </c>
      <c r="L967" s="30" t="str">
        <f t="shared" ref="L967:L999" si="274">IF(J967="Div by 0", "N/A", IF(K967="N/A","N/A", IF(J967&gt;VALUE(MID(K967,1,2)), "No", IF(J967&lt;-1*VALUE(MID(K967,1,2)), "No", "Yes"))))</f>
        <v>No</v>
      </c>
    </row>
    <row r="968" spans="1:12">
      <c r="A968" s="46" t="s">
        <v>33</v>
      </c>
      <c r="B968" s="25" t="s">
        <v>49</v>
      </c>
      <c r="C968" s="26">
        <v>75257</v>
      </c>
      <c r="D968" s="27" t="str">
        <f t="shared" si="271"/>
        <v>N/A</v>
      </c>
      <c r="E968" s="26">
        <v>50748</v>
      </c>
      <c r="F968" s="27" t="str">
        <f t="shared" si="272"/>
        <v>N/A</v>
      </c>
      <c r="G968" s="26">
        <v>1537</v>
      </c>
      <c r="H968" s="27" t="str">
        <f t="shared" si="273"/>
        <v>N/A</v>
      </c>
      <c r="I968" s="28">
        <v>-32.6</v>
      </c>
      <c r="J968" s="28">
        <v>-97</v>
      </c>
      <c r="K968" s="29" t="s">
        <v>1193</v>
      </c>
      <c r="L968" s="30" t="str">
        <f t="shared" si="274"/>
        <v>No</v>
      </c>
    </row>
    <row r="969" spans="1:12">
      <c r="A969" s="49" t="s">
        <v>426</v>
      </c>
      <c r="B969" s="36" t="s">
        <v>49</v>
      </c>
      <c r="C969" s="34">
        <v>143122.9</v>
      </c>
      <c r="D969" s="33" t="str">
        <f t="shared" si="271"/>
        <v>N/A</v>
      </c>
      <c r="E969" s="34">
        <v>92809.29</v>
      </c>
      <c r="F969" s="33" t="str">
        <f t="shared" si="272"/>
        <v>N/A</v>
      </c>
      <c r="G969" s="34">
        <v>4242.2</v>
      </c>
      <c r="H969" s="33" t="str">
        <f t="shared" si="273"/>
        <v>N/A</v>
      </c>
      <c r="I969" s="28">
        <v>-35.200000000000003</v>
      </c>
      <c r="J969" s="28">
        <v>-95.4</v>
      </c>
      <c r="K969" s="36" t="s">
        <v>1193</v>
      </c>
      <c r="L969" s="30" t="str">
        <f t="shared" si="274"/>
        <v>No</v>
      </c>
    </row>
    <row r="970" spans="1:12">
      <c r="A970" s="48" t="s">
        <v>1074</v>
      </c>
      <c r="B970" s="25" t="s">
        <v>49</v>
      </c>
      <c r="C970" s="32">
        <v>3.3364214042000002</v>
      </c>
      <c r="D970" s="27" t="str">
        <f t="shared" si="271"/>
        <v>N/A</v>
      </c>
      <c r="E970" s="32">
        <v>2.3762454142</v>
      </c>
      <c r="F970" s="27" t="str">
        <f t="shared" si="272"/>
        <v>N/A</v>
      </c>
      <c r="G970" s="32">
        <v>3.7465469613</v>
      </c>
      <c r="H970" s="27" t="str">
        <f t="shared" si="273"/>
        <v>N/A</v>
      </c>
      <c r="I970" s="28">
        <v>-28.8</v>
      </c>
      <c r="J970" s="28">
        <v>57.67</v>
      </c>
      <c r="K970" s="29" t="s">
        <v>1193</v>
      </c>
      <c r="L970" s="30" t="str">
        <f t="shared" si="274"/>
        <v>No</v>
      </c>
    </row>
    <row r="971" spans="1:12">
      <c r="A971" s="48" t="s">
        <v>674</v>
      </c>
      <c r="B971" s="25" t="s">
        <v>49</v>
      </c>
      <c r="C971" s="32">
        <v>0.20028966979999999</v>
      </c>
      <c r="D971" s="27" t="str">
        <f t="shared" si="271"/>
        <v>N/A</v>
      </c>
      <c r="E971" s="32">
        <v>0.57537399310000004</v>
      </c>
      <c r="F971" s="27" t="str">
        <f t="shared" si="272"/>
        <v>N/A</v>
      </c>
      <c r="G971" s="32">
        <v>3.4703038674000002</v>
      </c>
      <c r="H971" s="27" t="str">
        <f t="shared" si="273"/>
        <v>N/A</v>
      </c>
      <c r="I971" s="28">
        <v>187.3</v>
      </c>
      <c r="J971" s="28">
        <v>503.1</v>
      </c>
      <c r="K971" s="29" t="s">
        <v>1193</v>
      </c>
      <c r="L971" s="30" t="str">
        <f t="shared" si="274"/>
        <v>No</v>
      </c>
    </row>
    <row r="972" spans="1:12">
      <c r="A972" s="48" t="s">
        <v>675</v>
      </c>
      <c r="B972" s="25" t="s">
        <v>49</v>
      </c>
      <c r="C972" s="32">
        <v>44.992758256000002</v>
      </c>
      <c r="D972" s="27" t="str">
        <f t="shared" si="271"/>
        <v>N/A</v>
      </c>
      <c r="E972" s="32">
        <v>44.88999046</v>
      </c>
      <c r="F972" s="27" t="str">
        <f t="shared" si="272"/>
        <v>N/A</v>
      </c>
      <c r="G972" s="32">
        <v>35.082872928</v>
      </c>
      <c r="H972" s="27" t="str">
        <f t="shared" si="273"/>
        <v>N/A</v>
      </c>
      <c r="I972" s="28">
        <v>-0.22800000000000001</v>
      </c>
      <c r="J972" s="28">
        <v>-21.8</v>
      </c>
      <c r="K972" s="29" t="s">
        <v>1193</v>
      </c>
      <c r="L972" s="30" t="str">
        <f t="shared" si="274"/>
        <v>Yes</v>
      </c>
    </row>
    <row r="973" spans="1:12">
      <c r="A973" s="48" t="s">
        <v>676</v>
      </c>
      <c r="B973" s="25" t="s">
        <v>49</v>
      </c>
      <c r="C973" s="32">
        <v>0.13896319109999999</v>
      </c>
      <c r="D973" s="27" t="str">
        <f t="shared" si="271"/>
        <v>N/A</v>
      </c>
      <c r="E973" s="32">
        <v>0.4937397342</v>
      </c>
      <c r="F973" s="27" t="str">
        <f t="shared" si="272"/>
        <v>N/A</v>
      </c>
      <c r="G973" s="32">
        <v>3.2976519337000001</v>
      </c>
      <c r="H973" s="27" t="str">
        <f t="shared" si="273"/>
        <v>N/A</v>
      </c>
      <c r="I973" s="28">
        <v>255.3</v>
      </c>
      <c r="J973" s="28">
        <v>567.9</v>
      </c>
      <c r="K973" s="29" t="s">
        <v>1193</v>
      </c>
      <c r="L973" s="30" t="str">
        <f t="shared" si="274"/>
        <v>No</v>
      </c>
    </row>
    <row r="974" spans="1:12">
      <c r="A974" s="48" t="s">
        <v>677</v>
      </c>
      <c r="B974" s="25" t="s">
        <v>49</v>
      </c>
      <c r="C974" s="32">
        <v>3.1256931848999998</v>
      </c>
      <c r="D974" s="27" t="str">
        <f t="shared" si="271"/>
        <v>N/A</v>
      </c>
      <c r="E974" s="32">
        <v>3.1168550156000001</v>
      </c>
      <c r="F974" s="27" t="str">
        <f t="shared" si="272"/>
        <v>N/A</v>
      </c>
      <c r="G974" s="32">
        <v>1.1740331492</v>
      </c>
      <c r="H974" s="27" t="str">
        <f t="shared" si="273"/>
        <v>N/A</v>
      </c>
      <c r="I974" s="28">
        <v>-0.28299999999999997</v>
      </c>
      <c r="J974" s="28">
        <v>-62.3</v>
      </c>
      <c r="K974" s="29" t="s">
        <v>1193</v>
      </c>
      <c r="L974" s="30" t="str">
        <f t="shared" si="274"/>
        <v>No</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v>
      </c>
      <c r="D976" s="27" t="str">
        <f t="shared" si="271"/>
        <v>N/A</v>
      </c>
      <c r="E976" s="32">
        <v>0</v>
      </c>
      <c r="F976" s="27" t="str">
        <f t="shared" si="272"/>
        <v>N/A</v>
      </c>
      <c r="G976" s="32">
        <v>0</v>
      </c>
      <c r="H976" s="27" t="str">
        <f t="shared" si="273"/>
        <v>N/A</v>
      </c>
      <c r="I976" s="28" t="s">
        <v>1207</v>
      </c>
      <c r="J976" s="28" t="s">
        <v>1207</v>
      </c>
      <c r="K976" s="29" t="s">
        <v>1193</v>
      </c>
      <c r="L976" s="30" t="str">
        <f t="shared" si="274"/>
        <v>N/A</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48.205874293999997</v>
      </c>
      <c r="D978" s="27" t="str">
        <f t="shared" si="271"/>
        <v>N/A</v>
      </c>
      <c r="E978" s="32">
        <v>48.547795383</v>
      </c>
      <c r="F978" s="27" t="str">
        <f t="shared" si="272"/>
        <v>N/A</v>
      </c>
      <c r="G978" s="32">
        <v>53.228591160000001</v>
      </c>
      <c r="H978" s="27" t="str">
        <f t="shared" si="273"/>
        <v>N/A</v>
      </c>
      <c r="I978" s="28">
        <v>0.70930000000000004</v>
      </c>
      <c r="J978" s="28">
        <v>9.6419999999999995</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99.660747138999994</v>
      </c>
      <c r="D980" s="27" t="str">
        <f t="shared" ref="D980:D981" si="275">IF($B980="N/A","N/A",IF(C980&gt;10,"No",IF(C980&lt;-10,"No","Yes")))</f>
        <v>N/A</v>
      </c>
      <c r="E980" s="32">
        <v>98.930886272999999</v>
      </c>
      <c r="F980" s="27" t="str">
        <f t="shared" ref="F980:F981" si="276">IF($B980="N/A","N/A",IF(E980&gt;10,"No",IF(E980&lt;-10,"No","Yes")))</f>
        <v>N/A</v>
      </c>
      <c r="G980" s="32">
        <v>93.232044199000001</v>
      </c>
      <c r="H980" s="27" t="str">
        <f t="shared" ref="H980:H981" si="277">IF($B980="N/A","N/A",IF(G980&gt;10,"No",IF(G980&lt;-10,"No","Yes")))</f>
        <v>N/A</v>
      </c>
      <c r="I980" s="28">
        <v>-0.73199999999999998</v>
      </c>
      <c r="J980" s="28">
        <v>-5.76</v>
      </c>
      <c r="K980" s="29" t="s">
        <v>1193</v>
      </c>
      <c r="L980" s="30" t="str">
        <f t="shared" ref="L980:L981" si="278">IF(J980="Div by 0", "N/A", IF(K980="N/A","N/A", IF(J980&gt;VALUE(MID(K980,1,2)), "No", IF(J980&lt;-1*VALUE(MID(K980,1,2)), "No", "Yes"))))</f>
        <v>Yes</v>
      </c>
    </row>
    <row r="981" spans="1:12" ht="12.75" customHeight="1">
      <c r="A981" s="94" t="s">
        <v>815</v>
      </c>
      <c r="B981" s="25" t="s">
        <v>49</v>
      </c>
      <c r="C981" s="32">
        <v>0.3392528608</v>
      </c>
      <c r="D981" s="27" t="str">
        <f t="shared" si="275"/>
        <v>N/A</v>
      </c>
      <c r="E981" s="32">
        <v>1.0691137273</v>
      </c>
      <c r="F981" s="27" t="str">
        <f t="shared" si="276"/>
        <v>N/A</v>
      </c>
      <c r="G981" s="32">
        <v>6.7679558011000003</v>
      </c>
      <c r="H981" s="27" t="str">
        <f t="shared" si="277"/>
        <v>N/A</v>
      </c>
      <c r="I981" s="28">
        <v>215.1</v>
      </c>
      <c r="J981" s="28">
        <v>533</v>
      </c>
      <c r="K981" s="29" t="s">
        <v>1193</v>
      </c>
      <c r="L981" s="30" t="str">
        <f t="shared" si="278"/>
        <v>No</v>
      </c>
    </row>
    <row r="982" spans="1:12">
      <c r="A982" s="51" t="s">
        <v>525</v>
      </c>
      <c r="B982" s="25" t="s">
        <v>49</v>
      </c>
      <c r="C982" s="26">
        <v>37347</v>
      </c>
      <c r="D982" s="27" t="str">
        <f t="shared" si="271"/>
        <v>N/A</v>
      </c>
      <c r="E982" s="26">
        <v>24136</v>
      </c>
      <c r="F982" s="27" t="str">
        <f t="shared" si="272"/>
        <v>N/A</v>
      </c>
      <c r="G982" s="26">
        <v>466</v>
      </c>
      <c r="H982" s="27" t="str">
        <f t="shared" si="273"/>
        <v>N/A</v>
      </c>
      <c r="I982" s="28">
        <v>-35.4</v>
      </c>
      <c r="J982" s="28">
        <v>-98.1</v>
      </c>
      <c r="K982" s="29" t="s">
        <v>1193</v>
      </c>
      <c r="L982" s="30" t="str">
        <f t="shared" si="274"/>
        <v>No</v>
      </c>
    </row>
    <row r="983" spans="1:12">
      <c r="A983" s="48" t="s">
        <v>702</v>
      </c>
      <c r="B983" s="25" t="s">
        <v>49</v>
      </c>
      <c r="C983" s="26">
        <v>15865</v>
      </c>
      <c r="D983" s="27" t="str">
        <f t="shared" si="271"/>
        <v>N/A</v>
      </c>
      <c r="E983" s="26">
        <v>8896</v>
      </c>
      <c r="F983" s="27" t="str">
        <f t="shared" si="272"/>
        <v>N/A</v>
      </c>
      <c r="G983" s="26">
        <v>244</v>
      </c>
      <c r="H983" s="27" t="str">
        <f t="shared" si="273"/>
        <v>N/A</v>
      </c>
      <c r="I983" s="28">
        <v>-43.9</v>
      </c>
      <c r="J983" s="28">
        <v>-97.3</v>
      </c>
      <c r="K983" s="29" t="s">
        <v>1193</v>
      </c>
      <c r="L983" s="30" t="str">
        <f t="shared" si="274"/>
        <v>No</v>
      </c>
    </row>
    <row r="984" spans="1:12">
      <c r="A984" s="48" t="s">
        <v>703</v>
      </c>
      <c r="B984" s="25" t="s">
        <v>49</v>
      </c>
      <c r="C984" s="26">
        <v>1156</v>
      </c>
      <c r="D984" s="27" t="str">
        <f t="shared" si="271"/>
        <v>N/A</v>
      </c>
      <c r="E984" s="26">
        <v>671</v>
      </c>
      <c r="F984" s="27" t="str">
        <f t="shared" si="272"/>
        <v>N/A</v>
      </c>
      <c r="G984" s="26">
        <v>11</v>
      </c>
      <c r="H984" s="27" t="str">
        <f t="shared" si="273"/>
        <v>N/A</v>
      </c>
      <c r="I984" s="28">
        <v>-42</v>
      </c>
      <c r="J984" s="28">
        <v>-99.7</v>
      </c>
      <c r="K984" s="29" t="s">
        <v>1193</v>
      </c>
      <c r="L984" s="30" t="str">
        <f t="shared" si="274"/>
        <v>No</v>
      </c>
    </row>
    <row r="985" spans="1:12">
      <c r="A985" s="48" t="s">
        <v>704</v>
      </c>
      <c r="B985" s="25" t="s">
        <v>49</v>
      </c>
      <c r="C985" s="26">
        <v>1977</v>
      </c>
      <c r="D985" s="27" t="str">
        <f t="shared" si="271"/>
        <v>N/A</v>
      </c>
      <c r="E985" s="26">
        <v>512</v>
      </c>
      <c r="F985" s="27" t="str">
        <f t="shared" si="272"/>
        <v>N/A</v>
      </c>
      <c r="G985" s="26">
        <v>50</v>
      </c>
      <c r="H985" s="27" t="str">
        <f t="shared" si="273"/>
        <v>N/A</v>
      </c>
      <c r="I985" s="28">
        <v>-74.099999999999994</v>
      </c>
      <c r="J985" s="28">
        <v>-90.2</v>
      </c>
      <c r="K985" s="29" t="s">
        <v>1193</v>
      </c>
      <c r="L985" s="30" t="str">
        <f t="shared" si="274"/>
        <v>No</v>
      </c>
    </row>
    <row r="986" spans="1:12">
      <c r="A986" s="48" t="s">
        <v>705</v>
      </c>
      <c r="B986" s="25" t="s">
        <v>49</v>
      </c>
      <c r="C986" s="26">
        <v>18243</v>
      </c>
      <c r="D986" s="27" t="str">
        <f t="shared" si="271"/>
        <v>N/A</v>
      </c>
      <c r="E986" s="26">
        <v>13980</v>
      </c>
      <c r="F986" s="27" t="str">
        <f t="shared" si="272"/>
        <v>N/A</v>
      </c>
      <c r="G986" s="26">
        <v>146</v>
      </c>
      <c r="H986" s="27" t="str">
        <f t="shared" si="273"/>
        <v>N/A</v>
      </c>
      <c r="I986" s="28">
        <v>-23.4</v>
      </c>
      <c r="J986" s="28">
        <v>-99</v>
      </c>
      <c r="K986" s="29" t="s">
        <v>1193</v>
      </c>
      <c r="L986" s="30" t="str">
        <f t="shared" si="274"/>
        <v>No</v>
      </c>
    </row>
    <row r="987" spans="1:12">
      <c r="A987" s="48" t="s">
        <v>706</v>
      </c>
      <c r="B987" s="25" t="s">
        <v>49</v>
      </c>
      <c r="C987" s="26">
        <v>106</v>
      </c>
      <c r="D987" s="27" t="str">
        <f t="shared" si="271"/>
        <v>N/A</v>
      </c>
      <c r="E987" s="26">
        <v>77</v>
      </c>
      <c r="F987" s="27" t="str">
        <f t="shared" si="272"/>
        <v>N/A</v>
      </c>
      <c r="G987" s="26">
        <v>24</v>
      </c>
      <c r="H987" s="27" t="str">
        <f t="shared" si="273"/>
        <v>N/A</v>
      </c>
      <c r="I987" s="28">
        <v>-27.4</v>
      </c>
      <c r="J987" s="28">
        <v>-68.8</v>
      </c>
      <c r="K987" s="29" t="s">
        <v>1193</v>
      </c>
      <c r="L987" s="30" t="str">
        <f t="shared" si="274"/>
        <v>No</v>
      </c>
    </row>
    <row r="988" spans="1:12">
      <c r="A988" s="51" t="s">
        <v>528</v>
      </c>
      <c r="B988" s="25" t="s">
        <v>49</v>
      </c>
      <c r="C988" s="26">
        <v>113020</v>
      </c>
      <c r="D988" s="27" t="str">
        <f t="shared" si="271"/>
        <v>N/A</v>
      </c>
      <c r="E988" s="26">
        <v>75581</v>
      </c>
      <c r="F988" s="27" t="str">
        <f t="shared" si="272"/>
        <v>N/A</v>
      </c>
      <c r="G988" s="26">
        <v>5255</v>
      </c>
      <c r="H988" s="27" t="str">
        <f t="shared" si="273"/>
        <v>N/A</v>
      </c>
      <c r="I988" s="28">
        <v>-33.1</v>
      </c>
      <c r="J988" s="28">
        <v>-93</v>
      </c>
      <c r="K988" s="29" t="s">
        <v>1193</v>
      </c>
      <c r="L988" s="30" t="str">
        <f t="shared" si="274"/>
        <v>No</v>
      </c>
    </row>
    <row r="989" spans="1:12">
      <c r="A989" s="48" t="s">
        <v>707</v>
      </c>
      <c r="B989" s="25" t="s">
        <v>49</v>
      </c>
      <c r="C989" s="26">
        <v>107226</v>
      </c>
      <c r="D989" s="27" t="str">
        <f t="shared" si="271"/>
        <v>N/A</v>
      </c>
      <c r="E989" s="26">
        <v>71319</v>
      </c>
      <c r="F989" s="27" t="str">
        <f t="shared" si="272"/>
        <v>N/A</v>
      </c>
      <c r="G989" s="26">
        <v>4651</v>
      </c>
      <c r="H989" s="27" t="str">
        <f t="shared" si="273"/>
        <v>N/A</v>
      </c>
      <c r="I989" s="28">
        <v>-33.5</v>
      </c>
      <c r="J989" s="28">
        <v>-93.5</v>
      </c>
      <c r="K989" s="29" t="s">
        <v>1193</v>
      </c>
      <c r="L989" s="30" t="str">
        <f t="shared" si="274"/>
        <v>No</v>
      </c>
    </row>
    <row r="990" spans="1:12">
      <c r="A990" s="48" t="s">
        <v>708</v>
      </c>
      <c r="B990" s="25" t="s">
        <v>49</v>
      </c>
      <c r="C990" s="26">
        <v>818</v>
      </c>
      <c r="D990" s="27" t="str">
        <f t="shared" si="271"/>
        <v>N/A</v>
      </c>
      <c r="E990" s="26">
        <v>501</v>
      </c>
      <c r="F990" s="27" t="str">
        <f t="shared" si="272"/>
        <v>N/A</v>
      </c>
      <c r="G990" s="26">
        <v>0</v>
      </c>
      <c r="H990" s="27" t="str">
        <f t="shared" si="273"/>
        <v>N/A</v>
      </c>
      <c r="I990" s="28">
        <v>-38.799999999999997</v>
      </c>
      <c r="J990" s="28">
        <v>-100</v>
      </c>
      <c r="K990" s="29" t="s">
        <v>1193</v>
      </c>
      <c r="L990" s="30" t="str">
        <f t="shared" si="274"/>
        <v>No</v>
      </c>
    </row>
    <row r="991" spans="1:12">
      <c r="A991" s="48" t="s">
        <v>791</v>
      </c>
      <c r="B991" s="25" t="s">
        <v>49</v>
      </c>
      <c r="C991" s="26">
        <v>606</v>
      </c>
      <c r="D991" s="27" t="str">
        <f t="shared" si="271"/>
        <v>N/A</v>
      </c>
      <c r="E991" s="26">
        <v>717</v>
      </c>
      <c r="F991" s="27" t="str">
        <f t="shared" si="272"/>
        <v>N/A</v>
      </c>
      <c r="G991" s="26">
        <v>344</v>
      </c>
      <c r="H991" s="27" t="str">
        <f t="shared" si="273"/>
        <v>N/A</v>
      </c>
      <c r="I991" s="28">
        <v>18.32</v>
      </c>
      <c r="J991" s="28">
        <v>-52</v>
      </c>
      <c r="K991" s="29" t="s">
        <v>1193</v>
      </c>
      <c r="L991" s="30" t="str">
        <f t="shared" si="274"/>
        <v>No</v>
      </c>
    </row>
    <row r="992" spans="1:12">
      <c r="A992" s="48" t="s">
        <v>723</v>
      </c>
      <c r="B992" s="25" t="s">
        <v>49</v>
      </c>
      <c r="C992" s="26">
        <v>4318</v>
      </c>
      <c r="D992" s="27" t="str">
        <f t="shared" si="271"/>
        <v>N/A</v>
      </c>
      <c r="E992" s="26">
        <v>3018</v>
      </c>
      <c r="F992" s="27" t="str">
        <f t="shared" si="272"/>
        <v>N/A</v>
      </c>
      <c r="G992" s="26">
        <v>249</v>
      </c>
      <c r="H992" s="27" t="str">
        <f t="shared" si="273"/>
        <v>N/A</v>
      </c>
      <c r="I992" s="28">
        <v>-30.1</v>
      </c>
      <c r="J992" s="28">
        <v>-91.7</v>
      </c>
      <c r="K992" s="29" t="s">
        <v>1193</v>
      </c>
      <c r="L992" s="30" t="str">
        <f t="shared" si="274"/>
        <v>No</v>
      </c>
    </row>
    <row r="993" spans="1:12">
      <c r="A993" s="48" t="s">
        <v>709</v>
      </c>
      <c r="B993" s="25" t="s">
        <v>49</v>
      </c>
      <c r="C993" s="26">
        <v>52</v>
      </c>
      <c r="D993" s="27" t="str">
        <f t="shared" si="271"/>
        <v>N/A</v>
      </c>
      <c r="E993" s="26">
        <v>26</v>
      </c>
      <c r="F993" s="27" t="str">
        <f t="shared" si="272"/>
        <v>N/A</v>
      </c>
      <c r="G993" s="26">
        <v>11</v>
      </c>
      <c r="H993" s="27" t="str">
        <f t="shared" si="273"/>
        <v>N/A</v>
      </c>
      <c r="I993" s="28">
        <v>-50</v>
      </c>
      <c r="J993" s="28">
        <v>-57.7</v>
      </c>
      <c r="K993" s="29" t="s">
        <v>1193</v>
      </c>
      <c r="L993" s="30" t="str">
        <f t="shared" si="274"/>
        <v>No</v>
      </c>
    </row>
    <row r="994" spans="1:12">
      <c r="A994" s="46" t="s">
        <v>354</v>
      </c>
      <c r="B994" s="25" t="s">
        <v>49</v>
      </c>
      <c r="C994" s="31">
        <v>1112815523</v>
      </c>
      <c r="D994" s="27" t="str">
        <f t="shared" si="271"/>
        <v>N/A</v>
      </c>
      <c r="E994" s="31">
        <v>708858153</v>
      </c>
      <c r="F994" s="27" t="str">
        <f t="shared" si="272"/>
        <v>N/A</v>
      </c>
      <c r="G994" s="31">
        <v>20863980</v>
      </c>
      <c r="H994" s="27" t="str">
        <f t="shared" si="273"/>
        <v>N/A</v>
      </c>
      <c r="I994" s="28">
        <v>-36.299999999999997</v>
      </c>
      <c r="J994" s="28">
        <v>-97.1</v>
      </c>
      <c r="K994" s="29" t="s">
        <v>1193</v>
      </c>
      <c r="L994" s="30" t="str">
        <f t="shared" si="274"/>
        <v>No</v>
      </c>
    </row>
    <row r="995" spans="1:12">
      <c r="A995" s="46" t="s">
        <v>427</v>
      </c>
      <c r="B995" s="25" t="s">
        <v>49</v>
      </c>
      <c r="C995" s="31">
        <v>7260.1124948999995</v>
      </c>
      <c r="D995" s="27" t="str">
        <f t="shared" si="271"/>
        <v>N/A</v>
      </c>
      <c r="E995" s="31">
        <v>6971.9409578000004</v>
      </c>
      <c r="F995" s="27" t="str">
        <f t="shared" si="272"/>
        <v>N/A</v>
      </c>
      <c r="G995" s="31">
        <v>3602.2064916999998</v>
      </c>
      <c r="H995" s="27" t="str">
        <f t="shared" si="273"/>
        <v>N/A</v>
      </c>
      <c r="I995" s="28">
        <v>-3.97</v>
      </c>
      <c r="J995" s="28">
        <v>-48.3</v>
      </c>
      <c r="K995" s="29" t="s">
        <v>1193</v>
      </c>
      <c r="L995" s="30" t="str">
        <f t="shared" si="274"/>
        <v>No</v>
      </c>
    </row>
    <row r="996" spans="1:12" ht="12.75" customHeight="1">
      <c r="A996" s="46" t="s">
        <v>623</v>
      </c>
      <c r="B996" s="25" t="s">
        <v>49</v>
      </c>
      <c r="C996" s="31">
        <v>14786.870629999999</v>
      </c>
      <c r="D996" s="27" t="str">
        <f t="shared" si="271"/>
        <v>N/A</v>
      </c>
      <c r="E996" s="31">
        <v>13968.198806</v>
      </c>
      <c r="F996" s="27" t="str">
        <f t="shared" si="272"/>
        <v>N/A</v>
      </c>
      <c r="G996" s="31">
        <v>13574.482759</v>
      </c>
      <c r="H996" s="27" t="str">
        <f t="shared" si="273"/>
        <v>N/A</v>
      </c>
      <c r="I996" s="28">
        <v>-5.54</v>
      </c>
      <c r="J996" s="28">
        <v>-2.82</v>
      </c>
      <c r="K996" s="29" t="s">
        <v>1193</v>
      </c>
      <c r="L996" s="30" t="str">
        <f t="shared" si="274"/>
        <v>Yes</v>
      </c>
    </row>
    <row r="997" spans="1:12">
      <c r="A997" s="54" t="s">
        <v>533</v>
      </c>
      <c r="B997" s="25" t="s">
        <v>49</v>
      </c>
      <c r="C997" s="31">
        <v>80746942</v>
      </c>
      <c r="D997" s="27" t="str">
        <f t="shared" si="271"/>
        <v>N/A</v>
      </c>
      <c r="E997" s="31">
        <v>47197795</v>
      </c>
      <c r="F997" s="27" t="str">
        <f t="shared" si="272"/>
        <v>N/A</v>
      </c>
      <c r="G997" s="31">
        <v>1147753</v>
      </c>
      <c r="H997" s="27" t="str">
        <f t="shared" si="273"/>
        <v>N/A</v>
      </c>
      <c r="I997" s="28">
        <v>-41.5</v>
      </c>
      <c r="J997" s="28">
        <v>-97.6</v>
      </c>
      <c r="K997" s="29" t="s">
        <v>1193</v>
      </c>
      <c r="L997" s="30" t="str">
        <f t="shared" si="274"/>
        <v>No</v>
      </c>
    </row>
    <row r="998" spans="1:12" ht="12.75" customHeight="1">
      <c r="A998" s="55" t="s">
        <v>850</v>
      </c>
      <c r="B998" s="36" t="s">
        <v>121</v>
      </c>
      <c r="C998" s="34">
        <v>948</v>
      </c>
      <c r="D998" s="27" t="str">
        <f>IF($B998="N/A","N/A",IF(C998&gt;0,"No",IF(C998&lt;0,"No","Yes")))</f>
        <v>No</v>
      </c>
      <c r="E998" s="34">
        <v>877</v>
      </c>
      <c r="F998" s="27" t="str">
        <f>IF($B998="N/A","N/A",IF(E998&gt;0,"No",IF(E998&lt;0,"No","Yes")))</f>
        <v>No</v>
      </c>
      <c r="G998" s="34">
        <v>232</v>
      </c>
      <c r="H998" s="27" t="str">
        <f>IF($B998="N/A","N/A",IF(G998&gt;0,"No",IF(G998&lt;0,"No","Yes")))</f>
        <v>No</v>
      </c>
      <c r="I998" s="28">
        <v>-7.49</v>
      </c>
      <c r="J998" s="28">
        <v>-73.5</v>
      </c>
      <c r="K998" s="29" t="s">
        <v>1193</v>
      </c>
      <c r="L998" s="30" t="str">
        <f t="shared" si="274"/>
        <v>No</v>
      </c>
    </row>
    <row r="999" spans="1:12">
      <c r="A999" s="55" t="s">
        <v>836</v>
      </c>
      <c r="B999" s="25" t="s">
        <v>49</v>
      </c>
      <c r="C999" s="31">
        <v>117428</v>
      </c>
      <c r="D999" s="27" t="str">
        <f t="shared" ref="D999:D1000" si="279">IF($B999="N/A","N/A",IF(C999&gt;10,"No",IF(C999&lt;-10,"No","Yes")))</f>
        <v>N/A</v>
      </c>
      <c r="E999" s="31">
        <v>325782</v>
      </c>
      <c r="F999" s="27" t="str">
        <f t="shared" ref="F999:F1000" si="280">IF($B999="N/A","N/A",IF(E999&gt;10,"No",IF(E999&lt;-10,"No","Yes")))</f>
        <v>N/A</v>
      </c>
      <c r="G999" s="31">
        <v>46755</v>
      </c>
      <c r="H999" s="27" t="str">
        <f t="shared" ref="H999:H1000" si="281">IF($B999="N/A","N/A",IF(G999&gt;10,"No",IF(G999&lt;-10,"No","Yes")))</f>
        <v>N/A</v>
      </c>
      <c r="I999" s="28">
        <v>177.4</v>
      </c>
      <c r="J999" s="28">
        <v>-85.6</v>
      </c>
      <c r="K999" s="29" t="s">
        <v>1193</v>
      </c>
      <c r="L999" s="30" t="str">
        <f t="shared" si="274"/>
        <v>No</v>
      </c>
    </row>
    <row r="1000" spans="1:12">
      <c r="A1000" s="55" t="s">
        <v>951</v>
      </c>
      <c r="B1000" s="25" t="s">
        <v>49</v>
      </c>
      <c r="C1000" s="31" t="s">
        <v>49</v>
      </c>
      <c r="D1000" s="27" t="str">
        <f t="shared" si="279"/>
        <v>N/A</v>
      </c>
      <c r="E1000" s="31">
        <v>371.47320409999998</v>
      </c>
      <c r="F1000" s="27" t="str">
        <f t="shared" si="280"/>
        <v>N/A</v>
      </c>
      <c r="G1000" s="31">
        <v>201.53017241000001</v>
      </c>
      <c r="H1000" s="27" t="str">
        <f t="shared" si="281"/>
        <v>N/A</v>
      </c>
      <c r="I1000" s="28" t="s">
        <v>49</v>
      </c>
      <c r="J1000" s="28">
        <v>-45.7</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14454.359841</v>
      </c>
      <c r="D1002" s="27" t="str">
        <f t="shared" ref="D1002:D1013" si="282">IF($B1002="N/A","N/A",IF(C1002&gt;10,"No",IF(C1002&lt;-10,"No","Yes")))</f>
        <v>N/A</v>
      </c>
      <c r="E1002" s="31">
        <v>14527.74884</v>
      </c>
      <c r="F1002" s="27" t="str">
        <f t="shared" ref="F1002:F1013" si="283">IF($B1002="N/A","N/A",IF(E1002&gt;10,"No",IF(E1002&lt;-10,"No","Yes")))</f>
        <v>N/A</v>
      </c>
      <c r="G1002" s="31">
        <v>11194.918455000001</v>
      </c>
      <c r="H1002" s="27" t="str">
        <f t="shared" ref="H1002:H1013" si="284">IF($B1002="N/A","N/A",IF(G1002&gt;10,"No",IF(G1002&lt;-10,"No","Yes")))</f>
        <v>N/A</v>
      </c>
      <c r="I1002" s="28">
        <v>0.50770000000000004</v>
      </c>
      <c r="J1002" s="28">
        <v>-22.9</v>
      </c>
      <c r="K1002" s="29" t="s">
        <v>1193</v>
      </c>
      <c r="L1002" s="30" t="str">
        <f t="shared" ref="L1002:L1013" si="285">IF(J1002="Div by 0", "N/A", IF(K1002="N/A","N/A", IF(J1002&gt;VALUE(MID(K1002,1,2)), "No", IF(J1002&lt;-1*VALUE(MID(K1002,1,2)), "No", "Yes"))))</f>
        <v>Yes</v>
      </c>
    </row>
    <row r="1003" spans="1:12">
      <c r="A1003" s="48" t="s">
        <v>702</v>
      </c>
      <c r="B1003" s="25" t="s">
        <v>49</v>
      </c>
      <c r="C1003" s="31">
        <v>2956.0562243999998</v>
      </c>
      <c r="D1003" s="27" t="str">
        <f t="shared" si="282"/>
        <v>N/A</v>
      </c>
      <c r="E1003" s="31">
        <v>2699.7782149</v>
      </c>
      <c r="F1003" s="27" t="str">
        <f t="shared" si="283"/>
        <v>N/A</v>
      </c>
      <c r="G1003" s="31">
        <v>130.18032787000001</v>
      </c>
      <c r="H1003" s="27" t="str">
        <f t="shared" si="284"/>
        <v>N/A</v>
      </c>
      <c r="I1003" s="28">
        <v>-8.67</v>
      </c>
      <c r="J1003" s="28">
        <v>-95.2</v>
      </c>
      <c r="K1003" s="29" t="s">
        <v>1193</v>
      </c>
      <c r="L1003" s="30" t="str">
        <f t="shared" si="285"/>
        <v>No</v>
      </c>
    </row>
    <row r="1004" spans="1:12">
      <c r="A1004" s="48" t="s">
        <v>703</v>
      </c>
      <c r="B1004" s="25" t="s">
        <v>49</v>
      </c>
      <c r="C1004" s="31">
        <v>6488.5743945000004</v>
      </c>
      <c r="D1004" s="27" t="str">
        <f t="shared" si="282"/>
        <v>N/A</v>
      </c>
      <c r="E1004" s="31">
        <v>2787.0163934000002</v>
      </c>
      <c r="F1004" s="27" t="str">
        <f t="shared" si="283"/>
        <v>N/A</v>
      </c>
      <c r="G1004" s="31">
        <v>0</v>
      </c>
      <c r="H1004" s="27" t="str">
        <f t="shared" si="284"/>
        <v>N/A</v>
      </c>
      <c r="I1004" s="28">
        <v>-57</v>
      </c>
      <c r="J1004" s="28">
        <v>-100</v>
      </c>
      <c r="K1004" s="29" t="s">
        <v>1193</v>
      </c>
      <c r="L1004" s="30" t="str">
        <f t="shared" si="285"/>
        <v>No</v>
      </c>
    </row>
    <row r="1005" spans="1:12">
      <c r="A1005" s="48" t="s">
        <v>704</v>
      </c>
      <c r="B1005" s="25" t="s">
        <v>49</v>
      </c>
      <c r="C1005" s="31">
        <v>8877.0485583999998</v>
      </c>
      <c r="D1005" s="27" t="str">
        <f t="shared" si="282"/>
        <v>N/A</v>
      </c>
      <c r="E1005" s="31">
        <v>1417.8359375</v>
      </c>
      <c r="F1005" s="27" t="str">
        <f t="shared" si="283"/>
        <v>N/A</v>
      </c>
      <c r="G1005" s="31">
        <v>222.12</v>
      </c>
      <c r="H1005" s="27" t="str">
        <f t="shared" si="284"/>
        <v>N/A</v>
      </c>
      <c r="I1005" s="28">
        <v>-84</v>
      </c>
      <c r="J1005" s="28">
        <v>-84.3</v>
      </c>
      <c r="K1005" s="29" t="s">
        <v>1193</v>
      </c>
      <c r="L1005" s="30" t="str">
        <f t="shared" si="285"/>
        <v>No</v>
      </c>
    </row>
    <row r="1006" spans="1:12">
      <c r="A1006" s="48" t="s">
        <v>705</v>
      </c>
      <c r="B1006" s="25" t="s">
        <v>49</v>
      </c>
      <c r="C1006" s="31">
        <v>25626.983993999998</v>
      </c>
      <c r="D1006" s="27" t="str">
        <f t="shared" si="282"/>
        <v>N/A</v>
      </c>
      <c r="E1006" s="31">
        <v>23152.875178999999</v>
      </c>
      <c r="F1006" s="27" t="str">
        <f t="shared" si="283"/>
        <v>N/A</v>
      </c>
      <c r="G1006" s="31">
        <v>35436.739726</v>
      </c>
      <c r="H1006" s="27" t="str">
        <f t="shared" si="284"/>
        <v>N/A</v>
      </c>
      <c r="I1006" s="28">
        <v>-9.65</v>
      </c>
      <c r="J1006" s="28">
        <v>53.06</v>
      </c>
      <c r="K1006" s="29" t="s">
        <v>1193</v>
      </c>
      <c r="L1006" s="30" t="str">
        <f t="shared" si="285"/>
        <v>No</v>
      </c>
    </row>
    <row r="1007" spans="1:12">
      <c r="A1007" s="48" t="s">
        <v>706</v>
      </c>
      <c r="B1007" s="25" t="s">
        <v>49</v>
      </c>
      <c r="C1007" s="31">
        <v>3446.7830189000001</v>
      </c>
      <c r="D1007" s="27" t="str">
        <f t="shared" si="282"/>
        <v>N/A</v>
      </c>
      <c r="E1007" s="31">
        <v>4562.3896103999996</v>
      </c>
      <c r="F1007" s="27" t="str">
        <f t="shared" si="283"/>
        <v>N/A</v>
      </c>
      <c r="G1007" s="31">
        <v>8.25</v>
      </c>
      <c r="H1007" s="27" t="str">
        <f t="shared" si="284"/>
        <v>N/A</v>
      </c>
      <c r="I1007" s="28">
        <v>32.369999999999997</v>
      </c>
      <c r="J1007" s="28">
        <v>-99.8</v>
      </c>
      <c r="K1007" s="29" t="s">
        <v>1193</v>
      </c>
      <c r="L1007" s="30" t="str">
        <f t="shared" si="285"/>
        <v>No</v>
      </c>
    </row>
    <row r="1008" spans="1:12">
      <c r="A1008" s="51" t="s">
        <v>527</v>
      </c>
      <c r="B1008" s="25" t="s">
        <v>49</v>
      </c>
      <c r="C1008" s="31">
        <v>4984.3853035000002</v>
      </c>
      <c r="D1008" s="27" t="str">
        <f t="shared" si="282"/>
        <v>N/A</v>
      </c>
      <c r="E1008" s="31">
        <v>4676.1516916</v>
      </c>
      <c r="F1008" s="27" t="str">
        <f t="shared" si="283"/>
        <v>N/A</v>
      </c>
      <c r="G1008" s="31">
        <v>2944.7520457000001</v>
      </c>
      <c r="H1008" s="27" t="str">
        <f t="shared" si="284"/>
        <v>N/A</v>
      </c>
      <c r="I1008" s="28">
        <v>-6.18</v>
      </c>
      <c r="J1008" s="28">
        <v>-37</v>
      </c>
      <c r="K1008" s="29" t="s">
        <v>1193</v>
      </c>
      <c r="L1008" s="30" t="str">
        <f t="shared" si="285"/>
        <v>No</v>
      </c>
    </row>
    <row r="1009" spans="1:12">
      <c r="A1009" s="5" t="s">
        <v>707</v>
      </c>
      <c r="B1009" s="36" t="s">
        <v>49</v>
      </c>
      <c r="C1009" s="47">
        <v>3637.9263798000002</v>
      </c>
      <c r="D1009" s="33" t="str">
        <f t="shared" si="282"/>
        <v>N/A</v>
      </c>
      <c r="E1009" s="47">
        <v>3291.0506316999999</v>
      </c>
      <c r="F1009" s="33" t="str">
        <f t="shared" si="283"/>
        <v>N/A</v>
      </c>
      <c r="G1009" s="47">
        <v>2065.4760267000001</v>
      </c>
      <c r="H1009" s="33" t="str">
        <f t="shared" si="284"/>
        <v>N/A</v>
      </c>
      <c r="I1009" s="35">
        <v>-9.5299999999999994</v>
      </c>
      <c r="J1009" s="35">
        <v>-37.200000000000003</v>
      </c>
      <c r="K1009" s="36" t="s">
        <v>1193</v>
      </c>
      <c r="L1009" s="30" t="str">
        <f t="shared" si="285"/>
        <v>No</v>
      </c>
    </row>
    <row r="1010" spans="1:12">
      <c r="A1010" s="5" t="s">
        <v>708</v>
      </c>
      <c r="B1010" s="36" t="s">
        <v>49</v>
      </c>
      <c r="C1010" s="47">
        <v>3250.4437653</v>
      </c>
      <c r="D1010" s="33" t="str">
        <f t="shared" si="282"/>
        <v>N/A</v>
      </c>
      <c r="E1010" s="47">
        <v>1973.5808383000001</v>
      </c>
      <c r="F1010" s="33" t="str">
        <f t="shared" si="283"/>
        <v>N/A</v>
      </c>
      <c r="G1010" s="47" t="s">
        <v>1207</v>
      </c>
      <c r="H1010" s="33" t="str">
        <f t="shared" si="284"/>
        <v>N/A</v>
      </c>
      <c r="I1010" s="35">
        <v>-39.299999999999997</v>
      </c>
      <c r="J1010" s="35" t="s">
        <v>1207</v>
      </c>
      <c r="K1010" s="36" t="s">
        <v>1193</v>
      </c>
      <c r="L1010" s="30" t="str">
        <f t="shared" si="285"/>
        <v>N/A</v>
      </c>
    </row>
    <row r="1011" spans="1:12">
      <c r="A1011" s="5" t="s">
        <v>791</v>
      </c>
      <c r="B1011" s="36" t="s">
        <v>49</v>
      </c>
      <c r="C1011" s="47">
        <v>5281.4620462000003</v>
      </c>
      <c r="D1011" s="33" t="str">
        <f t="shared" si="282"/>
        <v>N/A</v>
      </c>
      <c r="E1011" s="47">
        <v>1898.5718271000001</v>
      </c>
      <c r="F1011" s="33" t="str">
        <f t="shared" si="283"/>
        <v>N/A</v>
      </c>
      <c r="G1011" s="47">
        <v>285.08430233000001</v>
      </c>
      <c r="H1011" s="33" t="str">
        <f t="shared" si="284"/>
        <v>N/A</v>
      </c>
      <c r="I1011" s="35">
        <v>-64.099999999999994</v>
      </c>
      <c r="J1011" s="35">
        <v>-85</v>
      </c>
      <c r="K1011" s="36" t="s">
        <v>1193</v>
      </c>
      <c r="L1011" s="30" t="str">
        <f t="shared" si="285"/>
        <v>No</v>
      </c>
    </row>
    <row r="1012" spans="1:12">
      <c r="A1012" s="5" t="s">
        <v>723</v>
      </c>
      <c r="B1012" s="36" t="s">
        <v>49</v>
      </c>
      <c r="C1012" s="47">
        <v>38762.634553000004</v>
      </c>
      <c r="D1012" s="33" t="str">
        <f t="shared" si="282"/>
        <v>N/A</v>
      </c>
      <c r="E1012" s="47">
        <v>38556.418819999999</v>
      </c>
      <c r="F1012" s="33" t="str">
        <f t="shared" si="283"/>
        <v>N/A</v>
      </c>
      <c r="G1012" s="47">
        <v>23172.947790999999</v>
      </c>
      <c r="H1012" s="33" t="str">
        <f t="shared" si="284"/>
        <v>N/A</v>
      </c>
      <c r="I1012" s="35">
        <v>-0.53200000000000003</v>
      </c>
      <c r="J1012" s="35">
        <v>-39.9</v>
      </c>
      <c r="K1012" s="36" t="s">
        <v>1193</v>
      </c>
      <c r="L1012" s="30" t="str">
        <f t="shared" si="285"/>
        <v>No</v>
      </c>
    </row>
    <row r="1013" spans="1:12">
      <c r="A1013" s="5" t="s">
        <v>709</v>
      </c>
      <c r="B1013" s="36" t="s">
        <v>49</v>
      </c>
      <c r="C1013" s="47">
        <v>354.76923076999998</v>
      </c>
      <c r="D1013" s="33" t="str">
        <f t="shared" si="282"/>
        <v>N/A</v>
      </c>
      <c r="E1013" s="47">
        <v>18.038461538</v>
      </c>
      <c r="F1013" s="33" t="str">
        <f t="shared" si="283"/>
        <v>N/A</v>
      </c>
      <c r="G1013" s="47">
        <v>0.90909090910000001</v>
      </c>
      <c r="H1013" s="33" t="str">
        <f t="shared" si="284"/>
        <v>N/A</v>
      </c>
      <c r="I1013" s="35">
        <v>-94.9</v>
      </c>
      <c r="J1013" s="35">
        <v>-95</v>
      </c>
      <c r="K1013" s="36" t="s">
        <v>1193</v>
      </c>
      <c r="L1013" s="30" t="str">
        <f t="shared" si="285"/>
        <v>No</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20718310</v>
      </c>
      <c r="D1015" s="27" t="str">
        <f t="shared" ref="D1015:D1084" si="286">IF($B1015="N/A","N/A",IF(C1015&gt;10,"No",IF(C1015&lt;-10,"No","Yes")))</f>
        <v>N/A</v>
      </c>
      <c r="E1015" s="31">
        <v>11020697</v>
      </c>
      <c r="F1015" s="27" t="str">
        <f t="shared" ref="F1015:F1084" si="287">IF($B1015="N/A","N/A",IF(E1015&gt;10,"No",IF(E1015&lt;-10,"No","Yes")))</f>
        <v>N/A</v>
      </c>
      <c r="G1015" s="31">
        <v>475707</v>
      </c>
      <c r="H1015" s="27" t="str">
        <f t="shared" ref="H1015:H1084" si="288">IF($B1015="N/A","N/A",IF(G1015&gt;10,"No",IF(G1015&lt;-10,"No","Yes")))</f>
        <v>N/A</v>
      </c>
      <c r="I1015" s="28">
        <v>-46.8</v>
      </c>
      <c r="J1015" s="28">
        <v>-95.7</v>
      </c>
      <c r="K1015" s="29" t="s">
        <v>1193</v>
      </c>
      <c r="L1015" s="30" t="str">
        <f t="shared" ref="L1015:L1046" si="289">IF(J1015="Div by 0", "N/A", IF(K1015="N/A","N/A", IF(J1015&gt;VALUE(MID(K1015,1,2)), "No", IF(J1015&lt;-1*VALUE(MID(K1015,1,2)), "No", "Yes"))))</f>
        <v>No</v>
      </c>
    </row>
    <row r="1016" spans="1:12">
      <c r="A1016" s="46" t="s">
        <v>94</v>
      </c>
      <c r="B1016" s="25" t="s">
        <v>49</v>
      </c>
      <c r="C1016" s="26">
        <v>6019</v>
      </c>
      <c r="D1016" s="27" t="str">
        <f t="shared" si="286"/>
        <v>N/A</v>
      </c>
      <c r="E1016" s="26">
        <v>3693</v>
      </c>
      <c r="F1016" s="27" t="str">
        <f t="shared" si="287"/>
        <v>N/A</v>
      </c>
      <c r="G1016" s="26">
        <v>163</v>
      </c>
      <c r="H1016" s="27" t="str">
        <f t="shared" si="288"/>
        <v>N/A</v>
      </c>
      <c r="I1016" s="28">
        <v>-38.6</v>
      </c>
      <c r="J1016" s="28">
        <v>-95.6</v>
      </c>
      <c r="K1016" s="29" t="s">
        <v>1193</v>
      </c>
      <c r="L1016" s="30" t="str">
        <f t="shared" si="289"/>
        <v>No</v>
      </c>
    </row>
    <row r="1017" spans="1:12">
      <c r="A1017" s="46" t="s">
        <v>360</v>
      </c>
      <c r="B1017" s="25" t="s">
        <v>49</v>
      </c>
      <c r="C1017" s="31">
        <v>3442.1515202</v>
      </c>
      <c r="D1017" s="27" t="str">
        <f t="shared" si="286"/>
        <v>N/A</v>
      </c>
      <c r="E1017" s="31">
        <v>2984.2125642999999</v>
      </c>
      <c r="F1017" s="27" t="str">
        <f t="shared" si="287"/>
        <v>N/A</v>
      </c>
      <c r="G1017" s="31">
        <v>2918.4478528</v>
      </c>
      <c r="H1017" s="27" t="str">
        <f t="shared" si="288"/>
        <v>N/A</v>
      </c>
      <c r="I1017" s="28">
        <v>-13.3</v>
      </c>
      <c r="J1017" s="28">
        <v>-2.2000000000000002</v>
      </c>
      <c r="K1017" s="29" t="s">
        <v>1193</v>
      </c>
      <c r="L1017" s="30" t="str">
        <f t="shared" si="289"/>
        <v>Yes</v>
      </c>
    </row>
    <row r="1018" spans="1:12">
      <c r="A1018" s="46" t="s">
        <v>361</v>
      </c>
      <c r="B1018" s="25" t="s">
        <v>49</v>
      </c>
      <c r="C1018" s="26">
        <v>2.5711912278</v>
      </c>
      <c r="D1018" s="27" t="str">
        <f t="shared" si="286"/>
        <v>N/A</v>
      </c>
      <c r="E1018" s="26">
        <v>2.729488221</v>
      </c>
      <c r="F1018" s="27" t="str">
        <f t="shared" si="287"/>
        <v>N/A</v>
      </c>
      <c r="G1018" s="26">
        <v>2.5276073619999999</v>
      </c>
      <c r="H1018" s="27" t="str">
        <f t="shared" si="288"/>
        <v>N/A</v>
      </c>
      <c r="I1018" s="28">
        <v>6.157</v>
      </c>
      <c r="J1018" s="28">
        <v>-7.4</v>
      </c>
      <c r="K1018" s="29" t="s">
        <v>1193</v>
      </c>
      <c r="L1018" s="30" t="str">
        <f t="shared" si="289"/>
        <v>Yes</v>
      </c>
    </row>
    <row r="1019" spans="1:12">
      <c r="A1019" s="46" t="s">
        <v>362</v>
      </c>
      <c r="B1019" s="25" t="s">
        <v>49</v>
      </c>
      <c r="C1019" s="31">
        <v>35672</v>
      </c>
      <c r="D1019" s="27" t="str">
        <f t="shared" si="286"/>
        <v>N/A</v>
      </c>
      <c r="E1019" s="31">
        <v>11761</v>
      </c>
      <c r="F1019" s="27" t="str">
        <f t="shared" si="287"/>
        <v>N/A</v>
      </c>
      <c r="G1019" s="31">
        <v>0</v>
      </c>
      <c r="H1019" s="27" t="str">
        <f t="shared" si="288"/>
        <v>N/A</v>
      </c>
      <c r="I1019" s="28">
        <v>-67</v>
      </c>
      <c r="J1019" s="28">
        <v>-100</v>
      </c>
      <c r="K1019" s="29" t="s">
        <v>1193</v>
      </c>
      <c r="L1019" s="30" t="str">
        <f t="shared" si="289"/>
        <v>No</v>
      </c>
    </row>
    <row r="1020" spans="1:12">
      <c r="A1020" s="46" t="s">
        <v>95</v>
      </c>
      <c r="B1020" s="25" t="s">
        <v>49</v>
      </c>
      <c r="C1020" s="26">
        <v>33</v>
      </c>
      <c r="D1020" s="27" t="str">
        <f t="shared" si="286"/>
        <v>N/A</v>
      </c>
      <c r="E1020" s="26">
        <v>12</v>
      </c>
      <c r="F1020" s="27" t="str">
        <f t="shared" si="287"/>
        <v>N/A</v>
      </c>
      <c r="G1020" s="26">
        <v>0</v>
      </c>
      <c r="H1020" s="27" t="str">
        <f t="shared" si="288"/>
        <v>N/A</v>
      </c>
      <c r="I1020" s="28">
        <v>-63.6</v>
      </c>
      <c r="J1020" s="28">
        <v>-100</v>
      </c>
      <c r="K1020" s="29" t="s">
        <v>1193</v>
      </c>
      <c r="L1020" s="30" t="str">
        <f t="shared" si="289"/>
        <v>No</v>
      </c>
    </row>
    <row r="1021" spans="1:12">
      <c r="A1021" s="46" t="s">
        <v>363</v>
      </c>
      <c r="B1021" s="25" t="s">
        <v>49</v>
      </c>
      <c r="C1021" s="31">
        <v>1080.969697</v>
      </c>
      <c r="D1021" s="27" t="str">
        <f t="shared" si="286"/>
        <v>N/A</v>
      </c>
      <c r="E1021" s="31">
        <v>980.08333332999996</v>
      </c>
      <c r="F1021" s="27" t="str">
        <f t="shared" si="287"/>
        <v>N/A</v>
      </c>
      <c r="G1021" s="31" t="s">
        <v>1207</v>
      </c>
      <c r="H1021" s="27" t="str">
        <f t="shared" si="288"/>
        <v>N/A</v>
      </c>
      <c r="I1021" s="28">
        <v>-9.33</v>
      </c>
      <c r="J1021" s="28" t="s">
        <v>1207</v>
      </c>
      <c r="K1021" s="29" t="s">
        <v>1193</v>
      </c>
      <c r="L1021" s="30" t="str">
        <f t="shared" si="289"/>
        <v>N/A</v>
      </c>
    </row>
    <row r="1022" spans="1:12">
      <c r="A1022" s="46" t="s">
        <v>364</v>
      </c>
      <c r="B1022" s="25" t="s">
        <v>49</v>
      </c>
      <c r="C1022" s="31">
        <v>2360</v>
      </c>
      <c r="D1022" s="27" t="str">
        <f t="shared" si="286"/>
        <v>N/A</v>
      </c>
      <c r="E1022" s="31">
        <v>2032</v>
      </c>
      <c r="F1022" s="27" t="str">
        <f t="shared" si="287"/>
        <v>N/A</v>
      </c>
      <c r="G1022" s="31">
        <v>12447</v>
      </c>
      <c r="H1022" s="27" t="str">
        <f t="shared" si="288"/>
        <v>N/A</v>
      </c>
      <c r="I1022" s="28">
        <v>-13.9</v>
      </c>
      <c r="J1022" s="28">
        <v>512.5</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200</v>
      </c>
      <c r="J1023" s="35">
        <v>-16.7</v>
      </c>
      <c r="K1023" s="36" t="s">
        <v>1193</v>
      </c>
      <c r="L1023" s="30" t="str">
        <f t="shared" si="289"/>
        <v>Yes</v>
      </c>
    </row>
    <row r="1024" spans="1:12">
      <c r="A1024" s="49" t="s">
        <v>739</v>
      </c>
      <c r="B1024" s="36" t="s">
        <v>49</v>
      </c>
      <c r="C1024" s="47">
        <v>1180</v>
      </c>
      <c r="D1024" s="33" t="str">
        <f t="shared" si="286"/>
        <v>N/A</v>
      </c>
      <c r="E1024" s="47">
        <v>338.66666666999998</v>
      </c>
      <c r="F1024" s="33" t="str">
        <f t="shared" si="287"/>
        <v>N/A</v>
      </c>
      <c r="G1024" s="47">
        <v>2489.4</v>
      </c>
      <c r="H1024" s="33" t="str">
        <f t="shared" si="288"/>
        <v>N/A</v>
      </c>
      <c r="I1024" s="35">
        <v>-71.3</v>
      </c>
      <c r="J1024" s="35">
        <v>635.1</v>
      </c>
      <c r="K1024" s="36" t="s">
        <v>1193</v>
      </c>
      <c r="L1024" s="30" t="str">
        <f t="shared" si="289"/>
        <v>No</v>
      </c>
    </row>
    <row r="1025" spans="1:12">
      <c r="A1025" s="49" t="s">
        <v>366</v>
      </c>
      <c r="B1025" s="36" t="s">
        <v>49</v>
      </c>
      <c r="C1025" s="47">
        <v>118558452</v>
      </c>
      <c r="D1025" s="33" t="str">
        <f t="shared" si="286"/>
        <v>N/A</v>
      </c>
      <c r="E1025" s="47">
        <v>84370935</v>
      </c>
      <c r="F1025" s="33" t="str">
        <f t="shared" si="287"/>
        <v>N/A</v>
      </c>
      <c r="G1025" s="47">
        <v>140778</v>
      </c>
      <c r="H1025" s="33" t="str">
        <f t="shared" si="288"/>
        <v>N/A</v>
      </c>
      <c r="I1025" s="35">
        <v>-28.8</v>
      </c>
      <c r="J1025" s="35">
        <v>-99.8</v>
      </c>
      <c r="K1025" s="36" t="s">
        <v>1193</v>
      </c>
      <c r="L1025" s="30" t="str">
        <f t="shared" si="289"/>
        <v>No</v>
      </c>
    </row>
    <row r="1026" spans="1:12">
      <c r="A1026" s="49" t="s">
        <v>96</v>
      </c>
      <c r="B1026" s="36" t="s">
        <v>49</v>
      </c>
      <c r="C1026" s="34">
        <v>583</v>
      </c>
      <c r="D1026" s="33" t="str">
        <f t="shared" si="286"/>
        <v>N/A</v>
      </c>
      <c r="E1026" s="34">
        <v>384</v>
      </c>
      <c r="F1026" s="33" t="str">
        <f t="shared" si="287"/>
        <v>N/A</v>
      </c>
      <c r="G1026" s="34">
        <v>11</v>
      </c>
      <c r="H1026" s="33" t="str">
        <f t="shared" si="288"/>
        <v>N/A</v>
      </c>
      <c r="I1026" s="35">
        <v>-34.1</v>
      </c>
      <c r="J1026" s="35">
        <v>-99.5</v>
      </c>
      <c r="K1026" s="36" t="s">
        <v>1193</v>
      </c>
      <c r="L1026" s="30" t="str">
        <f t="shared" si="289"/>
        <v>No</v>
      </c>
    </row>
    <row r="1027" spans="1:12">
      <c r="A1027" s="49" t="s">
        <v>367</v>
      </c>
      <c r="B1027" s="36" t="s">
        <v>49</v>
      </c>
      <c r="C1027" s="47">
        <v>203359.26587</v>
      </c>
      <c r="D1027" s="33" t="str">
        <f t="shared" si="286"/>
        <v>N/A</v>
      </c>
      <c r="E1027" s="47">
        <v>219715.97656000001</v>
      </c>
      <c r="F1027" s="33" t="str">
        <f t="shared" si="287"/>
        <v>N/A</v>
      </c>
      <c r="G1027" s="47">
        <v>70389</v>
      </c>
      <c r="H1027" s="33" t="str">
        <f t="shared" si="288"/>
        <v>N/A</v>
      </c>
      <c r="I1027" s="35">
        <v>8.0429999999999993</v>
      </c>
      <c r="J1027" s="35">
        <v>-68</v>
      </c>
      <c r="K1027" s="36" t="s">
        <v>1193</v>
      </c>
      <c r="L1027" s="30" t="str">
        <f t="shared" si="289"/>
        <v>No</v>
      </c>
    </row>
    <row r="1028" spans="1:12">
      <c r="A1028" s="49" t="s">
        <v>368</v>
      </c>
      <c r="B1028" s="36" t="s">
        <v>49</v>
      </c>
      <c r="C1028" s="47">
        <v>559598991</v>
      </c>
      <c r="D1028" s="33" t="str">
        <f t="shared" si="286"/>
        <v>N/A</v>
      </c>
      <c r="E1028" s="47">
        <v>340345157</v>
      </c>
      <c r="F1028" s="33" t="str">
        <f t="shared" si="287"/>
        <v>N/A</v>
      </c>
      <c r="G1028" s="47">
        <v>5913932</v>
      </c>
      <c r="H1028" s="33" t="str">
        <f t="shared" si="288"/>
        <v>N/A</v>
      </c>
      <c r="I1028" s="35">
        <v>-39.200000000000003</v>
      </c>
      <c r="J1028" s="35">
        <v>-98.3</v>
      </c>
      <c r="K1028" s="36" t="s">
        <v>1193</v>
      </c>
      <c r="L1028" s="30" t="str">
        <f t="shared" si="289"/>
        <v>No</v>
      </c>
    </row>
    <row r="1029" spans="1:12">
      <c r="A1029" s="49" t="s">
        <v>369</v>
      </c>
      <c r="B1029" s="36" t="s">
        <v>49</v>
      </c>
      <c r="C1029" s="34">
        <v>20111</v>
      </c>
      <c r="D1029" s="33" t="str">
        <f t="shared" si="286"/>
        <v>N/A</v>
      </c>
      <c r="E1029" s="34">
        <v>12921</v>
      </c>
      <c r="F1029" s="33" t="str">
        <f t="shared" si="287"/>
        <v>N/A</v>
      </c>
      <c r="G1029" s="34">
        <v>162</v>
      </c>
      <c r="H1029" s="33" t="str">
        <f t="shared" si="288"/>
        <v>N/A</v>
      </c>
      <c r="I1029" s="35">
        <v>-35.799999999999997</v>
      </c>
      <c r="J1029" s="35">
        <v>-98.7</v>
      </c>
      <c r="K1029" s="36" t="s">
        <v>1193</v>
      </c>
      <c r="L1029" s="30" t="str">
        <f t="shared" si="289"/>
        <v>No</v>
      </c>
    </row>
    <row r="1030" spans="1:12">
      <c r="A1030" s="49" t="s">
        <v>370</v>
      </c>
      <c r="B1030" s="36" t="s">
        <v>49</v>
      </c>
      <c r="C1030" s="47">
        <v>27825.517926</v>
      </c>
      <c r="D1030" s="33" t="str">
        <f t="shared" si="286"/>
        <v>N/A</v>
      </c>
      <c r="E1030" s="47">
        <v>26340.465676</v>
      </c>
      <c r="F1030" s="33" t="str">
        <f t="shared" si="287"/>
        <v>N/A</v>
      </c>
      <c r="G1030" s="47">
        <v>36505.753085999997</v>
      </c>
      <c r="H1030" s="33" t="str">
        <f t="shared" si="288"/>
        <v>N/A</v>
      </c>
      <c r="I1030" s="35">
        <v>-5.34</v>
      </c>
      <c r="J1030" s="35">
        <v>38.590000000000003</v>
      </c>
      <c r="K1030" s="36" t="s">
        <v>1193</v>
      </c>
      <c r="L1030" s="30" t="str">
        <f t="shared" si="289"/>
        <v>No</v>
      </c>
    </row>
    <row r="1031" spans="1:12">
      <c r="A1031" s="49" t="s">
        <v>371</v>
      </c>
      <c r="B1031" s="36" t="s">
        <v>49</v>
      </c>
      <c r="C1031" s="47">
        <v>14470687</v>
      </c>
      <c r="D1031" s="33" t="str">
        <f t="shared" si="286"/>
        <v>N/A</v>
      </c>
      <c r="E1031" s="47">
        <v>11056255</v>
      </c>
      <c r="F1031" s="33" t="str">
        <f t="shared" si="287"/>
        <v>N/A</v>
      </c>
      <c r="G1031" s="47">
        <v>378121</v>
      </c>
      <c r="H1031" s="33" t="str">
        <f t="shared" si="288"/>
        <v>N/A</v>
      </c>
      <c r="I1031" s="35">
        <v>-23.6</v>
      </c>
      <c r="J1031" s="35">
        <v>-96.6</v>
      </c>
      <c r="K1031" s="36" t="s">
        <v>1193</v>
      </c>
      <c r="L1031" s="30" t="str">
        <f t="shared" si="289"/>
        <v>No</v>
      </c>
    </row>
    <row r="1032" spans="1:12">
      <c r="A1032" s="49" t="s">
        <v>97</v>
      </c>
      <c r="B1032" s="36" t="s">
        <v>49</v>
      </c>
      <c r="C1032" s="34">
        <v>14847</v>
      </c>
      <c r="D1032" s="33" t="str">
        <f t="shared" si="286"/>
        <v>N/A</v>
      </c>
      <c r="E1032" s="34">
        <v>9669</v>
      </c>
      <c r="F1032" s="33" t="str">
        <f t="shared" si="287"/>
        <v>N/A</v>
      </c>
      <c r="G1032" s="34">
        <v>520</v>
      </c>
      <c r="H1032" s="33" t="str">
        <f t="shared" si="288"/>
        <v>N/A</v>
      </c>
      <c r="I1032" s="35">
        <v>-34.9</v>
      </c>
      <c r="J1032" s="35">
        <v>-94.6</v>
      </c>
      <c r="K1032" s="36" t="s">
        <v>1193</v>
      </c>
      <c r="L1032" s="30" t="str">
        <f t="shared" si="289"/>
        <v>No</v>
      </c>
    </row>
    <row r="1033" spans="1:12">
      <c r="A1033" s="49" t="s">
        <v>372</v>
      </c>
      <c r="B1033" s="36" t="s">
        <v>49</v>
      </c>
      <c r="C1033" s="47">
        <v>974.65393682000001</v>
      </c>
      <c r="D1033" s="33" t="str">
        <f t="shared" si="286"/>
        <v>N/A</v>
      </c>
      <c r="E1033" s="47">
        <v>1143.4745062</v>
      </c>
      <c r="F1033" s="33" t="str">
        <f t="shared" si="287"/>
        <v>N/A</v>
      </c>
      <c r="G1033" s="47">
        <v>727.15576923000003</v>
      </c>
      <c r="H1033" s="33" t="str">
        <f t="shared" si="288"/>
        <v>N/A</v>
      </c>
      <c r="I1033" s="35">
        <v>17.32</v>
      </c>
      <c r="J1033" s="35">
        <v>-36.4</v>
      </c>
      <c r="K1033" s="36" t="s">
        <v>1193</v>
      </c>
      <c r="L1033" s="30" t="str">
        <f t="shared" si="289"/>
        <v>No</v>
      </c>
    </row>
    <row r="1034" spans="1:12">
      <c r="A1034" s="49" t="s">
        <v>373</v>
      </c>
      <c r="B1034" s="36" t="s">
        <v>49</v>
      </c>
      <c r="C1034" s="47">
        <v>177705</v>
      </c>
      <c r="D1034" s="33" t="str">
        <f t="shared" si="286"/>
        <v>N/A</v>
      </c>
      <c r="E1034" s="47">
        <v>185918</v>
      </c>
      <c r="F1034" s="33" t="str">
        <f t="shared" si="287"/>
        <v>N/A</v>
      </c>
      <c r="G1034" s="47">
        <v>160872</v>
      </c>
      <c r="H1034" s="33" t="str">
        <f t="shared" si="288"/>
        <v>N/A</v>
      </c>
      <c r="I1034" s="35">
        <v>4.6219999999999999</v>
      </c>
      <c r="J1034" s="35">
        <v>-13.5</v>
      </c>
      <c r="K1034" s="36" t="s">
        <v>1193</v>
      </c>
      <c r="L1034" s="30" t="str">
        <f t="shared" si="289"/>
        <v>Yes</v>
      </c>
    </row>
    <row r="1035" spans="1:12">
      <c r="A1035" s="49" t="s">
        <v>98</v>
      </c>
      <c r="B1035" s="36" t="s">
        <v>49</v>
      </c>
      <c r="C1035" s="34">
        <v>250</v>
      </c>
      <c r="D1035" s="33" t="str">
        <f t="shared" si="286"/>
        <v>N/A</v>
      </c>
      <c r="E1035" s="34">
        <v>215</v>
      </c>
      <c r="F1035" s="33" t="str">
        <f t="shared" si="287"/>
        <v>N/A</v>
      </c>
      <c r="G1035" s="34">
        <v>209</v>
      </c>
      <c r="H1035" s="33" t="str">
        <f t="shared" si="288"/>
        <v>N/A</v>
      </c>
      <c r="I1035" s="35">
        <v>-14</v>
      </c>
      <c r="J1035" s="35">
        <v>-2.79</v>
      </c>
      <c r="K1035" s="36" t="s">
        <v>1193</v>
      </c>
      <c r="L1035" s="30" t="str">
        <f t="shared" si="289"/>
        <v>Yes</v>
      </c>
    </row>
    <row r="1036" spans="1:12">
      <c r="A1036" s="49" t="s">
        <v>374</v>
      </c>
      <c r="B1036" s="36" t="s">
        <v>49</v>
      </c>
      <c r="C1036" s="47">
        <v>710.82</v>
      </c>
      <c r="D1036" s="33" t="str">
        <f t="shared" si="286"/>
        <v>N/A</v>
      </c>
      <c r="E1036" s="47">
        <v>864.73488371999997</v>
      </c>
      <c r="F1036" s="33" t="str">
        <f t="shared" si="287"/>
        <v>N/A</v>
      </c>
      <c r="G1036" s="47">
        <v>769.72248804000003</v>
      </c>
      <c r="H1036" s="33" t="str">
        <f t="shared" si="288"/>
        <v>N/A</v>
      </c>
      <c r="I1036" s="35">
        <v>21.65</v>
      </c>
      <c r="J1036" s="35">
        <v>-11</v>
      </c>
      <c r="K1036" s="36" t="s">
        <v>1193</v>
      </c>
      <c r="L1036" s="30" t="str">
        <f t="shared" si="289"/>
        <v>Yes</v>
      </c>
    </row>
    <row r="1037" spans="1:12">
      <c r="A1037" s="49" t="s">
        <v>375</v>
      </c>
      <c r="B1037" s="36" t="s">
        <v>49</v>
      </c>
      <c r="C1037" s="47">
        <v>394677</v>
      </c>
      <c r="D1037" s="33" t="str">
        <f t="shared" si="286"/>
        <v>N/A</v>
      </c>
      <c r="E1037" s="47">
        <v>96348</v>
      </c>
      <c r="F1037" s="33" t="str">
        <f t="shared" si="287"/>
        <v>N/A</v>
      </c>
      <c r="G1037" s="47">
        <v>2435</v>
      </c>
      <c r="H1037" s="33" t="str">
        <f t="shared" si="288"/>
        <v>N/A</v>
      </c>
      <c r="I1037" s="35">
        <v>-75.599999999999994</v>
      </c>
      <c r="J1037" s="35">
        <v>-97.5</v>
      </c>
      <c r="K1037" s="36" t="s">
        <v>1193</v>
      </c>
      <c r="L1037" s="30" t="str">
        <f t="shared" si="289"/>
        <v>No</v>
      </c>
    </row>
    <row r="1038" spans="1:12">
      <c r="A1038" s="46" t="s">
        <v>99</v>
      </c>
      <c r="B1038" s="25" t="s">
        <v>49</v>
      </c>
      <c r="C1038" s="26">
        <v>1673</v>
      </c>
      <c r="D1038" s="27" t="str">
        <f t="shared" si="286"/>
        <v>N/A</v>
      </c>
      <c r="E1038" s="26">
        <v>445</v>
      </c>
      <c r="F1038" s="27" t="str">
        <f t="shared" si="287"/>
        <v>N/A</v>
      </c>
      <c r="G1038" s="26">
        <v>20</v>
      </c>
      <c r="H1038" s="27" t="str">
        <f t="shared" si="288"/>
        <v>N/A</v>
      </c>
      <c r="I1038" s="28">
        <v>-73.400000000000006</v>
      </c>
      <c r="J1038" s="28">
        <v>-95.5</v>
      </c>
      <c r="K1038" s="29" t="s">
        <v>1193</v>
      </c>
      <c r="L1038" s="30" t="str">
        <f t="shared" si="289"/>
        <v>No</v>
      </c>
    </row>
    <row r="1039" spans="1:12">
      <c r="A1039" s="46" t="s">
        <v>376</v>
      </c>
      <c r="B1039" s="25" t="s">
        <v>49</v>
      </c>
      <c r="C1039" s="31">
        <v>235.90974298</v>
      </c>
      <c r="D1039" s="27" t="str">
        <f t="shared" si="286"/>
        <v>N/A</v>
      </c>
      <c r="E1039" s="31">
        <v>216.51235955000001</v>
      </c>
      <c r="F1039" s="27" t="str">
        <f t="shared" si="287"/>
        <v>N/A</v>
      </c>
      <c r="G1039" s="31">
        <v>121.75</v>
      </c>
      <c r="H1039" s="27" t="str">
        <f t="shared" si="288"/>
        <v>N/A</v>
      </c>
      <c r="I1039" s="28">
        <v>-8.2200000000000006</v>
      </c>
      <c r="J1039" s="28">
        <v>-43.8</v>
      </c>
      <c r="K1039" s="29" t="s">
        <v>1193</v>
      </c>
      <c r="L1039" s="30" t="str">
        <f t="shared" si="289"/>
        <v>No</v>
      </c>
    </row>
    <row r="1040" spans="1:12">
      <c r="A1040" s="46" t="s">
        <v>377</v>
      </c>
      <c r="B1040" s="25" t="s">
        <v>49</v>
      </c>
      <c r="C1040" s="31">
        <v>11351486</v>
      </c>
      <c r="D1040" s="27" t="str">
        <f t="shared" si="286"/>
        <v>N/A</v>
      </c>
      <c r="E1040" s="31">
        <v>6579238</v>
      </c>
      <c r="F1040" s="27" t="str">
        <f t="shared" si="287"/>
        <v>N/A</v>
      </c>
      <c r="G1040" s="31">
        <v>195396</v>
      </c>
      <c r="H1040" s="27" t="str">
        <f t="shared" si="288"/>
        <v>N/A</v>
      </c>
      <c r="I1040" s="28">
        <v>-42</v>
      </c>
      <c r="J1040" s="28">
        <v>-97</v>
      </c>
      <c r="K1040" s="29" t="s">
        <v>1193</v>
      </c>
      <c r="L1040" s="30" t="str">
        <f t="shared" si="289"/>
        <v>No</v>
      </c>
    </row>
    <row r="1041" spans="1:12">
      <c r="A1041" s="46" t="s">
        <v>378</v>
      </c>
      <c r="B1041" s="25" t="s">
        <v>49</v>
      </c>
      <c r="C1041" s="26">
        <v>20820</v>
      </c>
      <c r="D1041" s="27" t="str">
        <f t="shared" si="286"/>
        <v>N/A</v>
      </c>
      <c r="E1041" s="26">
        <v>13630</v>
      </c>
      <c r="F1041" s="27" t="str">
        <f t="shared" si="287"/>
        <v>N/A</v>
      </c>
      <c r="G1041" s="26">
        <v>421</v>
      </c>
      <c r="H1041" s="27" t="str">
        <f t="shared" si="288"/>
        <v>N/A</v>
      </c>
      <c r="I1041" s="28">
        <v>-34.5</v>
      </c>
      <c r="J1041" s="28">
        <v>-96.9</v>
      </c>
      <c r="K1041" s="29" t="s">
        <v>1193</v>
      </c>
      <c r="L1041" s="30" t="str">
        <f t="shared" si="289"/>
        <v>No</v>
      </c>
    </row>
    <row r="1042" spans="1:12">
      <c r="A1042" s="46" t="s">
        <v>379</v>
      </c>
      <c r="B1042" s="25" t="s">
        <v>49</v>
      </c>
      <c r="C1042" s="31">
        <v>545.22026897000001</v>
      </c>
      <c r="D1042" s="27" t="str">
        <f t="shared" si="286"/>
        <v>N/A</v>
      </c>
      <c r="E1042" s="31">
        <v>482.70271459999998</v>
      </c>
      <c r="F1042" s="27" t="str">
        <f t="shared" si="287"/>
        <v>N/A</v>
      </c>
      <c r="G1042" s="31">
        <v>464.12351544000001</v>
      </c>
      <c r="H1042" s="27" t="str">
        <f t="shared" si="288"/>
        <v>N/A</v>
      </c>
      <c r="I1042" s="28">
        <v>-11.5</v>
      </c>
      <c r="J1042" s="28">
        <v>-3.85</v>
      </c>
      <c r="K1042" s="29" t="s">
        <v>1193</v>
      </c>
      <c r="L1042" s="30" t="str">
        <f t="shared" si="289"/>
        <v>Yes</v>
      </c>
    </row>
    <row r="1043" spans="1:12">
      <c r="A1043" s="46" t="s">
        <v>380</v>
      </c>
      <c r="B1043" s="25" t="s">
        <v>49</v>
      </c>
      <c r="C1043" s="31">
        <v>3804335</v>
      </c>
      <c r="D1043" s="27" t="str">
        <f t="shared" si="286"/>
        <v>N/A</v>
      </c>
      <c r="E1043" s="31">
        <v>1739319</v>
      </c>
      <c r="F1043" s="27" t="str">
        <f t="shared" si="287"/>
        <v>N/A</v>
      </c>
      <c r="G1043" s="31">
        <v>74643</v>
      </c>
      <c r="H1043" s="27" t="str">
        <f t="shared" si="288"/>
        <v>N/A</v>
      </c>
      <c r="I1043" s="28">
        <v>-54.3</v>
      </c>
      <c r="J1043" s="28">
        <v>-95.7</v>
      </c>
      <c r="K1043" s="29" t="s">
        <v>1193</v>
      </c>
      <c r="L1043" s="30" t="str">
        <f t="shared" si="289"/>
        <v>No</v>
      </c>
    </row>
    <row r="1044" spans="1:12">
      <c r="A1044" s="46" t="s">
        <v>100</v>
      </c>
      <c r="B1044" s="25" t="s">
        <v>49</v>
      </c>
      <c r="C1044" s="26">
        <v>13555</v>
      </c>
      <c r="D1044" s="27" t="str">
        <f t="shared" si="286"/>
        <v>N/A</v>
      </c>
      <c r="E1044" s="26">
        <v>10633</v>
      </c>
      <c r="F1044" s="27" t="str">
        <f t="shared" si="287"/>
        <v>N/A</v>
      </c>
      <c r="G1044" s="26">
        <v>187</v>
      </c>
      <c r="H1044" s="27" t="str">
        <f t="shared" si="288"/>
        <v>N/A</v>
      </c>
      <c r="I1044" s="28">
        <v>-21.6</v>
      </c>
      <c r="J1044" s="28">
        <v>-98.2</v>
      </c>
      <c r="K1044" s="29" t="s">
        <v>1193</v>
      </c>
      <c r="L1044" s="30" t="str">
        <f t="shared" si="289"/>
        <v>No</v>
      </c>
    </row>
    <row r="1045" spans="1:12">
      <c r="A1045" s="46" t="s">
        <v>381</v>
      </c>
      <c r="B1045" s="25" t="s">
        <v>49</v>
      </c>
      <c r="C1045" s="31">
        <v>280.65916635999997</v>
      </c>
      <c r="D1045" s="27" t="str">
        <f t="shared" si="286"/>
        <v>N/A</v>
      </c>
      <c r="E1045" s="31">
        <v>163.57744757</v>
      </c>
      <c r="F1045" s="27" t="str">
        <f t="shared" si="287"/>
        <v>N/A</v>
      </c>
      <c r="G1045" s="31">
        <v>399.16042780999999</v>
      </c>
      <c r="H1045" s="27" t="str">
        <f t="shared" si="288"/>
        <v>N/A</v>
      </c>
      <c r="I1045" s="28">
        <v>-41.7</v>
      </c>
      <c r="J1045" s="28">
        <v>144</v>
      </c>
      <c r="K1045" s="29" t="s">
        <v>1193</v>
      </c>
      <c r="L1045" s="30" t="str">
        <f t="shared" si="289"/>
        <v>No</v>
      </c>
    </row>
    <row r="1046" spans="1:12">
      <c r="A1046" s="46" t="s">
        <v>382</v>
      </c>
      <c r="B1046" s="25" t="s">
        <v>49</v>
      </c>
      <c r="C1046" s="31">
        <v>161411808</v>
      </c>
      <c r="D1046" s="27" t="str">
        <f t="shared" si="286"/>
        <v>N/A</v>
      </c>
      <c r="E1046" s="31">
        <v>114803050</v>
      </c>
      <c r="F1046" s="27" t="str">
        <f t="shared" si="287"/>
        <v>N/A</v>
      </c>
      <c r="G1046" s="31">
        <v>5257030</v>
      </c>
      <c r="H1046" s="27" t="str">
        <f t="shared" si="288"/>
        <v>N/A</v>
      </c>
      <c r="I1046" s="28">
        <v>-28.9</v>
      </c>
      <c r="J1046" s="28">
        <v>-95.4</v>
      </c>
      <c r="K1046" s="29" t="s">
        <v>1193</v>
      </c>
      <c r="L1046" s="30" t="str">
        <f t="shared" si="289"/>
        <v>No</v>
      </c>
    </row>
    <row r="1047" spans="1:12">
      <c r="A1047" s="46" t="s">
        <v>383</v>
      </c>
      <c r="B1047" s="25" t="s">
        <v>49</v>
      </c>
      <c r="C1047" s="26">
        <v>6293</v>
      </c>
      <c r="D1047" s="27" t="str">
        <f t="shared" si="286"/>
        <v>N/A</v>
      </c>
      <c r="E1047" s="26">
        <v>4864</v>
      </c>
      <c r="F1047" s="27" t="str">
        <f t="shared" si="287"/>
        <v>N/A</v>
      </c>
      <c r="G1047" s="26">
        <v>151</v>
      </c>
      <c r="H1047" s="27" t="str">
        <f t="shared" si="288"/>
        <v>N/A</v>
      </c>
      <c r="I1047" s="28">
        <v>-22.7</v>
      </c>
      <c r="J1047" s="28">
        <v>-96.9</v>
      </c>
      <c r="K1047" s="29" t="s">
        <v>1193</v>
      </c>
      <c r="L1047" s="30" t="str">
        <f t="shared" ref="L1047:L1084" si="290">IF(J1047="Div by 0", "N/A", IF(K1047="N/A","N/A", IF(J1047&gt;VALUE(MID(K1047,1,2)), "No", IF(J1047&lt;-1*VALUE(MID(K1047,1,2)), "No", "Yes"))))</f>
        <v>No</v>
      </c>
    </row>
    <row r="1048" spans="1:12">
      <c r="A1048" s="46" t="s">
        <v>384</v>
      </c>
      <c r="B1048" s="25" t="s">
        <v>49</v>
      </c>
      <c r="C1048" s="31">
        <v>25649.421262</v>
      </c>
      <c r="D1048" s="27" t="str">
        <f t="shared" si="286"/>
        <v>N/A</v>
      </c>
      <c r="E1048" s="31">
        <v>23602.600740000002</v>
      </c>
      <c r="F1048" s="27" t="str">
        <f t="shared" si="287"/>
        <v>N/A</v>
      </c>
      <c r="G1048" s="31">
        <v>34814.768212000003</v>
      </c>
      <c r="H1048" s="27" t="str">
        <f t="shared" si="288"/>
        <v>N/A</v>
      </c>
      <c r="I1048" s="28">
        <v>-7.98</v>
      </c>
      <c r="J1048" s="28">
        <v>47.5</v>
      </c>
      <c r="K1048" s="29" t="s">
        <v>1193</v>
      </c>
      <c r="L1048" s="30" t="str">
        <f t="shared" si="290"/>
        <v>No</v>
      </c>
    </row>
    <row r="1049" spans="1:12">
      <c r="A1049" s="46" t="s">
        <v>385</v>
      </c>
      <c r="B1049" s="25" t="s">
        <v>49</v>
      </c>
      <c r="C1049" s="31">
        <v>8448333</v>
      </c>
      <c r="D1049" s="27" t="str">
        <f t="shared" si="286"/>
        <v>N/A</v>
      </c>
      <c r="E1049" s="31">
        <v>5048100</v>
      </c>
      <c r="F1049" s="27" t="str">
        <f t="shared" si="287"/>
        <v>N/A</v>
      </c>
      <c r="G1049" s="31">
        <v>204123</v>
      </c>
      <c r="H1049" s="27" t="str">
        <f t="shared" si="288"/>
        <v>N/A</v>
      </c>
      <c r="I1049" s="28">
        <v>-40.200000000000003</v>
      </c>
      <c r="J1049" s="28">
        <v>-96</v>
      </c>
      <c r="K1049" s="29" t="s">
        <v>1193</v>
      </c>
      <c r="L1049" s="30" t="str">
        <f t="shared" si="290"/>
        <v>No</v>
      </c>
    </row>
    <row r="1050" spans="1:12">
      <c r="A1050" s="46" t="s">
        <v>101</v>
      </c>
      <c r="B1050" s="25" t="s">
        <v>49</v>
      </c>
      <c r="C1050" s="26">
        <v>18260</v>
      </c>
      <c r="D1050" s="27" t="str">
        <f t="shared" si="286"/>
        <v>N/A</v>
      </c>
      <c r="E1050" s="26">
        <v>12475</v>
      </c>
      <c r="F1050" s="27" t="str">
        <f t="shared" si="287"/>
        <v>N/A</v>
      </c>
      <c r="G1050" s="26">
        <v>496</v>
      </c>
      <c r="H1050" s="27" t="str">
        <f t="shared" si="288"/>
        <v>N/A</v>
      </c>
      <c r="I1050" s="28">
        <v>-31.7</v>
      </c>
      <c r="J1050" s="28">
        <v>-96</v>
      </c>
      <c r="K1050" s="29" t="s">
        <v>1193</v>
      </c>
      <c r="L1050" s="30" t="str">
        <f t="shared" si="290"/>
        <v>No</v>
      </c>
    </row>
    <row r="1051" spans="1:12">
      <c r="A1051" s="46" t="s">
        <v>386</v>
      </c>
      <c r="B1051" s="25" t="s">
        <v>49</v>
      </c>
      <c r="C1051" s="31">
        <v>462.66883898999998</v>
      </c>
      <c r="D1051" s="27" t="str">
        <f t="shared" si="286"/>
        <v>N/A</v>
      </c>
      <c r="E1051" s="31">
        <v>404.65731462999997</v>
      </c>
      <c r="F1051" s="27" t="str">
        <f t="shared" si="287"/>
        <v>N/A</v>
      </c>
      <c r="G1051" s="31">
        <v>411.53830644999999</v>
      </c>
      <c r="H1051" s="27" t="str">
        <f t="shared" si="288"/>
        <v>N/A</v>
      </c>
      <c r="I1051" s="28">
        <v>-12.5</v>
      </c>
      <c r="J1051" s="28">
        <v>1.7</v>
      </c>
      <c r="K1051" s="29" t="s">
        <v>1193</v>
      </c>
      <c r="L1051" s="30" t="str">
        <f t="shared" si="290"/>
        <v>Yes</v>
      </c>
    </row>
    <row r="1052" spans="1:12">
      <c r="A1052" s="46" t="s">
        <v>387</v>
      </c>
      <c r="B1052" s="25" t="s">
        <v>49</v>
      </c>
      <c r="C1052" s="31">
        <v>20805048</v>
      </c>
      <c r="D1052" s="27" t="str">
        <f t="shared" si="286"/>
        <v>N/A</v>
      </c>
      <c r="E1052" s="31">
        <v>12725821</v>
      </c>
      <c r="F1052" s="27" t="str">
        <f t="shared" si="287"/>
        <v>N/A</v>
      </c>
      <c r="G1052" s="31">
        <v>849387</v>
      </c>
      <c r="H1052" s="27" t="str">
        <f t="shared" si="288"/>
        <v>N/A</v>
      </c>
      <c r="I1052" s="28">
        <v>-38.799999999999997</v>
      </c>
      <c r="J1052" s="28">
        <v>-93.3</v>
      </c>
      <c r="K1052" s="29" t="s">
        <v>1193</v>
      </c>
      <c r="L1052" s="30" t="str">
        <f t="shared" si="290"/>
        <v>No</v>
      </c>
    </row>
    <row r="1053" spans="1:12">
      <c r="A1053" s="46" t="s">
        <v>102</v>
      </c>
      <c r="B1053" s="25" t="s">
        <v>49</v>
      </c>
      <c r="C1053" s="26">
        <v>13120</v>
      </c>
      <c r="D1053" s="27" t="str">
        <f t="shared" si="286"/>
        <v>N/A</v>
      </c>
      <c r="E1053" s="26">
        <v>8441</v>
      </c>
      <c r="F1053" s="27" t="str">
        <f t="shared" si="287"/>
        <v>N/A</v>
      </c>
      <c r="G1053" s="26">
        <v>530</v>
      </c>
      <c r="H1053" s="27" t="str">
        <f t="shared" si="288"/>
        <v>N/A</v>
      </c>
      <c r="I1053" s="28">
        <v>-35.700000000000003</v>
      </c>
      <c r="J1053" s="28">
        <v>-93.7</v>
      </c>
      <c r="K1053" s="29" t="s">
        <v>1193</v>
      </c>
      <c r="L1053" s="30" t="str">
        <f t="shared" si="290"/>
        <v>No</v>
      </c>
    </row>
    <row r="1054" spans="1:12">
      <c r="A1054" s="46" t="s">
        <v>388</v>
      </c>
      <c r="B1054" s="25" t="s">
        <v>49</v>
      </c>
      <c r="C1054" s="31">
        <v>1585.7506097999999</v>
      </c>
      <c r="D1054" s="27" t="str">
        <f t="shared" si="286"/>
        <v>N/A</v>
      </c>
      <c r="E1054" s="31">
        <v>1507.6200687</v>
      </c>
      <c r="F1054" s="27" t="str">
        <f t="shared" si="287"/>
        <v>N/A</v>
      </c>
      <c r="G1054" s="31">
        <v>1602.6169811</v>
      </c>
      <c r="H1054" s="27" t="str">
        <f t="shared" si="288"/>
        <v>N/A</v>
      </c>
      <c r="I1054" s="28">
        <v>-4.93</v>
      </c>
      <c r="J1054" s="28">
        <v>6.3010000000000002</v>
      </c>
      <c r="K1054" s="29" t="s">
        <v>1193</v>
      </c>
      <c r="L1054" s="30" t="str">
        <f t="shared" si="290"/>
        <v>Yes</v>
      </c>
    </row>
    <row r="1055" spans="1:12">
      <c r="A1055" s="46" t="s">
        <v>389</v>
      </c>
      <c r="B1055" s="25" t="s">
        <v>49</v>
      </c>
      <c r="C1055" s="31">
        <v>535948</v>
      </c>
      <c r="D1055" s="27" t="str">
        <f t="shared" si="286"/>
        <v>N/A</v>
      </c>
      <c r="E1055" s="31">
        <v>468169</v>
      </c>
      <c r="F1055" s="27" t="str">
        <f t="shared" si="287"/>
        <v>N/A</v>
      </c>
      <c r="G1055" s="31">
        <v>970803</v>
      </c>
      <c r="H1055" s="27" t="str">
        <f t="shared" si="288"/>
        <v>N/A</v>
      </c>
      <c r="I1055" s="28">
        <v>-12.6</v>
      </c>
      <c r="J1055" s="28">
        <v>107.4</v>
      </c>
      <c r="K1055" s="29" t="s">
        <v>1193</v>
      </c>
      <c r="L1055" s="30" t="str">
        <f t="shared" si="290"/>
        <v>No</v>
      </c>
    </row>
    <row r="1056" spans="1:12">
      <c r="A1056" s="93" t="s">
        <v>625</v>
      </c>
      <c r="B1056" s="26" t="s">
        <v>49</v>
      </c>
      <c r="C1056" s="26">
        <v>610</v>
      </c>
      <c r="D1056" s="27" t="str">
        <f t="shared" si="286"/>
        <v>N/A</v>
      </c>
      <c r="E1056" s="26">
        <v>440</v>
      </c>
      <c r="F1056" s="27" t="str">
        <f t="shared" si="287"/>
        <v>N/A</v>
      </c>
      <c r="G1056" s="26">
        <v>126</v>
      </c>
      <c r="H1056" s="27" t="str">
        <f t="shared" si="288"/>
        <v>N/A</v>
      </c>
      <c r="I1056" s="28">
        <v>-27.9</v>
      </c>
      <c r="J1056" s="28">
        <v>-71.400000000000006</v>
      </c>
      <c r="K1056" s="37" t="s">
        <v>1193</v>
      </c>
      <c r="L1056" s="30" t="str">
        <f t="shared" si="290"/>
        <v>No</v>
      </c>
    </row>
    <row r="1057" spans="1:12">
      <c r="A1057" s="46" t="s">
        <v>390</v>
      </c>
      <c r="B1057" s="25" t="s">
        <v>49</v>
      </c>
      <c r="C1057" s="31">
        <v>878.60327869000002</v>
      </c>
      <c r="D1057" s="27" t="str">
        <f t="shared" si="286"/>
        <v>N/A</v>
      </c>
      <c r="E1057" s="31">
        <v>1064.0204544999999</v>
      </c>
      <c r="F1057" s="27" t="str">
        <f t="shared" si="287"/>
        <v>N/A</v>
      </c>
      <c r="G1057" s="31">
        <v>7704.7857143000001</v>
      </c>
      <c r="H1057" s="27" t="str">
        <f t="shared" si="288"/>
        <v>N/A</v>
      </c>
      <c r="I1057" s="28">
        <v>21.1</v>
      </c>
      <c r="J1057" s="28">
        <v>624.1</v>
      </c>
      <c r="K1057" s="29" t="s">
        <v>1193</v>
      </c>
      <c r="L1057" s="30" t="str">
        <f t="shared" si="290"/>
        <v>No</v>
      </c>
    </row>
    <row r="1058" spans="1:12">
      <c r="A1058" s="46" t="s">
        <v>391</v>
      </c>
      <c r="B1058" s="25" t="s">
        <v>49</v>
      </c>
      <c r="C1058" s="31">
        <v>14691319</v>
      </c>
      <c r="D1058" s="27" t="str">
        <f t="shared" si="286"/>
        <v>N/A</v>
      </c>
      <c r="E1058" s="31">
        <v>8867750</v>
      </c>
      <c r="F1058" s="27" t="str">
        <f t="shared" si="287"/>
        <v>N/A</v>
      </c>
      <c r="G1058" s="31">
        <v>10739</v>
      </c>
      <c r="H1058" s="27" t="str">
        <f t="shared" si="288"/>
        <v>N/A</v>
      </c>
      <c r="I1058" s="28">
        <v>-39.6</v>
      </c>
      <c r="J1058" s="28">
        <v>-99.9</v>
      </c>
      <c r="K1058" s="29" t="s">
        <v>1193</v>
      </c>
      <c r="L1058" s="30" t="str">
        <f t="shared" si="290"/>
        <v>No</v>
      </c>
    </row>
    <row r="1059" spans="1:12">
      <c r="A1059" s="46" t="s">
        <v>38</v>
      </c>
      <c r="B1059" s="25" t="s">
        <v>49</v>
      </c>
      <c r="C1059" s="26">
        <v>15849</v>
      </c>
      <c r="D1059" s="27" t="str">
        <f t="shared" si="286"/>
        <v>N/A</v>
      </c>
      <c r="E1059" s="26">
        <v>9378</v>
      </c>
      <c r="F1059" s="27" t="str">
        <f t="shared" si="287"/>
        <v>N/A</v>
      </c>
      <c r="G1059" s="26">
        <v>47</v>
      </c>
      <c r="H1059" s="27" t="str">
        <f t="shared" si="288"/>
        <v>N/A</v>
      </c>
      <c r="I1059" s="28">
        <v>-40.799999999999997</v>
      </c>
      <c r="J1059" s="28">
        <v>-99.5</v>
      </c>
      <c r="K1059" s="29" t="s">
        <v>1193</v>
      </c>
      <c r="L1059" s="30" t="str">
        <f t="shared" si="290"/>
        <v>No</v>
      </c>
    </row>
    <row r="1060" spans="1:12">
      <c r="A1060" s="46" t="s">
        <v>392</v>
      </c>
      <c r="B1060" s="25" t="s">
        <v>49</v>
      </c>
      <c r="C1060" s="31">
        <v>926.95558079</v>
      </c>
      <c r="D1060" s="27" t="str">
        <f t="shared" si="286"/>
        <v>N/A</v>
      </c>
      <c r="E1060" s="31">
        <v>945.59074429999998</v>
      </c>
      <c r="F1060" s="27" t="str">
        <f t="shared" si="287"/>
        <v>N/A</v>
      </c>
      <c r="G1060" s="31">
        <v>228.48936169999999</v>
      </c>
      <c r="H1060" s="27" t="str">
        <f t="shared" si="288"/>
        <v>N/A</v>
      </c>
      <c r="I1060" s="28">
        <v>2.0099999999999998</v>
      </c>
      <c r="J1060" s="28">
        <v>-75.8</v>
      </c>
      <c r="K1060" s="29" t="s">
        <v>1193</v>
      </c>
      <c r="L1060" s="30" t="str">
        <f t="shared" si="290"/>
        <v>No</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1207</v>
      </c>
      <c r="J1061" s="28" t="s">
        <v>1207</v>
      </c>
      <c r="K1061" s="29" t="s">
        <v>1193</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1207</v>
      </c>
      <c r="J1062" s="28" t="s">
        <v>1207</v>
      </c>
      <c r="K1062" s="29" t="s">
        <v>1193</v>
      </c>
      <c r="L1062" s="30" t="str">
        <f t="shared" si="290"/>
        <v>N/A</v>
      </c>
    </row>
    <row r="1063" spans="1:12">
      <c r="A1063" s="46" t="s">
        <v>395</v>
      </c>
      <c r="B1063" s="25" t="s">
        <v>49</v>
      </c>
      <c r="C1063" s="31" t="s">
        <v>1207</v>
      </c>
      <c r="D1063" s="27" t="str">
        <f t="shared" si="286"/>
        <v>N/A</v>
      </c>
      <c r="E1063" s="31" t="s">
        <v>1207</v>
      </c>
      <c r="F1063" s="27" t="str">
        <f t="shared" si="287"/>
        <v>N/A</v>
      </c>
      <c r="G1063" s="31" t="s">
        <v>1207</v>
      </c>
      <c r="H1063" s="27" t="str">
        <f t="shared" si="288"/>
        <v>N/A</v>
      </c>
      <c r="I1063" s="28" t="s">
        <v>1207</v>
      </c>
      <c r="J1063" s="28" t="s">
        <v>1207</v>
      </c>
      <c r="K1063" s="29" t="s">
        <v>1193</v>
      </c>
      <c r="L1063" s="30" t="str">
        <f t="shared" si="290"/>
        <v>N/A</v>
      </c>
    </row>
    <row r="1064" spans="1:12" ht="12.75" customHeight="1">
      <c r="A1064" s="46" t="s">
        <v>396</v>
      </c>
      <c r="B1064" s="25" t="s">
        <v>49</v>
      </c>
      <c r="C1064" s="31">
        <v>0</v>
      </c>
      <c r="D1064" s="27" t="str">
        <f t="shared" si="286"/>
        <v>N/A</v>
      </c>
      <c r="E1064" s="31">
        <v>0</v>
      </c>
      <c r="F1064" s="27" t="str">
        <f t="shared" si="287"/>
        <v>N/A</v>
      </c>
      <c r="G1064" s="31">
        <v>0</v>
      </c>
      <c r="H1064" s="27" t="str">
        <f t="shared" si="288"/>
        <v>N/A</v>
      </c>
      <c r="I1064" s="28" t="s">
        <v>1207</v>
      </c>
      <c r="J1064" s="28" t="s">
        <v>1207</v>
      </c>
      <c r="K1064" s="29" t="s">
        <v>1193</v>
      </c>
      <c r="L1064" s="30" t="str">
        <f t="shared" si="290"/>
        <v>N/A</v>
      </c>
    </row>
    <row r="1065" spans="1:12">
      <c r="A1065" s="46" t="s">
        <v>397</v>
      </c>
      <c r="B1065" s="25" t="s">
        <v>49</v>
      </c>
      <c r="C1065" s="26">
        <v>0</v>
      </c>
      <c r="D1065" s="27" t="str">
        <f t="shared" si="286"/>
        <v>N/A</v>
      </c>
      <c r="E1065" s="26">
        <v>0</v>
      </c>
      <c r="F1065" s="27" t="str">
        <f t="shared" si="287"/>
        <v>N/A</v>
      </c>
      <c r="G1065" s="26">
        <v>0</v>
      </c>
      <c r="H1065" s="27" t="str">
        <f t="shared" si="288"/>
        <v>N/A</v>
      </c>
      <c r="I1065" s="28" t="s">
        <v>1207</v>
      </c>
      <c r="J1065" s="28" t="s">
        <v>1207</v>
      </c>
      <c r="K1065" s="29" t="s">
        <v>1193</v>
      </c>
      <c r="L1065" s="30" t="str">
        <f t="shared" si="290"/>
        <v>N/A</v>
      </c>
    </row>
    <row r="1066" spans="1:12">
      <c r="A1066" s="46" t="s">
        <v>398</v>
      </c>
      <c r="B1066" s="25" t="s">
        <v>49</v>
      </c>
      <c r="C1066" s="31" t="s">
        <v>1207</v>
      </c>
      <c r="D1066" s="27" t="str">
        <f t="shared" si="286"/>
        <v>N/A</v>
      </c>
      <c r="E1066" s="31" t="s">
        <v>1207</v>
      </c>
      <c r="F1066" s="27" t="str">
        <f t="shared" si="287"/>
        <v>N/A</v>
      </c>
      <c r="G1066" s="31" t="s">
        <v>1207</v>
      </c>
      <c r="H1066" s="27" t="str">
        <f t="shared" si="288"/>
        <v>N/A</v>
      </c>
      <c r="I1066" s="28" t="s">
        <v>1207</v>
      </c>
      <c r="J1066" s="28" t="s">
        <v>1207</v>
      </c>
      <c r="K1066" s="29" t="s">
        <v>1193</v>
      </c>
      <c r="L1066" s="30" t="str">
        <f t="shared" si="290"/>
        <v>N/A</v>
      </c>
    </row>
    <row r="1067" spans="1:12">
      <c r="A1067" s="46" t="s">
        <v>399</v>
      </c>
      <c r="B1067" s="25" t="s">
        <v>49</v>
      </c>
      <c r="C1067" s="31">
        <v>252825</v>
      </c>
      <c r="D1067" s="27" t="str">
        <f t="shared" si="286"/>
        <v>N/A</v>
      </c>
      <c r="E1067" s="31">
        <v>221267</v>
      </c>
      <c r="F1067" s="27" t="str">
        <f t="shared" si="287"/>
        <v>N/A</v>
      </c>
      <c r="G1067" s="31">
        <v>8157</v>
      </c>
      <c r="H1067" s="27" t="str">
        <f t="shared" si="288"/>
        <v>N/A</v>
      </c>
      <c r="I1067" s="28">
        <v>-12.5</v>
      </c>
      <c r="J1067" s="28">
        <v>-96.3</v>
      </c>
      <c r="K1067" s="29" t="s">
        <v>1193</v>
      </c>
      <c r="L1067" s="30" t="str">
        <f t="shared" si="290"/>
        <v>No</v>
      </c>
    </row>
    <row r="1068" spans="1:12">
      <c r="A1068" s="46" t="s">
        <v>400</v>
      </c>
      <c r="B1068" s="25" t="s">
        <v>49</v>
      </c>
      <c r="C1068" s="26">
        <v>1235</v>
      </c>
      <c r="D1068" s="27" t="str">
        <f t="shared" si="286"/>
        <v>N/A</v>
      </c>
      <c r="E1068" s="26">
        <v>1087</v>
      </c>
      <c r="F1068" s="27" t="str">
        <f t="shared" si="287"/>
        <v>N/A</v>
      </c>
      <c r="G1068" s="26">
        <v>53</v>
      </c>
      <c r="H1068" s="27" t="str">
        <f t="shared" si="288"/>
        <v>N/A</v>
      </c>
      <c r="I1068" s="28">
        <v>-12</v>
      </c>
      <c r="J1068" s="28">
        <v>-95.1</v>
      </c>
      <c r="K1068" s="29" t="s">
        <v>1193</v>
      </c>
      <c r="L1068" s="30" t="str">
        <f t="shared" si="290"/>
        <v>No</v>
      </c>
    </row>
    <row r="1069" spans="1:12">
      <c r="A1069" s="46" t="s">
        <v>401</v>
      </c>
      <c r="B1069" s="25" t="s">
        <v>49</v>
      </c>
      <c r="C1069" s="31">
        <v>204.71659919000001</v>
      </c>
      <c r="D1069" s="27" t="str">
        <f t="shared" si="286"/>
        <v>N/A</v>
      </c>
      <c r="E1069" s="31">
        <v>203.5574977</v>
      </c>
      <c r="F1069" s="27" t="str">
        <f t="shared" si="287"/>
        <v>N/A</v>
      </c>
      <c r="G1069" s="31">
        <v>153.90566038</v>
      </c>
      <c r="H1069" s="27" t="str">
        <f t="shared" si="288"/>
        <v>N/A</v>
      </c>
      <c r="I1069" s="28">
        <v>-0.56599999999999995</v>
      </c>
      <c r="J1069" s="28">
        <v>-24.4</v>
      </c>
      <c r="K1069" s="29" t="s">
        <v>1193</v>
      </c>
      <c r="L1069" s="30" t="str">
        <f t="shared" si="290"/>
        <v>Yes</v>
      </c>
    </row>
    <row r="1070" spans="1:12" ht="12.75" customHeight="1">
      <c r="A1070" s="46" t="s">
        <v>402</v>
      </c>
      <c r="B1070" s="25" t="s">
        <v>49</v>
      </c>
      <c r="C1070" s="31">
        <v>330855</v>
      </c>
      <c r="D1070" s="27" t="str">
        <f t="shared" si="286"/>
        <v>N/A</v>
      </c>
      <c r="E1070" s="31">
        <v>33139</v>
      </c>
      <c r="F1070" s="27" t="str">
        <f t="shared" si="287"/>
        <v>N/A</v>
      </c>
      <c r="G1070" s="31">
        <v>2683</v>
      </c>
      <c r="H1070" s="27" t="str">
        <f t="shared" si="288"/>
        <v>N/A</v>
      </c>
      <c r="I1070" s="28">
        <v>-90</v>
      </c>
      <c r="J1070" s="28">
        <v>-91.9</v>
      </c>
      <c r="K1070" s="29" t="s">
        <v>1193</v>
      </c>
      <c r="L1070" s="30" t="str">
        <f t="shared" si="290"/>
        <v>No</v>
      </c>
    </row>
    <row r="1071" spans="1:12">
      <c r="A1071" s="46" t="s">
        <v>626</v>
      </c>
      <c r="B1071" s="25" t="s">
        <v>49</v>
      </c>
      <c r="C1071" s="26">
        <v>280</v>
      </c>
      <c r="D1071" s="27" t="str">
        <f t="shared" si="286"/>
        <v>N/A</v>
      </c>
      <c r="E1071" s="26">
        <v>91</v>
      </c>
      <c r="F1071" s="27" t="str">
        <f t="shared" si="287"/>
        <v>N/A</v>
      </c>
      <c r="G1071" s="26">
        <v>11</v>
      </c>
      <c r="H1071" s="27" t="str">
        <f t="shared" si="288"/>
        <v>N/A</v>
      </c>
      <c r="I1071" s="28">
        <v>-67.5</v>
      </c>
      <c r="J1071" s="28">
        <v>-98.9</v>
      </c>
      <c r="K1071" s="29" t="s">
        <v>1193</v>
      </c>
      <c r="L1071" s="30" t="str">
        <f t="shared" si="290"/>
        <v>No</v>
      </c>
    </row>
    <row r="1072" spans="1:12">
      <c r="A1072" s="46" t="s">
        <v>403</v>
      </c>
      <c r="B1072" s="25" t="s">
        <v>49</v>
      </c>
      <c r="C1072" s="31">
        <v>1181.625</v>
      </c>
      <c r="D1072" s="27" t="str">
        <f t="shared" si="286"/>
        <v>N/A</v>
      </c>
      <c r="E1072" s="31">
        <v>364.16483516</v>
      </c>
      <c r="F1072" s="27" t="str">
        <f t="shared" si="287"/>
        <v>N/A</v>
      </c>
      <c r="G1072" s="31">
        <v>2683</v>
      </c>
      <c r="H1072" s="27" t="str">
        <f t="shared" si="288"/>
        <v>N/A</v>
      </c>
      <c r="I1072" s="28">
        <v>-69.2</v>
      </c>
      <c r="J1072" s="28">
        <v>636.79999999999995</v>
      </c>
      <c r="K1072" s="29" t="s">
        <v>1193</v>
      </c>
      <c r="L1072" s="30" t="str">
        <f t="shared" si="290"/>
        <v>No</v>
      </c>
    </row>
    <row r="1073" spans="1:12">
      <c r="A1073" s="46" t="s">
        <v>404</v>
      </c>
      <c r="B1073" s="25" t="s">
        <v>49</v>
      </c>
      <c r="C1073" s="31">
        <v>32285532</v>
      </c>
      <c r="D1073" s="27" t="str">
        <f t="shared" si="286"/>
        <v>N/A</v>
      </c>
      <c r="E1073" s="31">
        <v>21916719</v>
      </c>
      <c r="F1073" s="27" t="str">
        <f t="shared" si="287"/>
        <v>N/A</v>
      </c>
      <c r="G1073" s="31">
        <v>371487</v>
      </c>
      <c r="H1073" s="27" t="str">
        <f t="shared" si="288"/>
        <v>N/A</v>
      </c>
      <c r="I1073" s="28">
        <v>-32.1</v>
      </c>
      <c r="J1073" s="28">
        <v>-98.3</v>
      </c>
      <c r="K1073" s="29" t="s">
        <v>1193</v>
      </c>
      <c r="L1073" s="30" t="str">
        <f t="shared" si="290"/>
        <v>No</v>
      </c>
    </row>
    <row r="1074" spans="1:12">
      <c r="A1074" s="46" t="s">
        <v>135</v>
      </c>
      <c r="B1074" s="25" t="s">
        <v>49</v>
      </c>
      <c r="C1074" s="26">
        <v>2513</v>
      </c>
      <c r="D1074" s="27" t="str">
        <f t="shared" si="286"/>
        <v>N/A</v>
      </c>
      <c r="E1074" s="26">
        <v>1906</v>
      </c>
      <c r="F1074" s="27" t="str">
        <f t="shared" si="287"/>
        <v>N/A</v>
      </c>
      <c r="G1074" s="26">
        <v>23</v>
      </c>
      <c r="H1074" s="27" t="str">
        <f t="shared" si="288"/>
        <v>N/A</v>
      </c>
      <c r="I1074" s="28">
        <v>-24.2</v>
      </c>
      <c r="J1074" s="28">
        <v>-98.8</v>
      </c>
      <c r="K1074" s="29" t="s">
        <v>1193</v>
      </c>
      <c r="L1074" s="30" t="str">
        <f t="shared" si="290"/>
        <v>No</v>
      </c>
    </row>
    <row r="1075" spans="1:12">
      <c r="A1075" s="46" t="s">
        <v>405</v>
      </c>
      <c r="B1075" s="25" t="s">
        <v>49</v>
      </c>
      <c r="C1075" s="31">
        <v>12847.406287</v>
      </c>
      <c r="D1075" s="27" t="str">
        <f t="shared" si="286"/>
        <v>N/A</v>
      </c>
      <c r="E1075" s="31">
        <v>11498.803253</v>
      </c>
      <c r="F1075" s="27" t="str">
        <f t="shared" si="287"/>
        <v>N/A</v>
      </c>
      <c r="G1075" s="31">
        <v>16151.608695999999</v>
      </c>
      <c r="H1075" s="27" t="str">
        <f t="shared" si="288"/>
        <v>N/A</v>
      </c>
      <c r="I1075" s="28">
        <v>-10.5</v>
      </c>
      <c r="J1075" s="28">
        <v>40.46</v>
      </c>
      <c r="K1075" s="29" t="s">
        <v>1193</v>
      </c>
      <c r="L1075" s="30" t="str">
        <f t="shared" si="290"/>
        <v>No</v>
      </c>
    </row>
    <row r="1076" spans="1:12">
      <c r="A1076" s="46" t="s">
        <v>952</v>
      </c>
      <c r="B1076" s="25" t="s">
        <v>49</v>
      </c>
      <c r="C1076" s="31" t="s">
        <v>49</v>
      </c>
      <c r="D1076" s="27" t="str">
        <f t="shared" si="286"/>
        <v>N/A</v>
      </c>
      <c r="E1076" s="31">
        <v>63880</v>
      </c>
      <c r="F1076" s="27" t="str">
        <f t="shared" si="287"/>
        <v>N/A</v>
      </c>
      <c r="G1076" s="31">
        <v>187</v>
      </c>
      <c r="H1076" s="27" t="str">
        <f t="shared" si="288"/>
        <v>N/A</v>
      </c>
      <c r="I1076" s="28" t="s">
        <v>49</v>
      </c>
      <c r="J1076" s="28">
        <v>-99.7</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301</v>
      </c>
      <c r="F1077" s="27" t="str">
        <f t="shared" si="287"/>
        <v>N/A</v>
      </c>
      <c r="G1077" s="26">
        <v>11</v>
      </c>
      <c r="H1077" s="27" t="str">
        <f t="shared" si="288"/>
        <v>N/A</v>
      </c>
      <c r="I1077" s="28" t="s">
        <v>49</v>
      </c>
      <c r="J1077" s="28">
        <v>-99.3</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212.22591362</v>
      </c>
      <c r="F1078" s="27" t="str">
        <f t="shared" si="287"/>
        <v>N/A</v>
      </c>
      <c r="G1078" s="31">
        <v>93.5</v>
      </c>
      <c r="H1078" s="27" t="str">
        <f t="shared" si="288"/>
        <v>N/A</v>
      </c>
      <c r="I1078" s="28" t="s">
        <v>49</v>
      </c>
      <c r="J1078" s="28">
        <v>-55.9</v>
      </c>
      <c r="K1078" s="29" t="s">
        <v>1193</v>
      </c>
      <c r="L1078" s="30" t="str">
        <f t="shared" si="291"/>
        <v>No</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19227098</v>
      </c>
      <c r="D1082" s="27" t="str">
        <f t="shared" si="286"/>
        <v>N/A</v>
      </c>
      <c r="E1082" s="31">
        <v>10295264</v>
      </c>
      <c r="F1082" s="27" t="str">
        <f t="shared" si="287"/>
        <v>N/A</v>
      </c>
      <c r="G1082" s="31">
        <v>512039</v>
      </c>
      <c r="H1082" s="27" t="str">
        <f t="shared" si="288"/>
        <v>N/A</v>
      </c>
      <c r="I1082" s="28">
        <v>-46.5</v>
      </c>
      <c r="J1082" s="28">
        <v>-95</v>
      </c>
      <c r="K1082" s="29" t="s">
        <v>1193</v>
      </c>
      <c r="L1082" s="30" t="str">
        <f t="shared" si="290"/>
        <v>No</v>
      </c>
    </row>
    <row r="1083" spans="1:12">
      <c r="A1083" s="46" t="s">
        <v>407</v>
      </c>
      <c r="B1083" s="25" t="s">
        <v>49</v>
      </c>
      <c r="C1083" s="26">
        <v>9730</v>
      </c>
      <c r="D1083" s="27" t="str">
        <f t="shared" si="286"/>
        <v>N/A</v>
      </c>
      <c r="E1083" s="26">
        <v>6419</v>
      </c>
      <c r="F1083" s="27" t="str">
        <f t="shared" si="287"/>
        <v>N/A</v>
      </c>
      <c r="G1083" s="26">
        <v>276</v>
      </c>
      <c r="H1083" s="27" t="str">
        <f t="shared" si="288"/>
        <v>N/A</v>
      </c>
      <c r="I1083" s="28">
        <v>-34</v>
      </c>
      <c r="J1083" s="28">
        <v>-95.7</v>
      </c>
      <c r="K1083" s="29" t="s">
        <v>1193</v>
      </c>
      <c r="L1083" s="30" t="str">
        <f t="shared" si="290"/>
        <v>No</v>
      </c>
    </row>
    <row r="1084" spans="1:12">
      <c r="A1084" s="46" t="s">
        <v>408</v>
      </c>
      <c r="B1084" s="25" t="s">
        <v>49</v>
      </c>
      <c r="C1084" s="31">
        <v>1976.0635149</v>
      </c>
      <c r="D1084" s="27" t="str">
        <f t="shared" si="286"/>
        <v>N/A</v>
      </c>
      <c r="E1084" s="31">
        <v>1603.8735005000001</v>
      </c>
      <c r="F1084" s="27" t="str">
        <f t="shared" si="287"/>
        <v>N/A</v>
      </c>
      <c r="G1084" s="31">
        <v>1855.2137680999999</v>
      </c>
      <c r="H1084" s="27" t="str">
        <f t="shared" si="288"/>
        <v>N/A</v>
      </c>
      <c r="I1084" s="28">
        <v>-18.8</v>
      </c>
      <c r="J1084" s="28">
        <v>15.67</v>
      </c>
      <c r="K1084" s="29" t="s">
        <v>1193</v>
      </c>
      <c r="L1084" s="30" t="str">
        <f t="shared" si="290"/>
        <v>Yes</v>
      </c>
    </row>
    <row r="1085" spans="1:12">
      <c r="A1085" s="46" t="s">
        <v>409</v>
      </c>
      <c r="B1085" s="25" t="s">
        <v>49</v>
      </c>
      <c r="C1085" s="31">
        <v>122138331</v>
      </c>
      <c r="D1085" s="27" t="str">
        <f t="shared" ref="D1085:D1093" si="292">IF($B1085="N/A","N/A",IF(C1085&gt;10,"No",IF(C1085&lt;-10,"No","Yes")))</f>
        <v>N/A</v>
      </c>
      <c r="E1085" s="31">
        <v>77430593</v>
      </c>
      <c r="F1085" s="27" t="str">
        <f t="shared" ref="F1085:F1093" si="293">IF($B1085="N/A","N/A",IF(E1085&gt;10,"No",IF(E1085&lt;-10,"No","Yes")))</f>
        <v>N/A</v>
      </c>
      <c r="G1085" s="31">
        <v>4286323</v>
      </c>
      <c r="H1085" s="27" t="str">
        <f t="shared" ref="H1085:H1093" si="294">IF($B1085="N/A","N/A",IF(G1085&gt;10,"No",IF(G1085&lt;-10,"No","Yes")))</f>
        <v>N/A</v>
      </c>
      <c r="I1085" s="28">
        <v>-36.6</v>
      </c>
      <c r="J1085" s="28">
        <v>-94.5</v>
      </c>
      <c r="K1085" s="29" t="s">
        <v>1193</v>
      </c>
      <c r="L1085" s="30" t="str">
        <f t="shared" ref="L1085:L1093" si="295">IF(J1085="Div by 0", "N/A", IF(K1085="N/A","N/A", IF(J1085&gt;VALUE(MID(K1085,1,2)), "No", IF(J1085&lt;-1*VALUE(MID(K1085,1,2)), "No", "Yes"))))</f>
        <v>No</v>
      </c>
    </row>
    <row r="1086" spans="1:12">
      <c r="A1086" s="46" t="s">
        <v>136</v>
      </c>
      <c r="B1086" s="25" t="s">
        <v>49</v>
      </c>
      <c r="C1086" s="26">
        <v>1725</v>
      </c>
      <c r="D1086" s="27" t="str">
        <f t="shared" si="292"/>
        <v>N/A</v>
      </c>
      <c r="E1086" s="26">
        <v>1175</v>
      </c>
      <c r="F1086" s="27" t="str">
        <f t="shared" si="293"/>
        <v>N/A</v>
      </c>
      <c r="G1086" s="26">
        <v>43</v>
      </c>
      <c r="H1086" s="27" t="str">
        <f t="shared" si="294"/>
        <v>N/A</v>
      </c>
      <c r="I1086" s="28">
        <v>-31.9</v>
      </c>
      <c r="J1086" s="28">
        <v>-96.3</v>
      </c>
      <c r="K1086" s="29" t="s">
        <v>1193</v>
      </c>
      <c r="L1086" s="30" t="str">
        <f t="shared" si="295"/>
        <v>No</v>
      </c>
    </row>
    <row r="1087" spans="1:12">
      <c r="A1087" s="46" t="s">
        <v>410</v>
      </c>
      <c r="B1087" s="25" t="s">
        <v>49</v>
      </c>
      <c r="C1087" s="31">
        <v>70804.829564999993</v>
      </c>
      <c r="D1087" s="27" t="str">
        <f t="shared" si="292"/>
        <v>N/A</v>
      </c>
      <c r="E1087" s="31">
        <v>65898.377020999993</v>
      </c>
      <c r="F1087" s="27" t="str">
        <f t="shared" si="293"/>
        <v>N/A</v>
      </c>
      <c r="G1087" s="31">
        <v>99681.930233000006</v>
      </c>
      <c r="H1087" s="27" t="str">
        <f t="shared" si="294"/>
        <v>N/A</v>
      </c>
      <c r="I1087" s="28">
        <v>-6.93</v>
      </c>
      <c r="J1087" s="28">
        <v>51.27</v>
      </c>
      <c r="K1087" s="29" t="s">
        <v>1193</v>
      </c>
      <c r="L1087" s="30" t="str">
        <f t="shared" si="295"/>
        <v>No</v>
      </c>
    </row>
    <row r="1088" spans="1:12">
      <c r="A1088" s="46" t="s">
        <v>411</v>
      </c>
      <c r="B1088" s="25" t="s">
        <v>49</v>
      </c>
      <c r="C1088" s="31">
        <v>3104955</v>
      </c>
      <c r="D1088" s="27" t="str">
        <f t="shared" si="292"/>
        <v>N/A</v>
      </c>
      <c r="E1088" s="31">
        <v>1125395</v>
      </c>
      <c r="F1088" s="27" t="str">
        <f t="shared" si="293"/>
        <v>N/A</v>
      </c>
      <c r="G1088" s="31">
        <v>139664</v>
      </c>
      <c r="H1088" s="27" t="str">
        <f t="shared" si="294"/>
        <v>N/A</v>
      </c>
      <c r="I1088" s="28">
        <v>-63.8</v>
      </c>
      <c r="J1088" s="28">
        <v>-87.6</v>
      </c>
      <c r="K1088" s="29" t="s">
        <v>1193</v>
      </c>
      <c r="L1088" s="30" t="str">
        <f t="shared" si="295"/>
        <v>No</v>
      </c>
    </row>
    <row r="1089" spans="1:12">
      <c r="A1089" s="46" t="s">
        <v>412</v>
      </c>
      <c r="B1089" s="25" t="s">
        <v>49</v>
      </c>
      <c r="C1089" s="26">
        <v>2413</v>
      </c>
      <c r="D1089" s="27" t="str">
        <f t="shared" si="292"/>
        <v>N/A</v>
      </c>
      <c r="E1089" s="26">
        <v>1649</v>
      </c>
      <c r="F1089" s="27" t="str">
        <f t="shared" si="293"/>
        <v>N/A</v>
      </c>
      <c r="G1089" s="26">
        <v>162</v>
      </c>
      <c r="H1089" s="27" t="str">
        <f t="shared" si="294"/>
        <v>N/A</v>
      </c>
      <c r="I1089" s="28">
        <v>-31.7</v>
      </c>
      <c r="J1089" s="28">
        <v>-90.2</v>
      </c>
      <c r="K1089" s="29" t="s">
        <v>1193</v>
      </c>
      <c r="L1089" s="30" t="str">
        <f t="shared" si="295"/>
        <v>No</v>
      </c>
    </row>
    <row r="1090" spans="1:12">
      <c r="A1090" s="46" t="s">
        <v>413</v>
      </c>
      <c r="B1090" s="25" t="s">
        <v>49</v>
      </c>
      <c r="C1090" s="31">
        <v>1286.761293</v>
      </c>
      <c r="D1090" s="27" t="str">
        <f t="shared" si="292"/>
        <v>N/A</v>
      </c>
      <c r="E1090" s="31">
        <v>682.47119466000004</v>
      </c>
      <c r="F1090" s="27" t="str">
        <f t="shared" si="293"/>
        <v>N/A</v>
      </c>
      <c r="G1090" s="31">
        <v>862.12345678999998</v>
      </c>
      <c r="H1090" s="27" t="str">
        <f t="shared" si="294"/>
        <v>N/A</v>
      </c>
      <c r="I1090" s="28">
        <v>-47</v>
      </c>
      <c r="J1090" s="28">
        <v>26.32</v>
      </c>
      <c r="K1090" s="29" t="s">
        <v>1193</v>
      </c>
      <c r="L1090" s="30" t="str">
        <f t="shared" si="295"/>
        <v>Yes</v>
      </c>
    </row>
    <row r="1091" spans="1:12">
      <c r="A1091" s="46" t="s">
        <v>414</v>
      </c>
      <c r="B1091" s="25" t="s">
        <v>49</v>
      </c>
      <c r="C1091" s="31">
        <v>155520</v>
      </c>
      <c r="D1091" s="27" t="str">
        <f t="shared" si="292"/>
        <v>N/A</v>
      </c>
      <c r="E1091" s="31">
        <v>421036</v>
      </c>
      <c r="F1091" s="27" t="str">
        <f t="shared" si="293"/>
        <v>N/A</v>
      </c>
      <c r="G1091" s="31">
        <v>895832</v>
      </c>
      <c r="H1091" s="27" t="str">
        <f t="shared" si="294"/>
        <v>N/A</v>
      </c>
      <c r="I1091" s="28">
        <v>170.7</v>
      </c>
      <c r="J1091" s="28">
        <v>112.8</v>
      </c>
      <c r="K1091" s="29" t="s">
        <v>1193</v>
      </c>
      <c r="L1091" s="30" t="str">
        <f t="shared" si="295"/>
        <v>No</v>
      </c>
    </row>
    <row r="1092" spans="1:12">
      <c r="A1092" s="46" t="s">
        <v>137</v>
      </c>
      <c r="B1092" s="25" t="s">
        <v>49</v>
      </c>
      <c r="C1092" s="26">
        <v>46</v>
      </c>
      <c r="D1092" s="27" t="str">
        <f t="shared" si="292"/>
        <v>N/A</v>
      </c>
      <c r="E1092" s="26">
        <v>86</v>
      </c>
      <c r="F1092" s="27" t="str">
        <f t="shared" si="293"/>
        <v>N/A</v>
      </c>
      <c r="G1092" s="26">
        <v>60</v>
      </c>
      <c r="H1092" s="27" t="str">
        <f t="shared" si="294"/>
        <v>N/A</v>
      </c>
      <c r="I1092" s="28">
        <v>86.96</v>
      </c>
      <c r="J1092" s="28">
        <v>-30.2</v>
      </c>
      <c r="K1092" s="29" t="s">
        <v>1193</v>
      </c>
      <c r="L1092" s="30" t="str">
        <f t="shared" si="295"/>
        <v>No</v>
      </c>
    </row>
    <row r="1093" spans="1:12">
      <c r="A1093" s="46" t="s">
        <v>415</v>
      </c>
      <c r="B1093" s="25" t="s">
        <v>49</v>
      </c>
      <c r="C1093" s="31">
        <v>3380.8695652000001</v>
      </c>
      <c r="D1093" s="27" t="str">
        <f t="shared" si="292"/>
        <v>N/A</v>
      </c>
      <c r="E1093" s="31">
        <v>4895.7674419000004</v>
      </c>
      <c r="F1093" s="27" t="str">
        <f t="shared" si="293"/>
        <v>N/A</v>
      </c>
      <c r="G1093" s="31">
        <v>14930.533332999999</v>
      </c>
      <c r="H1093" s="27" t="str">
        <f t="shared" si="294"/>
        <v>N/A</v>
      </c>
      <c r="I1093" s="28">
        <v>44.81</v>
      </c>
      <c r="J1093" s="28">
        <v>205</v>
      </c>
      <c r="K1093" s="29" t="s">
        <v>1193</v>
      </c>
      <c r="L1093" s="30" t="str">
        <f t="shared" si="295"/>
        <v>No</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135.16819113</v>
      </c>
      <c r="D1095" s="27" t="str">
        <f t="shared" ref="D1095:D1106" si="296">IF($B1095="N/A","N/A",IF(C1095&gt;10,"No",IF(C1095&lt;-10,"No","Yes")))</f>
        <v>N/A</v>
      </c>
      <c r="E1095" s="31">
        <v>108.39354598</v>
      </c>
      <c r="F1095" s="27" t="str">
        <f t="shared" ref="F1095:F1106" si="297">IF($B1095="N/A","N/A",IF(E1095&gt;10,"No",IF(E1095&lt;-10,"No","Yes")))</f>
        <v>N/A</v>
      </c>
      <c r="G1095" s="31">
        <v>82.131733424999993</v>
      </c>
      <c r="H1095" s="27" t="str">
        <f t="shared" ref="H1095:H1106" si="298">IF($B1095="N/A","N/A",IF(G1095&gt;10,"No",IF(G1095&lt;-10,"No","Yes")))</f>
        <v>N/A</v>
      </c>
      <c r="I1095" s="28">
        <v>-19.8</v>
      </c>
      <c r="J1095" s="28">
        <v>-24.2</v>
      </c>
      <c r="K1095" s="29" t="s">
        <v>1193</v>
      </c>
      <c r="L1095" s="30" t="str">
        <f t="shared" ref="L1095:L1106" si="299">IF(J1095="Div by 0", "N/A", IF(K1095="N/A","N/A", IF(J1095&gt;VALUE(MID(K1095,1,2)), "No", IF(J1095&lt;-1*VALUE(MID(K1095,1,2)), "No", "Yes"))))</f>
        <v>Yes</v>
      </c>
    </row>
    <row r="1096" spans="1:12">
      <c r="A1096" s="48" t="s">
        <v>524</v>
      </c>
      <c r="B1096" s="25" t="s">
        <v>49</v>
      </c>
      <c r="C1096" s="31">
        <v>89.834390982000002</v>
      </c>
      <c r="D1096" s="27" t="str">
        <f t="shared" si="296"/>
        <v>N/A</v>
      </c>
      <c r="E1096" s="31">
        <v>79.272290354999996</v>
      </c>
      <c r="F1096" s="27" t="str">
        <f t="shared" si="297"/>
        <v>N/A</v>
      </c>
      <c r="G1096" s="31">
        <v>74.096566523999996</v>
      </c>
      <c r="H1096" s="27" t="str">
        <f t="shared" si="298"/>
        <v>N/A</v>
      </c>
      <c r="I1096" s="28">
        <v>-11.8</v>
      </c>
      <c r="J1096" s="28">
        <v>-6.53</v>
      </c>
      <c r="K1096" s="29" t="s">
        <v>1193</v>
      </c>
      <c r="L1096" s="30" t="str">
        <f t="shared" si="299"/>
        <v>Yes</v>
      </c>
    </row>
    <row r="1097" spans="1:12">
      <c r="A1097" s="48" t="s">
        <v>527</v>
      </c>
      <c r="B1097" s="25" t="s">
        <v>49</v>
      </c>
      <c r="C1097" s="31">
        <v>142.24674393999999</v>
      </c>
      <c r="D1097" s="27" t="str">
        <f t="shared" si="296"/>
        <v>N/A</v>
      </c>
      <c r="E1097" s="31">
        <v>112.36841269999999</v>
      </c>
      <c r="F1097" s="27" t="str">
        <f t="shared" si="297"/>
        <v>N/A</v>
      </c>
      <c r="G1097" s="31">
        <v>83.120266412999996</v>
      </c>
      <c r="H1097" s="27" t="str">
        <f t="shared" si="298"/>
        <v>N/A</v>
      </c>
      <c r="I1097" s="28">
        <v>-21</v>
      </c>
      <c r="J1097" s="28">
        <v>-26</v>
      </c>
      <c r="K1097" s="29" t="s">
        <v>1193</v>
      </c>
      <c r="L1097" s="30" t="str">
        <f t="shared" si="299"/>
        <v>Yes</v>
      </c>
    </row>
    <row r="1098" spans="1:12">
      <c r="A1098" s="46" t="s">
        <v>568</v>
      </c>
      <c r="B1098" s="25" t="s">
        <v>49</v>
      </c>
      <c r="C1098" s="31">
        <v>4424.6106747000003</v>
      </c>
      <c r="D1098" s="27" t="str">
        <f t="shared" si="296"/>
        <v>N/A</v>
      </c>
      <c r="E1098" s="31">
        <v>4177.4107678999999</v>
      </c>
      <c r="F1098" s="27" t="str">
        <f t="shared" si="297"/>
        <v>N/A</v>
      </c>
      <c r="G1098" s="31">
        <v>1047.5063881000001</v>
      </c>
      <c r="H1098" s="27" t="str">
        <f t="shared" si="298"/>
        <v>N/A</v>
      </c>
      <c r="I1098" s="28">
        <v>-5.59</v>
      </c>
      <c r="J1098" s="28">
        <v>-74.900000000000006</v>
      </c>
      <c r="K1098" s="29" t="s">
        <v>1193</v>
      </c>
      <c r="L1098" s="30" t="str">
        <f t="shared" si="299"/>
        <v>No</v>
      </c>
    </row>
    <row r="1099" spans="1:12">
      <c r="A1099" s="48" t="s">
        <v>524</v>
      </c>
      <c r="B1099" s="25" t="s">
        <v>49</v>
      </c>
      <c r="C1099" s="31">
        <v>12336.749297</v>
      </c>
      <c r="D1099" s="27" t="str">
        <f t="shared" si="296"/>
        <v>N/A</v>
      </c>
      <c r="E1099" s="31">
        <v>12037.227999999999</v>
      </c>
      <c r="F1099" s="27" t="str">
        <f t="shared" si="297"/>
        <v>N/A</v>
      </c>
      <c r="G1099" s="31">
        <v>9994.4291845000007</v>
      </c>
      <c r="H1099" s="27" t="str">
        <f t="shared" si="298"/>
        <v>N/A</v>
      </c>
      <c r="I1099" s="28">
        <v>-2.4300000000000002</v>
      </c>
      <c r="J1099" s="28">
        <v>-17</v>
      </c>
      <c r="K1099" s="29" t="s">
        <v>1193</v>
      </c>
      <c r="L1099" s="30" t="str">
        <f t="shared" si="299"/>
        <v>Yes</v>
      </c>
    </row>
    <row r="1100" spans="1:12">
      <c r="A1100" s="48" t="s">
        <v>527</v>
      </c>
      <c r="B1100" s="25" t="s">
        <v>49</v>
      </c>
      <c r="C1100" s="31">
        <v>1923.9816404000001</v>
      </c>
      <c r="D1100" s="27" t="str">
        <f t="shared" si="296"/>
        <v>N/A</v>
      </c>
      <c r="E1100" s="31">
        <v>1775.5699184</v>
      </c>
      <c r="F1100" s="27" t="str">
        <f t="shared" si="297"/>
        <v>N/A</v>
      </c>
      <c r="G1100" s="31">
        <v>268.26888676999999</v>
      </c>
      <c r="H1100" s="27" t="str">
        <f t="shared" si="298"/>
        <v>N/A</v>
      </c>
      <c r="I1100" s="28">
        <v>-7.71</v>
      </c>
      <c r="J1100" s="28">
        <v>-84.9</v>
      </c>
      <c r="K1100" s="29" t="s">
        <v>1193</v>
      </c>
      <c r="L1100" s="30" t="str">
        <f t="shared" si="299"/>
        <v>No</v>
      </c>
    </row>
    <row r="1101" spans="1:12">
      <c r="A1101" s="46" t="s">
        <v>221</v>
      </c>
      <c r="B1101" s="25" t="s">
        <v>49</v>
      </c>
      <c r="C1101" s="31">
        <v>135.73407795</v>
      </c>
      <c r="D1101" s="27" t="str">
        <f t="shared" si="296"/>
        <v>N/A</v>
      </c>
      <c r="E1101" s="31">
        <v>125.16421271999999</v>
      </c>
      <c r="F1101" s="27" t="str">
        <f t="shared" si="297"/>
        <v>N/A</v>
      </c>
      <c r="G1101" s="31">
        <v>146.64830800999999</v>
      </c>
      <c r="H1101" s="27" t="str">
        <f t="shared" si="298"/>
        <v>N/A</v>
      </c>
      <c r="I1101" s="28">
        <v>-7.79</v>
      </c>
      <c r="J1101" s="28">
        <v>17.16</v>
      </c>
      <c r="K1101" s="29" t="s">
        <v>1193</v>
      </c>
      <c r="L1101" s="30" t="str">
        <f t="shared" si="299"/>
        <v>Yes</v>
      </c>
    </row>
    <row r="1102" spans="1:12">
      <c r="A1102" s="48" t="s">
        <v>524</v>
      </c>
      <c r="B1102" s="25" t="s">
        <v>49</v>
      </c>
      <c r="C1102" s="31">
        <v>30.002918573999999</v>
      </c>
      <c r="D1102" s="27" t="str">
        <f t="shared" si="296"/>
        <v>N/A</v>
      </c>
      <c r="E1102" s="31">
        <v>27.943652634999999</v>
      </c>
      <c r="F1102" s="27" t="str">
        <f t="shared" si="297"/>
        <v>N/A</v>
      </c>
      <c r="G1102" s="31">
        <v>23.332618025999999</v>
      </c>
      <c r="H1102" s="27" t="str">
        <f t="shared" si="298"/>
        <v>N/A</v>
      </c>
      <c r="I1102" s="28">
        <v>-6.86</v>
      </c>
      <c r="J1102" s="28">
        <v>-16.5</v>
      </c>
      <c r="K1102" s="29" t="s">
        <v>1193</v>
      </c>
      <c r="L1102" s="30" t="str">
        <f t="shared" si="299"/>
        <v>Yes</v>
      </c>
    </row>
    <row r="1103" spans="1:12">
      <c r="A1103" s="48" t="s">
        <v>527</v>
      </c>
      <c r="B1103" s="25" t="s">
        <v>49</v>
      </c>
      <c r="C1103" s="31">
        <v>150.84181561</v>
      </c>
      <c r="D1103" s="27" t="str">
        <f t="shared" si="296"/>
        <v>N/A</v>
      </c>
      <c r="E1103" s="31">
        <v>139.06357417999999</v>
      </c>
      <c r="F1103" s="27" t="str">
        <f t="shared" si="297"/>
        <v>N/A</v>
      </c>
      <c r="G1103" s="31">
        <v>154.09381540999999</v>
      </c>
      <c r="H1103" s="27" t="str">
        <f t="shared" si="298"/>
        <v>N/A</v>
      </c>
      <c r="I1103" s="28">
        <v>-7.81</v>
      </c>
      <c r="J1103" s="28">
        <v>10.81</v>
      </c>
      <c r="K1103" s="29" t="s">
        <v>1193</v>
      </c>
      <c r="L1103" s="30" t="str">
        <f t="shared" si="299"/>
        <v>Yes</v>
      </c>
    </row>
    <row r="1104" spans="1:12">
      <c r="A1104" s="46" t="s">
        <v>628</v>
      </c>
      <c r="B1104" s="25" t="s">
        <v>49</v>
      </c>
      <c r="C1104" s="31">
        <v>2564.5995511000001</v>
      </c>
      <c r="D1104" s="27" t="str">
        <f t="shared" si="296"/>
        <v>N/A</v>
      </c>
      <c r="E1104" s="31">
        <v>2560.9724311999998</v>
      </c>
      <c r="F1104" s="27" t="str">
        <f t="shared" si="297"/>
        <v>N/A</v>
      </c>
      <c r="G1104" s="31">
        <v>2325.9200621999998</v>
      </c>
      <c r="H1104" s="27" t="str">
        <f t="shared" si="298"/>
        <v>N/A</v>
      </c>
      <c r="I1104" s="28">
        <v>-0.14099999999999999</v>
      </c>
      <c r="J1104" s="28">
        <v>-9.18</v>
      </c>
      <c r="K1104" s="29" t="s">
        <v>1193</v>
      </c>
      <c r="L1104" s="30" t="str">
        <f t="shared" si="299"/>
        <v>Yes</v>
      </c>
    </row>
    <row r="1105" spans="1:12">
      <c r="A1105" s="48" t="s">
        <v>524</v>
      </c>
      <c r="B1105" s="25" t="s">
        <v>49</v>
      </c>
      <c r="C1105" s="31">
        <v>1997.7732348</v>
      </c>
      <c r="D1105" s="27" t="str">
        <f t="shared" si="296"/>
        <v>N/A</v>
      </c>
      <c r="E1105" s="31">
        <v>2383.3048972000001</v>
      </c>
      <c r="F1105" s="27" t="str">
        <f t="shared" si="297"/>
        <v>N/A</v>
      </c>
      <c r="G1105" s="31">
        <v>1103.0600858</v>
      </c>
      <c r="H1105" s="27" t="str">
        <f t="shared" si="298"/>
        <v>N/A</v>
      </c>
      <c r="I1105" s="28">
        <v>19.3</v>
      </c>
      <c r="J1105" s="28">
        <v>-53.7</v>
      </c>
      <c r="K1105" s="29" t="s">
        <v>1193</v>
      </c>
      <c r="L1105" s="30" t="str">
        <f t="shared" si="299"/>
        <v>No</v>
      </c>
    </row>
    <row r="1106" spans="1:12">
      <c r="A1106" s="48" t="s">
        <v>527</v>
      </c>
      <c r="B1106" s="25" t="s">
        <v>49</v>
      </c>
      <c r="C1106" s="31">
        <v>2767.3151035000001</v>
      </c>
      <c r="D1106" s="27" t="str">
        <f t="shared" si="296"/>
        <v>N/A</v>
      </c>
      <c r="E1106" s="31">
        <v>2649.1497863</v>
      </c>
      <c r="F1106" s="27" t="str">
        <f t="shared" si="297"/>
        <v>N/A</v>
      </c>
      <c r="G1106" s="31">
        <v>2439.2690770999998</v>
      </c>
      <c r="H1106" s="27" t="str">
        <f t="shared" si="298"/>
        <v>N/A</v>
      </c>
      <c r="I1106" s="28">
        <v>-4.2699999999999996</v>
      </c>
      <c r="J1106" s="28">
        <v>-7.92</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3.9268518639000001</v>
      </c>
      <c r="D1108" s="27" t="str">
        <f t="shared" ref="D1108:D1125" si="300">IF($B1108="N/A","N/A",IF(C1108&gt;10,"No",IF(C1108&lt;-10,"No","Yes")))</f>
        <v>N/A</v>
      </c>
      <c r="E1108" s="32">
        <v>3.6322327462000001</v>
      </c>
      <c r="F1108" s="27" t="str">
        <f t="shared" ref="F1108:F1125" si="301">IF($B1108="N/A","N/A",IF(E1108&gt;10,"No",IF(E1108&lt;-10,"No","Yes")))</f>
        <v>N/A</v>
      </c>
      <c r="G1108" s="32">
        <v>2.8142265193</v>
      </c>
      <c r="H1108" s="27" t="str">
        <f t="shared" ref="H1108:H1125" si="302">IF($B1108="N/A","N/A",IF(G1108&gt;10,"No",IF(G1108&lt;-10,"No","Yes")))</f>
        <v>N/A</v>
      </c>
      <c r="I1108" s="28">
        <v>-7.5</v>
      </c>
      <c r="J1108" s="28">
        <v>-22.5</v>
      </c>
      <c r="K1108" s="29" t="s">
        <v>1193</v>
      </c>
      <c r="L1108" s="30" t="str">
        <f t="shared" ref="L1108:L1125" si="303">IF(J1108="Div by 0", "N/A", IF(K1108="N/A","N/A", IF(J1108&gt;VALUE(MID(K1108,1,2)), "No", IF(J1108&lt;-1*VALUE(MID(K1108,1,2)), "No", "Yes"))))</f>
        <v>Yes</v>
      </c>
    </row>
    <row r="1109" spans="1:12">
      <c r="A1109" s="48" t="s">
        <v>524</v>
      </c>
      <c r="B1109" s="25" t="s">
        <v>49</v>
      </c>
      <c r="C1109" s="32">
        <v>5.8505368569999998</v>
      </c>
      <c r="D1109" s="27" t="str">
        <f t="shared" si="300"/>
        <v>N/A</v>
      </c>
      <c r="E1109" s="32">
        <v>5.0919787869000004</v>
      </c>
      <c r="F1109" s="27" t="str">
        <f t="shared" si="301"/>
        <v>N/A</v>
      </c>
      <c r="G1109" s="32">
        <v>3.8626609441999999</v>
      </c>
      <c r="H1109" s="27" t="str">
        <f t="shared" si="302"/>
        <v>N/A</v>
      </c>
      <c r="I1109" s="28">
        <v>-13</v>
      </c>
      <c r="J1109" s="28">
        <v>-24.1</v>
      </c>
      <c r="K1109" s="29" t="s">
        <v>1193</v>
      </c>
      <c r="L1109" s="30" t="str">
        <f t="shared" si="303"/>
        <v>Yes</v>
      </c>
    </row>
    <row r="1110" spans="1:12">
      <c r="A1110" s="48" t="s">
        <v>527</v>
      </c>
      <c r="B1110" s="25" t="s">
        <v>49</v>
      </c>
      <c r="C1110" s="32">
        <v>3.2242081048000002</v>
      </c>
      <c r="D1110" s="27" t="str">
        <f t="shared" si="300"/>
        <v>N/A</v>
      </c>
      <c r="E1110" s="32">
        <v>3.1343856259999998</v>
      </c>
      <c r="F1110" s="27" t="str">
        <f t="shared" si="301"/>
        <v>N/A</v>
      </c>
      <c r="G1110" s="32">
        <v>2.6641294005999998</v>
      </c>
      <c r="H1110" s="27" t="str">
        <f t="shared" si="302"/>
        <v>N/A</v>
      </c>
      <c r="I1110" s="28">
        <v>-2.79</v>
      </c>
      <c r="J1110" s="28">
        <v>-15</v>
      </c>
      <c r="K1110" s="29" t="s">
        <v>1193</v>
      </c>
      <c r="L1110" s="30" t="str">
        <f t="shared" si="303"/>
        <v>Yes</v>
      </c>
    </row>
    <row r="1111" spans="1:12">
      <c r="A1111" s="46" t="s">
        <v>432</v>
      </c>
      <c r="B1111" s="25" t="s">
        <v>49</v>
      </c>
      <c r="C1111" s="32">
        <v>13.512050001</v>
      </c>
      <c r="D1111" s="27" t="str">
        <f t="shared" si="300"/>
        <v>N/A</v>
      </c>
      <c r="E1111" s="32">
        <v>13.101806773</v>
      </c>
      <c r="F1111" s="27" t="str">
        <f t="shared" si="301"/>
        <v>N/A</v>
      </c>
      <c r="G1111" s="32">
        <v>2.9178176796000002</v>
      </c>
      <c r="H1111" s="27" t="str">
        <f t="shared" si="302"/>
        <v>N/A</v>
      </c>
      <c r="I1111" s="28">
        <v>-3.04</v>
      </c>
      <c r="J1111" s="28">
        <v>-77.7</v>
      </c>
      <c r="K1111" s="29" t="s">
        <v>1193</v>
      </c>
      <c r="L1111" s="30" t="str">
        <f t="shared" si="303"/>
        <v>No</v>
      </c>
    </row>
    <row r="1112" spans="1:12">
      <c r="A1112" s="48" t="s">
        <v>524</v>
      </c>
      <c r="B1112" s="25" t="s">
        <v>49</v>
      </c>
      <c r="C1112" s="32">
        <v>44.675609821000002</v>
      </c>
      <c r="D1112" s="27" t="str">
        <f t="shared" si="300"/>
        <v>N/A</v>
      </c>
      <c r="E1112" s="32">
        <v>45.550215446000003</v>
      </c>
      <c r="F1112" s="27" t="str">
        <f t="shared" si="301"/>
        <v>N/A</v>
      </c>
      <c r="G1112" s="32">
        <v>27.038626609000001</v>
      </c>
      <c r="H1112" s="27" t="str">
        <f t="shared" si="302"/>
        <v>N/A</v>
      </c>
      <c r="I1112" s="28">
        <v>1.958</v>
      </c>
      <c r="J1112" s="28">
        <v>-40.6</v>
      </c>
      <c r="K1112" s="29" t="s">
        <v>1193</v>
      </c>
      <c r="L1112" s="30" t="str">
        <f t="shared" si="303"/>
        <v>No</v>
      </c>
    </row>
    <row r="1113" spans="1:12">
      <c r="A1113" s="48" t="s">
        <v>527</v>
      </c>
      <c r="B1113" s="25" t="s">
        <v>49</v>
      </c>
      <c r="C1113" s="32">
        <v>3.5604317820000002</v>
      </c>
      <c r="D1113" s="27" t="str">
        <f t="shared" si="300"/>
        <v>N/A</v>
      </c>
      <c r="E1113" s="32">
        <v>3.0788161046</v>
      </c>
      <c r="F1113" s="27" t="str">
        <f t="shared" si="301"/>
        <v>N/A</v>
      </c>
      <c r="G1113" s="32">
        <v>0.81826831590000004</v>
      </c>
      <c r="H1113" s="27" t="str">
        <f t="shared" si="302"/>
        <v>N/A</v>
      </c>
      <c r="I1113" s="28">
        <v>-13.5</v>
      </c>
      <c r="J1113" s="28">
        <v>-73.400000000000006</v>
      </c>
      <c r="K1113" s="29" t="s">
        <v>1193</v>
      </c>
      <c r="L1113" s="30" t="str">
        <f t="shared" si="303"/>
        <v>No</v>
      </c>
    </row>
    <row r="1114" spans="1:12">
      <c r="A1114" s="46" t="s">
        <v>433</v>
      </c>
      <c r="B1114" s="25" t="s">
        <v>49</v>
      </c>
      <c r="C1114" s="32">
        <v>8.5596106421000009</v>
      </c>
      <c r="D1114" s="27" t="str">
        <f t="shared" si="300"/>
        <v>N/A</v>
      </c>
      <c r="E1114" s="32">
        <v>8.3021057705000008</v>
      </c>
      <c r="F1114" s="27" t="str">
        <f t="shared" si="301"/>
        <v>N/A</v>
      </c>
      <c r="G1114" s="32">
        <v>9.1505524862000005</v>
      </c>
      <c r="H1114" s="27" t="str">
        <f t="shared" si="302"/>
        <v>N/A</v>
      </c>
      <c r="I1114" s="28">
        <v>-3.01</v>
      </c>
      <c r="J1114" s="28">
        <v>10.220000000000001</v>
      </c>
      <c r="K1114" s="29" t="s">
        <v>1193</v>
      </c>
      <c r="L1114" s="30" t="str">
        <f t="shared" si="303"/>
        <v>Yes</v>
      </c>
    </row>
    <row r="1115" spans="1:12">
      <c r="A1115" s="48" t="s">
        <v>524</v>
      </c>
      <c r="B1115" s="25" t="s">
        <v>49</v>
      </c>
      <c r="C1115" s="32">
        <v>3.9842557635000002</v>
      </c>
      <c r="D1115" s="27" t="str">
        <f t="shared" si="300"/>
        <v>N/A</v>
      </c>
      <c r="E1115" s="32">
        <v>4.1473317864999997</v>
      </c>
      <c r="F1115" s="27" t="str">
        <f t="shared" si="301"/>
        <v>N/A</v>
      </c>
      <c r="G1115" s="32">
        <v>1.0729613734000001</v>
      </c>
      <c r="H1115" s="27" t="str">
        <f t="shared" si="302"/>
        <v>N/A</v>
      </c>
      <c r="I1115" s="28">
        <v>4.093</v>
      </c>
      <c r="J1115" s="28">
        <v>-74.099999999999994</v>
      </c>
      <c r="K1115" s="29" t="s">
        <v>1193</v>
      </c>
      <c r="L1115" s="30" t="str">
        <f t="shared" si="303"/>
        <v>No</v>
      </c>
    </row>
    <row r="1116" spans="1:12">
      <c r="A1116" s="48" t="s">
        <v>527</v>
      </c>
      <c r="B1116" s="25" t="s">
        <v>49</v>
      </c>
      <c r="C1116" s="32">
        <v>9.2549991152000004</v>
      </c>
      <c r="D1116" s="27" t="str">
        <f t="shared" si="300"/>
        <v>N/A</v>
      </c>
      <c r="E1116" s="32">
        <v>8.9638930419000005</v>
      </c>
      <c r="F1116" s="27" t="str">
        <f t="shared" si="301"/>
        <v>N/A</v>
      </c>
      <c r="G1116" s="32">
        <v>9.5337773548999998</v>
      </c>
      <c r="H1116" s="27" t="str">
        <f t="shared" si="302"/>
        <v>N/A</v>
      </c>
      <c r="I1116" s="28">
        <v>-3.15</v>
      </c>
      <c r="J1116" s="28">
        <v>6.3579999999999997</v>
      </c>
      <c r="K1116" s="29" t="s">
        <v>1193</v>
      </c>
      <c r="L1116" s="30" t="str">
        <f t="shared" si="303"/>
        <v>Yes</v>
      </c>
    </row>
    <row r="1117" spans="1:12">
      <c r="A1117" s="46" t="s">
        <v>629</v>
      </c>
      <c r="B1117" s="25" t="s">
        <v>49</v>
      </c>
      <c r="C1117" s="32">
        <v>41.227703910999999</v>
      </c>
      <c r="D1117" s="27" t="str">
        <f t="shared" si="300"/>
        <v>N/A</v>
      </c>
      <c r="E1117" s="32">
        <v>42.399653792000002</v>
      </c>
      <c r="F1117" s="27" t="str">
        <f t="shared" si="301"/>
        <v>N/A</v>
      </c>
      <c r="G1117" s="32">
        <v>22.686464088000001</v>
      </c>
      <c r="H1117" s="27" t="str">
        <f t="shared" si="302"/>
        <v>N/A</v>
      </c>
      <c r="I1117" s="28">
        <v>2.843</v>
      </c>
      <c r="J1117" s="28">
        <v>-46.5</v>
      </c>
      <c r="K1117" s="29" t="s">
        <v>1193</v>
      </c>
      <c r="L1117" s="30" t="str">
        <f t="shared" si="303"/>
        <v>No</v>
      </c>
    </row>
    <row r="1118" spans="1:12">
      <c r="A1118" s="48" t="s">
        <v>524</v>
      </c>
      <c r="B1118" s="25" t="s">
        <v>49</v>
      </c>
      <c r="C1118" s="32">
        <v>42.541569604000003</v>
      </c>
      <c r="D1118" s="27" t="str">
        <f t="shared" si="300"/>
        <v>N/A</v>
      </c>
      <c r="E1118" s="32">
        <v>45.703513424</v>
      </c>
      <c r="F1118" s="27" t="str">
        <f t="shared" si="301"/>
        <v>N/A</v>
      </c>
      <c r="G1118" s="32">
        <v>20.386266094</v>
      </c>
      <c r="H1118" s="27" t="str">
        <f t="shared" si="302"/>
        <v>N/A</v>
      </c>
      <c r="I1118" s="28">
        <v>7.4329999999999998</v>
      </c>
      <c r="J1118" s="28">
        <v>-55.4</v>
      </c>
      <c r="K1118" s="29" t="s">
        <v>1193</v>
      </c>
      <c r="L1118" s="30" t="str">
        <f t="shared" si="303"/>
        <v>No</v>
      </c>
    </row>
    <row r="1119" spans="1:12">
      <c r="A1119" s="48" t="s">
        <v>527</v>
      </c>
      <c r="B1119" s="25" t="s">
        <v>49</v>
      </c>
      <c r="C1119" s="32">
        <v>40.351265263000002</v>
      </c>
      <c r="D1119" s="27" t="str">
        <f t="shared" si="300"/>
        <v>N/A</v>
      </c>
      <c r="E1119" s="32">
        <v>41.122768950000001</v>
      </c>
      <c r="F1119" s="27" t="str">
        <f t="shared" si="301"/>
        <v>N/A</v>
      </c>
      <c r="G1119" s="32">
        <v>22.473834443000001</v>
      </c>
      <c r="H1119" s="27" t="str">
        <f t="shared" si="302"/>
        <v>N/A</v>
      </c>
      <c r="I1119" s="28">
        <v>1.9119999999999999</v>
      </c>
      <c r="J1119" s="28">
        <v>-45.3</v>
      </c>
      <c r="K1119" s="29" t="s">
        <v>1193</v>
      </c>
      <c r="L1119" s="30" t="str">
        <f t="shared" si="303"/>
        <v>No</v>
      </c>
    </row>
    <row r="1120" spans="1:12">
      <c r="A1120" s="46" t="s">
        <v>434</v>
      </c>
      <c r="B1120" s="25" t="s">
        <v>49</v>
      </c>
      <c r="C1120" s="26">
        <v>2.5711912278</v>
      </c>
      <c r="D1120" s="27" t="str">
        <f t="shared" si="300"/>
        <v>N/A</v>
      </c>
      <c r="E1120" s="26">
        <v>2.729488221</v>
      </c>
      <c r="F1120" s="27" t="str">
        <f t="shared" si="301"/>
        <v>N/A</v>
      </c>
      <c r="G1120" s="26">
        <v>2.5276073619999999</v>
      </c>
      <c r="H1120" s="27" t="str">
        <f t="shared" si="302"/>
        <v>N/A</v>
      </c>
      <c r="I1120" s="28">
        <v>6.157</v>
      </c>
      <c r="J1120" s="28">
        <v>-7.4</v>
      </c>
      <c r="K1120" s="29" t="s">
        <v>1193</v>
      </c>
      <c r="L1120" s="30" t="str">
        <f t="shared" si="303"/>
        <v>Yes</v>
      </c>
    </row>
    <row r="1121" spans="1:12">
      <c r="A1121" s="48" t="s">
        <v>524</v>
      </c>
      <c r="B1121" s="25" t="s">
        <v>49</v>
      </c>
      <c r="C1121" s="26">
        <v>0.41784897030000001</v>
      </c>
      <c r="D1121" s="27" t="str">
        <f t="shared" si="300"/>
        <v>N/A</v>
      </c>
      <c r="E1121" s="26">
        <v>0.7249796583</v>
      </c>
      <c r="F1121" s="27" t="str">
        <f t="shared" si="301"/>
        <v>N/A</v>
      </c>
      <c r="G1121" s="26">
        <v>0.55555555560000003</v>
      </c>
      <c r="H1121" s="27" t="str">
        <f t="shared" si="302"/>
        <v>N/A</v>
      </c>
      <c r="I1121" s="28">
        <v>73.5</v>
      </c>
      <c r="J1121" s="28">
        <v>-23.4</v>
      </c>
      <c r="K1121" s="29" t="s">
        <v>1193</v>
      </c>
      <c r="L1121" s="30" t="str">
        <f t="shared" si="303"/>
        <v>Yes</v>
      </c>
    </row>
    <row r="1122" spans="1:12">
      <c r="A1122" s="48" t="s">
        <v>527</v>
      </c>
      <c r="B1122" s="25" t="s">
        <v>49</v>
      </c>
      <c r="C1122" s="26">
        <v>3.7143249177</v>
      </c>
      <c r="D1122" s="27" t="str">
        <f t="shared" si="300"/>
        <v>N/A</v>
      </c>
      <c r="E1122" s="26">
        <v>3.6184043899999998</v>
      </c>
      <c r="F1122" s="27" t="str">
        <f t="shared" si="301"/>
        <v>N/A</v>
      </c>
      <c r="G1122" s="26">
        <v>2.8</v>
      </c>
      <c r="H1122" s="27" t="str">
        <f t="shared" si="302"/>
        <v>N/A</v>
      </c>
      <c r="I1122" s="28">
        <v>-2.58</v>
      </c>
      <c r="J1122" s="28">
        <v>-22.6</v>
      </c>
      <c r="K1122" s="29" t="s">
        <v>1193</v>
      </c>
      <c r="L1122" s="30" t="str">
        <f t="shared" si="303"/>
        <v>Yes</v>
      </c>
    </row>
    <row r="1123" spans="1:12" ht="12.75" customHeight="1">
      <c r="A1123" s="46" t="s">
        <v>435</v>
      </c>
      <c r="B1123" s="25" t="s">
        <v>49</v>
      </c>
      <c r="C1123" s="26">
        <v>247.10443726</v>
      </c>
      <c r="D1123" s="27" t="str">
        <f t="shared" si="300"/>
        <v>N/A</v>
      </c>
      <c r="E1123" s="26">
        <v>231.71631259</v>
      </c>
      <c r="F1123" s="27" t="str">
        <f t="shared" si="301"/>
        <v>N/A</v>
      </c>
      <c r="G1123" s="26">
        <v>275.26035503000003</v>
      </c>
      <c r="H1123" s="27" t="str">
        <f t="shared" si="302"/>
        <v>N/A</v>
      </c>
      <c r="I1123" s="28">
        <v>-6.23</v>
      </c>
      <c r="J1123" s="28">
        <v>18.79</v>
      </c>
      <c r="K1123" s="29" t="s">
        <v>1193</v>
      </c>
      <c r="L1123" s="30" t="str">
        <f t="shared" si="303"/>
        <v>Yes</v>
      </c>
    </row>
    <row r="1124" spans="1:12">
      <c r="A1124" s="48" t="s">
        <v>524</v>
      </c>
      <c r="B1124" s="25" t="s">
        <v>49</v>
      </c>
      <c r="C1124" s="26">
        <v>240.26143242000001</v>
      </c>
      <c r="D1124" s="27" t="str">
        <f t="shared" si="300"/>
        <v>N/A</v>
      </c>
      <c r="E1124" s="26">
        <v>224.98444606000001</v>
      </c>
      <c r="F1124" s="27" t="str">
        <f t="shared" si="301"/>
        <v>N/A</v>
      </c>
      <c r="G1124" s="26">
        <v>286.14285713999999</v>
      </c>
      <c r="H1124" s="27" t="str">
        <f t="shared" si="302"/>
        <v>N/A</v>
      </c>
      <c r="I1124" s="28">
        <v>-6.36</v>
      </c>
      <c r="J1124" s="28">
        <v>27.18</v>
      </c>
      <c r="K1124" s="29" t="s">
        <v>1193</v>
      </c>
      <c r="L1124" s="30" t="str">
        <f t="shared" si="303"/>
        <v>Yes</v>
      </c>
    </row>
    <row r="1125" spans="1:12">
      <c r="A1125" s="48" t="s">
        <v>527</v>
      </c>
      <c r="B1125" s="25" t="s">
        <v>49</v>
      </c>
      <c r="C1125" s="26">
        <v>275.59020874999999</v>
      </c>
      <c r="D1125" s="27" t="str">
        <f t="shared" si="300"/>
        <v>N/A</v>
      </c>
      <c r="E1125" s="26">
        <v>263.52127202000003</v>
      </c>
      <c r="F1125" s="27" t="str">
        <f t="shared" si="301"/>
        <v>N/A</v>
      </c>
      <c r="G1125" s="26">
        <v>243.37209301999999</v>
      </c>
      <c r="H1125" s="27" t="str">
        <f t="shared" si="302"/>
        <v>N/A</v>
      </c>
      <c r="I1125" s="28">
        <v>-4.38</v>
      </c>
      <c r="J1125" s="28">
        <v>-7.65</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11</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v>-100</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0</v>
      </c>
      <c r="F1128" s="27" t="str">
        <f t="shared" si="305"/>
        <v>N/A</v>
      </c>
      <c r="G1128" s="26">
        <v>0</v>
      </c>
      <c r="H1128" s="27" t="str">
        <f t="shared" si="306"/>
        <v>N/A</v>
      </c>
      <c r="I1128" s="28">
        <v>-100</v>
      </c>
      <c r="J1128" s="28" t="s">
        <v>1207</v>
      </c>
      <c r="K1128" s="47" t="s">
        <v>49</v>
      </c>
      <c r="L1128" s="30" t="str">
        <f t="shared" si="307"/>
        <v>N/A</v>
      </c>
    </row>
    <row r="1129" spans="1:12">
      <c r="A1129" s="48" t="s">
        <v>570</v>
      </c>
      <c r="B1129" s="25" t="s">
        <v>49</v>
      </c>
      <c r="C1129" s="26">
        <v>11</v>
      </c>
      <c r="D1129" s="27" t="str">
        <f t="shared" si="304"/>
        <v>N/A</v>
      </c>
      <c r="E1129" s="26">
        <v>0</v>
      </c>
      <c r="F1129" s="27" t="str">
        <f t="shared" si="305"/>
        <v>N/A</v>
      </c>
      <c r="G1129" s="26">
        <v>0</v>
      </c>
      <c r="H1129" s="27" t="str">
        <f t="shared" si="306"/>
        <v>N/A</v>
      </c>
      <c r="I1129" s="28">
        <v>-100</v>
      </c>
      <c r="J1129" s="28" t="s">
        <v>1207</v>
      </c>
      <c r="K1129" s="47" t="s">
        <v>49</v>
      </c>
      <c r="L1129" s="30" t="str">
        <f t="shared" si="307"/>
        <v>N/A</v>
      </c>
    </row>
    <row r="1130" spans="1:12">
      <c r="A1130" s="48" t="s">
        <v>571</v>
      </c>
      <c r="B1130" s="25" t="s">
        <v>49</v>
      </c>
      <c r="C1130" s="26">
        <v>342</v>
      </c>
      <c r="D1130" s="27" t="str">
        <f t="shared" si="304"/>
        <v>N/A</v>
      </c>
      <c r="E1130" s="26">
        <v>241</v>
      </c>
      <c r="F1130" s="27" t="str">
        <f t="shared" si="305"/>
        <v>N/A</v>
      </c>
      <c r="G1130" s="26">
        <v>0</v>
      </c>
      <c r="H1130" s="27" t="str">
        <f t="shared" si="306"/>
        <v>N/A</v>
      </c>
      <c r="I1130" s="28">
        <v>-29.5</v>
      </c>
      <c r="J1130" s="28">
        <v>-100</v>
      </c>
      <c r="K1130" s="47" t="s">
        <v>49</v>
      </c>
      <c r="L1130" s="30" t="str">
        <f t="shared" si="307"/>
        <v>N/A</v>
      </c>
    </row>
    <row r="1131" spans="1:12">
      <c r="A1131" s="48" t="s">
        <v>572</v>
      </c>
      <c r="B1131" s="25" t="s">
        <v>49</v>
      </c>
      <c r="C1131" s="26">
        <v>11</v>
      </c>
      <c r="D1131" s="27" t="str">
        <f t="shared" si="304"/>
        <v>N/A</v>
      </c>
      <c r="E1131" s="26">
        <v>0</v>
      </c>
      <c r="F1131" s="27" t="str">
        <f t="shared" si="305"/>
        <v>N/A</v>
      </c>
      <c r="G1131" s="26">
        <v>0</v>
      </c>
      <c r="H1131" s="27" t="str">
        <f t="shared" si="306"/>
        <v>N/A</v>
      </c>
      <c r="I1131" s="28">
        <v>-100</v>
      </c>
      <c r="J1131" s="28" t="s">
        <v>1207</v>
      </c>
      <c r="K1131" s="47" t="s">
        <v>49</v>
      </c>
      <c r="L1131" s="30" t="str">
        <f t="shared" si="307"/>
        <v>N/A</v>
      </c>
    </row>
    <row r="1132" spans="1:12">
      <c r="A1132" s="48" t="s">
        <v>573</v>
      </c>
      <c r="B1132" s="25" t="s">
        <v>49</v>
      </c>
      <c r="C1132" s="26">
        <v>233</v>
      </c>
      <c r="D1132" s="27" t="str">
        <f t="shared" si="304"/>
        <v>N/A</v>
      </c>
      <c r="E1132" s="26">
        <v>125</v>
      </c>
      <c r="F1132" s="27" t="str">
        <f t="shared" si="305"/>
        <v>N/A</v>
      </c>
      <c r="G1132" s="26">
        <v>14</v>
      </c>
      <c r="H1132" s="27" t="str">
        <f t="shared" si="306"/>
        <v>N/A</v>
      </c>
      <c r="I1132" s="28">
        <v>-46.4</v>
      </c>
      <c r="J1132" s="28">
        <v>-88.8</v>
      </c>
      <c r="K1132" s="47" t="s">
        <v>49</v>
      </c>
      <c r="L1132" s="30" t="str">
        <f t="shared" si="307"/>
        <v>N/A</v>
      </c>
    </row>
    <row r="1133" spans="1:12">
      <c r="A1133" s="46" t="s">
        <v>742</v>
      </c>
      <c r="B1133" s="25" t="s">
        <v>49</v>
      </c>
      <c r="C1133" s="31">
        <v>1501578</v>
      </c>
      <c r="D1133" s="27" t="str">
        <f t="shared" si="304"/>
        <v>N/A</v>
      </c>
      <c r="E1133" s="31">
        <v>462363</v>
      </c>
      <c r="F1133" s="27" t="str">
        <f t="shared" si="305"/>
        <v>N/A</v>
      </c>
      <c r="G1133" s="31">
        <v>424961</v>
      </c>
      <c r="H1133" s="27" t="str">
        <f t="shared" si="306"/>
        <v>N/A</v>
      </c>
      <c r="I1133" s="28">
        <v>-69.2</v>
      </c>
      <c r="J1133" s="28">
        <v>-8.09</v>
      </c>
      <c r="K1133" s="47" t="s">
        <v>49</v>
      </c>
      <c r="L1133" s="30" t="str">
        <f t="shared" si="307"/>
        <v>N/A</v>
      </c>
    </row>
    <row r="1134" spans="1:12">
      <c r="A1134" s="48" t="s">
        <v>574</v>
      </c>
      <c r="B1134" s="25" t="s">
        <v>49</v>
      </c>
      <c r="C1134" s="31">
        <v>1477423</v>
      </c>
      <c r="D1134" s="27" t="str">
        <f t="shared" si="304"/>
        <v>N/A</v>
      </c>
      <c r="E1134" s="31">
        <v>222264</v>
      </c>
      <c r="F1134" s="27" t="str">
        <f t="shared" si="305"/>
        <v>N/A</v>
      </c>
      <c r="G1134" s="31">
        <v>63187</v>
      </c>
      <c r="H1134" s="27" t="str">
        <f t="shared" si="306"/>
        <v>N/A</v>
      </c>
      <c r="I1134" s="28">
        <v>-85</v>
      </c>
      <c r="J1134" s="28">
        <v>-71.599999999999994</v>
      </c>
      <c r="K1134" s="47" t="s">
        <v>49</v>
      </c>
      <c r="L1134" s="30" t="str">
        <f t="shared" si="307"/>
        <v>N/A</v>
      </c>
    </row>
    <row r="1135" spans="1:12">
      <c r="A1135" s="48" t="s">
        <v>568</v>
      </c>
      <c r="B1135" s="25" t="s">
        <v>49</v>
      </c>
      <c r="C1135" s="31">
        <v>353406</v>
      </c>
      <c r="D1135" s="27" t="str">
        <f t="shared" si="304"/>
        <v>N/A</v>
      </c>
      <c r="E1135" s="31">
        <v>341437</v>
      </c>
      <c r="F1135" s="27" t="str">
        <f t="shared" si="305"/>
        <v>N/A</v>
      </c>
      <c r="G1135" s="31">
        <v>94233</v>
      </c>
      <c r="H1135" s="27" t="str">
        <f t="shared" si="306"/>
        <v>N/A</v>
      </c>
      <c r="I1135" s="28">
        <v>-3.39</v>
      </c>
      <c r="J1135" s="28">
        <v>-72.400000000000006</v>
      </c>
      <c r="K1135" s="47" t="s">
        <v>49</v>
      </c>
      <c r="L1135" s="30" t="str">
        <f t="shared" si="307"/>
        <v>N/A</v>
      </c>
    </row>
    <row r="1136" spans="1:12">
      <c r="A1136" s="48" t="s">
        <v>221</v>
      </c>
      <c r="B1136" s="25" t="s">
        <v>49</v>
      </c>
      <c r="C1136" s="31">
        <v>205900</v>
      </c>
      <c r="D1136" s="27" t="str">
        <f t="shared" si="304"/>
        <v>N/A</v>
      </c>
      <c r="E1136" s="31">
        <v>72302</v>
      </c>
      <c r="F1136" s="27" t="str">
        <f t="shared" si="305"/>
        <v>N/A</v>
      </c>
      <c r="G1136" s="31">
        <v>41803</v>
      </c>
      <c r="H1136" s="27" t="str">
        <f t="shared" si="306"/>
        <v>N/A</v>
      </c>
      <c r="I1136" s="28">
        <v>-64.900000000000006</v>
      </c>
      <c r="J1136" s="28">
        <v>-42.2</v>
      </c>
      <c r="K1136" s="47" t="s">
        <v>49</v>
      </c>
      <c r="L1136" s="30" t="str">
        <f t="shared" si="307"/>
        <v>N/A</v>
      </c>
    </row>
    <row r="1137" spans="1:12">
      <c r="A1137" s="48" t="s">
        <v>569</v>
      </c>
      <c r="B1137" s="25" t="s">
        <v>49</v>
      </c>
      <c r="C1137" s="31">
        <v>468971</v>
      </c>
      <c r="D1137" s="27" t="str">
        <f t="shared" si="304"/>
        <v>N/A</v>
      </c>
      <c r="E1137" s="31">
        <v>462363</v>
      </c>
      <c r="F1137" s="27" t="str">
        <f t="shared" si="305"/>
        <v>N/A</v>
      </c>
      <c r="G1137" s="31">
        <v>417975</v>
      </c>
      <c r="H1137" s="27" t="str">
        <f t="shared" si="306"/>
        <v>N/A</v>
      </c>
      <c r="I1137" s="28">
        <v>-1.41</v>
      </c>
      <c r="J1137" s="28">
        <v>-9.6</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132594</v>
      </c>
      <c r="D1139" s="27" t="str">
        <f t="shared" ref="D1139:D1153" si="308">IF($B1139="N/A","N/A",IF(C1139&gt;10,"No",IF(C1139&lt;-10,"No","Yes")))</f>
        <v>N/A</v>
      </c>
      <c r="E1139" s="31">
        <v>50827</v>
      </c>
      <c r="F1139" s="27" t="str">
        <f t="shared" ref="F1139:F1153" si="309">IF($B1139="N/A","N/A",IF(E1139&gt;10,"No",IF(E1139&lt;-10,"No","Yes")))</f>
        <v>N/A</v>
      </c>
      <c r="G1139" s="31">
        <v>13294</v>
      </c>
      <c r="H1139" s="27" t="str">
        <f t="shared" ref="H1139:H1153" si="310">IF($B1139="N/A","N/A",IF(G1139&gt;10,"No",IF(G1139&lt;-10,"No","Yes")))</f>
        <v>N/A</v>
      </c>
      <c r="I1139" s="28">
        <v>-61.7</v>
      </c>
      <c r="J1139" s="28">
        <v>-73.8</v>
      </c>
      <c r="K1139" s="29" t="s">
        <v>1193</v>
      </c>
      <c r="L1139" s="30" t="str">
        <f t="shared" ref="L1139:L1153" si="311">IF(J1139="Div by 0", "N/A", IF(K1139="N/A","N/A", IF(J1139&gt;VALUE(MID(K1139,1,2)), "No", IF(J1139&lt;-1*VALUE(MID(K1139,1,2)), "No", "Yes"))))</f>
        <v>No</v>
      </c>
    </row>
    <row r="1140" spans="1:12">
      <c r="A1140" s="46" t="s">
        <v>576</v>
      </c>
      <c r="B1140" s="25" t="s">
        <v>49</v>
      </c>
      <c r="C1140" s="26">
        <v>514</v>
      </c>
      <c r="D1140" s="27" t="str">
        <f t="shared" si="308"/>
        <v>N/A</v>
      </c>
      <c r="E1140" s="26">
        <v>298</v>
      </c>
      <c r="F1140" s="27" t="str">
        <f t="shared" si="309"/>
        <v>N/A</v>
      </c>
      <c r="G1140" s="26">
        <v>73</v>
      </c>
      <c r="H1140" s="27" t="str">
        <f t="shared" si="310"/>
        <v>N/A</v>
      </c>
      <c r="I1140" s="28">
        <v>-42</v>
      </c>
      <c r="J1140" s="28">
        <v>-75.5</v>
      </c>
      <c r="K1140" s="29" t="s">
        <v>1193</v>
      </c>
      <c r="L1140" s="30" t="str">
        <f t="shared" si="311"/>
        <v>No</v>
      </c>
    </row>
    <row r="1141" spans="1:12">
      <c r="A1141" s="46" t="s">
        <v>577</v>
      </c>
      <c r="B1141" s="25" t="s">
        <v>49</v>
      </c>
      <c r="C1141" s="31">
        <v>257.96498054</v>
      </c>
      <c r="D1141" s="27" t="str">
        <f t="shared" si="308"/>
        <v>N/A</v>
      </c>
      <c r="E1141" s="31">
        <v>170.56040268000001</v>
      </c>
      <c r="F1141" s="27" t="str">
        <f t="shared" si="309"/>
        <v>N/A</v>
      </c>
      <c r="G1141" s="31">
        <v>182.10958904</v>
      </c>
      <c r="H1141" s="27" t="str">
        <f t="shared" si="310"/>
        <v>N/A</v>
      </c>
      <c r="I1141" s="28">
        <v>-33.9</v>
      </c>
      <c r="J1141" s="28">
        <v>6.7709999999999999</v>
      </c>
      <c r="K1141" s="29" t="s">
        <v>1193</v>
      </c>
      <c r="L1141" s="30" t="str">
        <f t="shared" si="311"/>
        <v>Yes</v>
      </c>
    </row>
    <row r="1142" spans="1:12">
      <c r="A1142" s="46" t="s">
        <v>578</v>
      </c>
      <c r="B1142" s="25" t="s">
        <v>49</v>
      </c>
      <c r="C1142" s="31">
        <v>9928</v>
      </c>
      <c r="D1142" s="27" t="str">
        <f t="shared" si="308"/>
        <v>N/A</v>
      </c>
      <c r="E1142" s="31">
        <v>7877</v>
      </c>
      <c r="F1142" s="27" t="str">
        <f t="shared" si="309"/>
        <v>N/A</v>
      </c>
      <c r="G1142" s="31">
        <v>227</v>
      </c>
      <c r="H1142" s="27" t="str">
        <f t="shared" si="310"/>
        <v>N/A</v>
      </c>
      <c r="I1142" s="28">
        <v>-20.7</v>
      </c>
      <c r="J1142" s="28">
        <v>-97.1</v>
      </c>
      <c r="K1142" s="29" t="s">
        <v>1193</v>
      </c>
      <c r="L1142" s="30" t="str">
        <f t="shared" si="311"/>
        <v>No</v>
      </c>
    </row>
    <row r="1143" spans="1:12">
      <c r="A1143" s="46" t="s">
        <v>579</v>
      </c>
      <c r="B1143" s="25" t="s">
        <v>49</v>
      </c>
      <c r="C1143" s="26">
        <v>47</v>
      </c>
      <c r="D1143" s="27" t="str">
        <f t="shared" si="308"/>
        <v>N/A</v>
      </c>
      <c r="E1143" s="26">
        <v>30</v>
      </c>
      <c r="F1143" s="27" t="str">
        <f t="shared" si="309"/>
        <v>N/A</v>
      </c>
      <c r="G1143" s="26">
        <v>11</v>
      </c>
      <c r="H1143" s="27" t="str">
        <f t="shared" si="310"/>
        <v>N/A</v>
      </c>
      <c r="I1143" s="28">
        <v>-36.200000000000003</v>
      </c>
      <c r="J1143" s="28">
        <v>-96.7</v>
      </c>
      <c r="K1143" s="29" t="s">
        <v>1193</v>
      </c>
      <c r="L1143" s="30" t="str">
        <f t="shared" si="311"/>
        <v>No</v>
      </c>
    </row>
    <row r="1144" spans="1:12">
      <c r="A1144" s="46" t="s">
        <v>580</v>
      </c>
      <c r="B1144" s="25" t="s">
        <v>49</v>
      </c>
      <c r="C1144" s="31">
        <v>211.23404255</v>
      </c>
      <c r="D1144" s="27" t="str">
        <f t="shared" si="308"/>
        <v>N/A</v>
      </c>
      <c r="E1144" s="31">
        <v>262.56666667000002</v>
      </c>
      <c r="F1144" s="27" t="str">
        <f t="shared" si="309"/>
        <v>N/A</v>
      </c>
      <c r="G1144" s="31">
        <v>227</v>
      </c>
      <c r="H1144" s="27" t="str">
        <f t="shared" si="310"/>
        <v>N/A</v>
      </c>
      <c r="I1144" s="28">
        <v>24.3</v>
      </c>
      <c r="J1144" s="28">
        <v>-13.5</v>
      </c>
      <c r="K1144" s="29" t="s">
        <v>1193</v>
      </c>
      <c r="L1144" s="30" t="str">
        <f t="shared" si="311"/>
        <v>Yes</v>
      </c>
    </row>
    <row r="1145" spans="1:12">
      <c r="A1145" s="46" t="s">
        <v>590</v>
      </c>
      <c r="B1145" s="25" t="s">
        <v>49</v>
      </c>
      <c r="C1145" s="31">
        <v>0</v>
      </c>
      <c r="D1145" s="27" t="str">
        <f t="shared" si="308"/>
        <v>N/A</v>
      </c>
      <c r="E1145" s="31">
        <v>852</v>
      </c>
      <c r="F1145" s="27" t="str">
        <f t="shared" si="309"/>
        <v>N/A</v>
      </c>
      <c r="G1145" s="31">
        <v>559</v>
      </c>
      <c r="H1145" s="27" t="str">
        <f t="shared" si="310"/>
        <v>N/A</v>
      </c>
      <c r="I1145" s="28" t="s">
        <v>1207</v>
      </c>
      <c r="J1145" s="28">
        <v>-34.4</v>
      </c>
      <c r="K1145" s="29" t="s">
        <v>1193</v>
      </c>
      <c r="L1145" s="30" t="str">
        <f t="shared" si="311"/>
        <v>No</v>
      </c>
    </row>
    <row r="1146" spans="1:12">
      <c r="A1146" s="46" t="s">
        <v>592</v>
      </c>
      <c r="B1146" s="25" t="s">
        <v>49</v>
      </c>
      <c r="C1146" s="26">
        <v>0</v>
      </c>
      <c r="D1146" s="27" t="str">
        <f t="shared" si="308"/>
        <v>N/A</v>
      </c>
      <c r="E1146" s="26">
        <v>11</v>
      </c>
      <c r="F1146" s="27" t="str">
        <f t="shared" si="309"/>
        <v>N/A</v>
      </c>
      <c r="G1146" s="26">
        <v>11</v>
      </c>
      <c r="H1146" s="27" t="str">
        <f t="shared" si="310"/>
        <v>N/A</v>
      </c>
      <c r="I1146" s="28" t="s">
        <v>1207</v>
      </c>
      <c r="J1146" s="28">
        <v>-75</v>
      </c>
      <c r="K1146" s="29" t="s">
        <v>1193</v>
      </c>
      <c r="L1146" s="30" t="str">
        <f t="shared" si="311"/>
        <v>No</v>
      </c>
    </row>
    <row r="1147" spans="1:12">
      <c r="A1147" s="46" t="s">
        <v>591</v>
      </c>
      <c r="B1147" s="25" t="s">
        <v>49</v>
      </c>
      <c r="C1147" s="31" t="s">
        <v>1207</v>
      </c>
      <c r="D1147" s="27" t="str">
        <f t="shared" si="308"/>
        <v>N/A</v>
      </c>
      <c r="E1147" s="31">
        <v>106.5</v>
      </c>
      <c r="F1147" s="27" t="str">
        <f t="shared" si="309"/>
        <v>N/A</v>
      </c>
      <c r="G1147" s="31">
        <v>279.5</v>
      </c>
      <c r="H1147" s="27" t="str">
        <f t="shared" si="310"/>
        <v>N/A</v>
      </c>
      <c r="I1147" s="28" t="s">
        <v>1207</v>
      </c>
      <c r="J1147" s="28">
        <v>162.4</v>
      </c>
      <c r="K1147" s="29" t="s">
        <v>1193</v>
      </c>
      <c r="L1147" s="30" t="str">
        <f t="shared" si="311"/>
        <v>No</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237963423</v>
      </c>
      <c r="D1151" s="27" t="str">
        <f t="shared" si="308"/>
        <v>N/A</v>
      </c>
      <c r="E1151" s="31">
        <v>156890453</v>
      </c>
      <c r="F1151" s="27" t="str">
        <f t="shared" si="309"/>
        <v>N/A</v>
      </c>
      <c r="G1151" s="31">
        <v>9015643</v>
      </c>
      <c r="H1151" s="27" t="str">
        <f t="shared" si="310"/>
        <v>N/A</v>
      </c>
      <c r="I1151" s="28">
        <v>-34.1</v>
      </c>
      <c r="J1151" s="28">
        <v>-94.3</v>
      </c>
      <c r="K1151" s="29" t="s">
        <v>1193</v>
      </c>
      <c r="L1151" s="30" t="str">
        <f t="shared" si="311"/>
        <v>No</v>
      </c>
    </row>
    <row r="1152" spans="1:12">
      <c r="A1152" s="46" t="s">
        <v>584</v>
      </c>
      <c r="B1152" s="25" t="s">
        <v>49</v>
      </c>
      <c r="C1152" s="26">
        <v>4902</v>
      </c>
      <c r="D1152" s="27" t="str">
        <f t="shared" si="308"/>
        <v>N/A</v>
      </c>
      <c r="E1152" s="26">
        <v>4007</v>
      </c>
      <c r="F1152" s="27" t="str">
        <f t="shared" si="309"/>
        <v>N/A</v>
      </c>
      <c r="G1152" s="26">
        <v>123</v>
      </c>
      <c r="H1152" s="27" t="str">
        <f t="shared" si="310"/>
        <v>N/A</v>
      </c>
      <c r="I1152" s="28">
        <v>-18.3</v>
      </c>
      <c r="J1152" s="28">
        <v>-96.9</v>
      </c>
      <c r="K1152" s="29" t="s">
        <v>1193</v>
      </c>
      <c r="L1152" s="30" t="str">
        <f t="shared" si="311"/>
        <v>No</v>
      </c>
    </row>
    <row r="1153" spans="1:12">
      <c r="A1153" s="46" t="s">
        <v>585</v>
      </c>
      <c r="B1153" s="25" t="s">
        <v>49</v>
      </c>
      <c r="C1153" s="31">
        <v>48544.149939000003</v>
      </c>
      <c r="D1153" s="27" t="str">
        <f t="shared" si="308"/>
        <v>N/A</v>
      </c>
      <c r="E1153" s="31">
        <v>39154.093586000003</v>
      </c>
      <c r="F1153" s="27" t="str">
        <f t="shared" si="309"/>
        <v>N/A</v>
      </c>
      <c r="G1153" s="31">
        <v>73297.910569</v>
      </c>
      <c r="H1153" s="27" t="str">
        <f t="shared" si="310"/>
        <v>N/A</v>
      </c>
      <c r="I1153" s="28">
        <v>-19.3</v>
      </c>
      <c r="J1153" s="28">
        <v>87.2</v>
      </c>
      <c r="K1153" s="29" t="s">
        <v>1193</v>
      </c>
      <c r="L1153" s="30" t="str">
        <f t="shared" si="311"/>
        <v>No</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288141955</v>
      </c>
      <c r="D1155" s="27" t="str">
        <f t="shared" ref="D1155:D1170" si="312">IF($B1155="N/A","N/A",IF(C1155&gt;10,"No",IF(C1155&lt;-10,"No","Yes")))</f>
        <v>N/A</v>
      </c>
      <c r="E1155" s="31">
        <v>195180122</v>
      </c>
      <c r="F1155" s="27" t="str">
        <f t="shared" ref="F1155:F1170" si="313">IF($B1155="N/A","N/A",IF(E1155&gt;10,"No",IF(E1155&lt;-10,"No","Yes")))</f>
        <v>N/A</v>
      </c>
      <c r="G1155" s="31">
        <v>11557514</v>
      </c>
      <c r="H1155" s="27" t="str">
        <f t="shared" ref="H1155:H1170" si="314">IF($B1155="N/A","N/A",IF(G1155&gt;10,"No",IF(G1155&lt;-10,"No","Yes")))</f>
        <v>N/A</v>
      </c>
      <c r="I1155" s="28">
        <v>-32.299999999999997</v>
      </c>
      <c r="J1155" s="28">
        <v>-94.1</v>
      </c>
      <c r="K1155" s="29" t="s">
        <v>1193</v>
      </c>
      <c r="L1155" s="30" t="str">
        <f t="shared" ref="L1155:L1170" si="315">IF(J1155="Div by 0", "N/A", IF(K1155="N/A","N/A", IF(J1155&gt;VALUE(MID(K1155,1,2)), "No", IF(J1155&lt;-1*VALUE(MID(K1155,1,2)), "No", "Yes"))))</f>
        <v>No</v>
      </c>
    </row>
    <row r="1156" spans="1:12">
      <c r="A1156" s="49" t="s">
        <v>437</v>
      </c>
      <c r="B1156" s="25" t="s">
        <v>49</v>
      </c>
      <c r="C1156" s="26">
        <v>6302</v>
      </c>
      <c r="D1156" s="27" t="str">
        <f t="shared" si="312"/>
        <v>N/A</v>
      </c>
      <c r="E1156" s="26">
        <v>4877</v>
      </c>
      <c r="F1156" s="27" t="str">
        <f t="shared" si="313"/>
        <v>N/A</v>
      </c>
      <c r="G1156" s="26">
        <v>157</v>
      </c>
      <c r="H1156" s="27" t="str">
        <f t="shared" si="314"/>
        <v>N/A</v>
      </c>
      <c r="I1156" s="28">
        <v>-22.6</v>
      </c>
      <c r="J1156" s="28">
        <v>-96.8</v>
      </c>
      <c r="K1156" s="29" t="s">
        <v>1193</v>
      </c>
      <c r="L1156" s="30" t="str">
        <f t="shared" si="315"/>
        <v>No</v>
      </c>
    </row>
    <row r="1157" spans="1:12" ht="12.75" customHeight="1">
      <c r="A1157" s="49" t="s">
        <v>749</v>
      </c>
      <c r="B1157" s="25" t="s">
        <v>49</v>
      </c>
      <c r="C1157" s="31">
        <v>45722.303237</v>
      </c>
      <c r="D1157" s="27" t="str">
        <f t="shared" si="312"/>
        <v>N/A</v>
      </c>
      <c r="E1157" s="31">
        <v>40020.529424</v>
      </c>
      <c r="F1157" s="27" t="str">
        <f t="shared" si="313"/>
        <v>N/A</v>
      </c>
      <c r="G1157" s="31">
        <v>73614.738853999996</v>
      </c>
      <c r="H1157" s="27" t="str">
        <f t="shared" si="314"/>
        <v>N/A</v>
      </c>
      <c r="I1157" s="28">
        <v>-12.5</v>
      </c>
      <c r="J1157" s="28">
        <v>83.94</v>
      </c>
      <c r="K1157" s="29" t="s">
        <v>1193</v>
      </c>
      <c r="L1157" s="30" t="str">
        <f t="shared" si="315"/>
        <v>No</v>
      </c>
    </row>
    <row r="1158" spans="1:12">
      <c r="A1158" s="48" t="s">
        <v>524</v>
      </c>
      <c r="B1158" s="25" t="s">
        <v>49</v>
      </c>
      <c r="C1158" s="31">
        <v>20920.28787</v>
      </c>
      <c r="D1158" s="27" t="str">
        <f t="shared" si="312"/>
        <v>N/A</v>
      </c>
      <c r="E1158" s="31">
        <v>19192.014598999998</v>
      </c>
      <c r="F1158" s="27" t="str">
        <f t="shared" si="313"/>
        <v>N/A</v>
      </c>
      <c r="G1158" s="31">
        <v>30981.666667000001</v>
      </c>
      <c r="H1158" s="27" t="str">
        <f t="shared" si="314"/>
        <v>N/A</v>
      </c>
      <c r="I1158" s="28">
        <v>-8.26</v>
      </c>
      <c r="J1158" s="28">
        <v>61.43</v>
      </c>
      <c r="K1158" s="29" t="s">
        <v>1193</v>
      </c>
      <c r="L1158" s="30" t="str">
        <f t="shared" si="315"/>
        <v>No</v>
      </c>
    </row>
    <row r="1159" spans="1:12">
      <c r="A1159" s="48" t="s">
        <v>527</v>
      </c>
      <c r="B1159" s="25" t="s">
        <v>49</v>
      </c>
      <c r="C1159" s="31">
        <v>55846.221354000001</v>
      </c>
      <c r="D1159" s="27" t="str">
        <f t="shared" si="312"/>
        <v>N/A</v>
      </c>
      <c r="E1159" s="31">
        <v>50978.074501000003</v>
      </c>
      <c r="F1159" s="27" t="str">
        <f t="shared" si="313"/>
        <v>N/A</v>
      </c>
      <c r="G1159" s="31">
        <v>77341.448275999996</v>
      </c>
      <c r="H1159" s="27" t="str">
        <f t="shared" si="314"/>
        <v>N/A</v>
      </c>
      <c r="I1159" s="28">
        <v>-8.7200000000000006</v>
      </c>
      <c r="J1159" s="28">
        <v>51.72</v>
      </c>
      <c r="K1159" s="29" t="s">
        <v>1193</v>
      </c>
      <c r="L1159" s="30" t="str">
        <f t="shared" si="315"/>
        <v>No</v>
      </c>
    </row>
    <row r="1160" spans="1:12" ht="12.75" customHeight="1">
      <c r="A1160" s="46" t="s">
        <v>438</v>
      </c>
      <c r="B1160" s="25" t="s">
        <v>49</v>
      </c>
      <c r="C1160" s="30">
        <v>4.1114837092999998</v>
      </c>
      <c r="D1160" s="27" t="str">
        <f t="shared" si="312"/>
        <v>N/A</v>
      </c>
      <c r="E1160" s="30">
        <v>4.7967503664000004</v>
      </c>
      <c r="F1160" s="27" t="str">
        <f t="shared" si="313"/>
        <v>N/A</v>
      </c>
      <c r="G1160" s="30">
        <v>2.7106353590999999</v>
      </c>
      <c r="H1160" s="27" t="str">
        <f t="shared" si="314"/>
        <v>N/A</v>
      </c>
      <c r="I1160" s="28">
        <v>16.670000000000002</v>
      </c>
      <c r="J1160" s="28">
        <v>-43.5</v>
      </c>
      <c r="K1160" s="29" t="s">
        <v>1193</v>
      </c>
      <c r="L1160" s="30" t="str">
        <f t="shared" si="315"/>
        <v>No</v>
      </c>
    </row>
    <row r="1161" spans="1:12">
      <c r="A1161" s="48" t="s">
        <v>524</v>
      </c>
      <c r="B1161" s="25" t="s">
        <v>49</v>
      </c>
      <c r="C1161" s="30">
        <v>4.7902107263999998</v>
      </c>
      <c r="D1161" s="27" t="str">
        <f t="shared" si="312"/>
        <v>N/A</v>
      </c>
      <c r="E1161" s="30">
        <v>6.8114020550000003</v>
      </c>
      <c r="F1161" s="27" t="str">
        <f t="shared" si="313"/>
        <v>N/A</v>
      </c>
      <c r="G1161" s="30">
        <v>1.9313304721</v>
      </c>
      <c r="H1161" s="27" t="str">
        <f t="shared" si="314"/>
        <v>N/A</v>
      </c>
      <c r="I1161" s="28">
        <v>42.19</v>
      </c>
      <c r="J1161" s="28">
        <v>-71.599999999999994</v>
      </c>
      <c r="K1161" s="29" t="s">
        <v>1193</v>
      </c>
      <c r="L1161" s="30" t="str">
        <f t="shared" si="315"/>
        <v>No</v>
      </c>
    </row>
    <row r="1162" spans="1:12">
      <c r="A1162" s="48" t="s">
        <v>527</v>
      </c>
      <c r="B1162" s="25" t="s">
        <v>49</v>
      </c>
      <c r="C1162" s="30">
        <v>3.9612457972000001</v>
      </c>
      <c r="D1162" s="27" t="str">
        <f t="shared" si="312"/>
        <v>N/A</v>
      </c>
      <c r="E1162" s="30">
        <v>4.2444529710000003</v>
      </c>
      <c r="F1162" s="27" t="str">
        <f t="shared" si="313"/>
        <v>N/A</v>
      </c>
      <c r="G1162" s="30">
        <v>2.7592768792000002</v>
      </c>
      <c r="H1162" s="27" t="str">
        <f t="shared" si="314"/>
        <v>N/A</v>
      </c>
      <c r="I1162" s="28">
        <v>7.149</v>
      </c>
      <c r="J1162" s="28">
        <v>-35</v>
      </c>
      <c r="K1162" s="29" t="s">
        <v>1193</v>
      </c>
      <c r="L1162" s="30" t="str">
        <f t="shared" si="315"/>
        <v>No</v>
      </c>
    </row>
    <row r="1163" spans="1:12" ht="12.75" customHeight="1">
      <c r="A1163" s="49" t="s">
        <v>745</v>
      </c>
      <c r="B1163" s="25" t="s">
        <v>49</v>
      </c>
      <c r="C1163" s="31">
        <v>237963423</v>
      </c>
      <c r="D1163" s="27" t="str">
        <f t="shared" si="312"/>
        <v>N/A</v>
      </c>
      <c r="E1163" s="31">
        <v>156890453</v>
      </c>
      <c r="F1163" s="27" t="str">
        <f t="shared" si="313"/>
        <v>N/A</v>
      </c>
      <c r="G1163" s="31">
        <v>9015643</v>
      </c>
      <c r="H1163" s="27" t="str">
        <f t="shared" si="314"/>
        <v>N/A</v>
      </c>
      <c r="I1163" s="28">
        <v>-34.1</v>
      </c>
      <c r="J1163" s="28">
        <v>-94.3</v>
      </c>
      <c r="K1163" s="29" t="s">
        <v>1193</v>
      </c>
      <c r="L1163" s="30" t="str">
        <f t="shared" si="315"/>
        <v>No</v>
      </c>
    </row>
    <row r="1164" spans="1:12" ht="13.5" customHeight="1">
      <c r="A1164" s="49" t="s">
        <v>852</v>
      </c>
      <c r="B1164" s="25" t="s">
        <v>49</v>
      </c>
      <c r="C1164" s="26">
        <v>4902</v>
      </c>
      <c r="D1164" s="27" t="str">
        <f t="shared" si="312"/>
        <v>N/A</v>
      </c>
      <c r="E1164" s="26">
        <v>4007</v>
      </c>
      <c r="F1164" s="27" t="str">
        <f t="shared" si="313"/>
        <v>N/A</v>
      </c>
      <c r="G1164" s="26">
        <v>123</v>
      </c>
      <c r="H1164" s="27" t="str">
        <f t="shared" si="314"/>
        <v>N/A</v>
      </c>
      <c r="I1164" s="28">
        <v>-18.3</v>
      </c>
      <c r="J1164" s="28">
        <v>-96.9</v>
      </c>
      <c r="K1164" s="29" t="s">
        <v>1193</v>
      </c>
      <c r="L1164" s="30" t="str">
        <f t="shared" si="315"/>
        <v>No</v>
      </c>
    </row>
    <row r="1165" spans="1:12" ht="25.5">
      <c r="A1165" s="49" t="s">
        <v>750</v>
      </c>
      <c r="B1165" s="25" t="s">
        <v>49</v>
      </c>
      <c r="C1165" s="31">
        <v>48544.149939000003</v>
      </c>
      <c r="D1165" s="27" t="str">
        <f t="shared" si="312"/>
        <v>N/A</v>
      </c>
      <c r="E1165" s="31">
        <v>39154.093586000003</v>
      </c>
      <c r="F1165" s="27" t="str">
        <f t="shared" si="313"/>
        <v>N/A</v>
      </c>
      <c r="G1165" s="31">
        <v>73297.910569</v>
      </c>
      <c r="H1165" s="27" t="str">
        <f t="shared" si="314"/>
        <v>N/A</v>
      </c>
      <c r="I1165" s="28">
        <v>-19.3</v>
      </c>
      <c r="J1165" s="28">
        <v>87.2</v>
      </c>
      <c r="K1165" s="29" t="s">
        <v>1193</v>
      </c>
      <c r="L1165" s="30" t="str">
        <f t="shared" si="315"/>
        <v>No</v>
      </c>
    </row>
    <row r="1166" spans="1:12">
      <c r="A1166" s="48" t="s">
        <v>586</v>
      </c>
      <c r="B1166" s="25" t="s">
        <v>49</v>
      </c>
      <c r="C1166" s="31">
        <v>14303.172925999999</v>
      </c>
      <c r="D1166" s="27" t="str">
        <f t="shared" si="312"/>
        <v>N/A</v>
      </c>
      <c r="E1166" s="31">
        <v>13873.084992</v>
      </c>
      <c r="F1166" s="27" t="str">
        <f t="shared" si="313"/>
        <v>N/A</v>
      </c>
      <c r="G1166" s="31">
        <v>14910.444444000001</v>
      </c>
      <c r="H1166" s="27" t="str">
        <f t="shared" si="314"/>
        <v>N/A</v>
      </c>
      <c r="I1166" s="28">
        <v>-3.01</v>
      </c>
      <c r="J1166" s="28">
        <v>7.4770000000000003</v>
      </c>
      <c r="K1166" s="29" t="s">
        <v>1193</v>
      </c>
      <c r="L1166" s="30" t="str">
        <f t="shared" si="315"/>
        <v>Yes</v>
      </c>
    </row>
    <row r="1167" spans="1:12">
      <c r="A1167" s="48" t="s">
        <v>587</v>
      </c>
      <c r="B1167" s="25" t="s">
        <v>49</v>
      </c>
      <c r="C1167" s="31">
        <v>60633.152126000001</v>
      </c>
      <c r="D1167" s="27" t="str">
        <f t="shared" si="312"/>
        <v>N/A</v>
      </c>
      <c r="E1167" s="31">
        <v>51503.906795000003</v>
      </c>
      <c r="F1167" s="27" t="str">
        <f t="shared" si="313"/>
        <v>N/A</v>
      </c>
      <c r="G1167" s="31">
        <v>78032.823009</v>
      </c>
      <c r="H1167" s="27" t="str">
        <f t="shared" si="314"/>
        <v>N/A</v>
      </c>
      <c r="I1167" s="28">
        <v>-15.1</v>
      </c>
      <c r="J1167" s="28">
        <v>51.51</v>
      </c>
      <c r="K1167" s="29" t="s">
        <v>1193</v>
      </c>
      <c r="L1167" s="30" t="str">
        <f t="shared" si="315"/>
        <v>No</v>
      </c>
    </row>
    <row r="1168" spans="1:12" ht="25.5">
      <c r="A1168" s="46" t="s">
        <v>439</v>
      </c>
      <c r="B1168" s="25" t="s">
        <v>49</v>
      </c>
      <c r="C1168" s="30">
        <v>3.1981106225000002</v>
      </c>
      <c r="D1168" s="27" t="str">
        <f t="shared" si="312"/>
        <v>N/A</v>
      </c>
      <c r="E1168" s="30">
        <v>3.9410659664000001</v>
      </c>
      <c r="F1168" s="27" t="str">
        <f t="shared" si="313"/>
        <v>N/A</v>
      </c>
      <c r="G1168" s="30">
        <v>2.1236187845000001</v>
      </c>
      <c r="H1168" s="27" t="str">
        <f t="shared" si="314"/>
        <v>N/A</v>
      </c>
      <c r="I1168" s="28">
        <v>23.23</v>
      </c>
      <c r="J1168" s="28">
        <v>-46.1</v>
      </c>
      <c r="K1168" s="29" t="s">
        <v>1193</v>
      </c>
      <c r="L1168" s="30" t="str">
        <f t="shared" si="315"/>
        <v>No</v>
      </c>
    </row>
    <row r="1169" spans="1:12">
      <c r="A1169" s="48" t="s">
        <v>524</v>
      </c>
      <c r="B1169" s="25" t="s">
        <v>49</v>
      </c>
      <c r="C1169" s="30">
        <v>3.4219616033000002</v>
      </c>
      <c r="D1169" s="27" t="str">
        <f t="shared" si="312"/>
        <v>N/A</v>
      </c>
      <c r="E1169" s="30">
        <v>5.4110043088999999</v>
      </c>
      <c r="F1169" s="27" t="str">
        <f t="shared" si="313"/>
        <v>N/A</v>
      </c>
      <c r="G1169" s="30">
        <v>1.9313304721</v>
      </c>
      <c r="H1169" s="27" t="str">
        <f t="shared" si="314"/>
        <v>N/A</v>
      </c>
      <c r="I1169" s="28">
        <v>58.13</v>
      </c>
      <c r="J1169" s="28">
        <v>-64.3</v>
      </c>
      <c r="K1169" s="29" t="s">
        <v>1193</v>
      </c>
      <c r="L1169" s="30" t="str">
        <f t="shared" si="315"/>
        <v>No</v>
      </c>
    </row>
    <row r="1170" spans="1:12">
      <c r="A1170" s="48" t="s">
        <v>527</v>
      </c>
      <c r="B1170" s="25" t="s">
        <v>49</v>
      </c>
      <c r="C1170" s="30">
        <v>3.2047425234000002</v>
      </c>
      <c r="D1170" s="27" t="str">
        <f t="shared" si="312"/>
        <v>N/A</v>
      </c>
      <c r="E1170" s="30">
        <v>3.5630647914</v>
      </c>
      <c r="F1170" s="27" t="str">
        <f t="shared" si="313"/>
        <v>N/A</v>
      </c>
      <c r="G1170" s="30">
        <v>2.1503330161999998</v>
      </c>
      <c r="H1170" s="27" t="str">
        <f t="shared" si="314"/>
        <v>N/A</v>
      </c>
      <c r="I1170" s="28">
        <v>11.18</v>
      </c>
      <c r="J1170" s="28">
        <v>-39.6</v>
      </c>
      <c r="K1170" s="29" t="s">
        <v>1193</v>
      </c>
      <c r="L1170" s="30" t="str">
        <f t="shared" si="315"/>
        <v>No</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975135</v>
      </c>
      <c r="D1172" s="27" t="str">
        <f>IF($B1172="N/A","N/A",IF(C1172&gt;10,"No",IF(C1172&lt;-10,"No","Yes")))</f>
        <v>N/A</v>
      </c>
      <c r="E1172" s="26">
        <v>630325</v>
      </c>
      <c r="F1172" s="27" t="str">
        <f>IF($B1172="N/A","N/A",IF(E1172&gt;10,"No",IF(E1172&lt;-10,"No","Yes")))</f>
        <v>N/A</v>
      </c>
      <c r="G1172" s="26">
        <v>71271</v>
      </c>
      <c r="H1172" s="27" t="str">
        <f>IF($B1172="N/A","N/A",IF(G1172&gt;10,"No",IF(G1172&lt;-10,"No","Yes")))</f>
        <v>N/A</v>
      </c>
      <c r="I1172" s="28">
        <v>-35.4</v>
      </c>
      <c r="J1172" s="28">
        <v>-88.7</v>
      </c>
      <c r="K1172" s="29" t="s">
        <v>1193</v>
      </c>
      <c r="L1172" s="30" t="str">
        <f t="shared" ref="L1172:L1212" si="316">IF(J1172="Div by 0", "N/A", IF(K1172="N/A","N/A", IF(J1172&gt;VALUE(MID(K1172,1,2)), "No", IF(J1172&lt;-1*VALUE(MID(K1172,1,2)), "No", "Yes"))))</f>
        <v>No</v>
      </c>
    </row>
    <row r="1173" spans="1:12">
      <c r="A1173" s="46" t="s">
        <v>37</v>
      </c>
      <c r="B1173" s="25" t="s">
        <v>49</v>
      </c>
      <c r="C1173" s="26">
        <v>753093</v>
      </c>
      <c r="D1173" s="27" t="str">
        <f>IF($B1173="N/A","N/A",IF(C1173&gt;10,"No",IF(C1173&lt;-10,"No","Yes")))</f>
        <v>N/A</v>
      </c>
      <c r="E1173" s="26">
        <v>473924</v>
      </c>
      <c r="F1173" s="27" t="str">
        <f>IF($B1173="N/A","N/A",IF(E1173&gt;10,"No",IF(E1173&lt;-10,"No","Yes")))</f>
        <v>N/A</v>
      </c>
      <c r="G1173" s="26">
        <v>52926</v>
      </c>
      <c r="H1173" s="27" t="str">
        <f>IF($B1173="N/A","N/A",IF(G1173&gt;10,"No",IF(G1173&lt;-10,"No","Yes")))</f>
        <v>N/A</v>
      </c>
      <c r="I1173" s="28">
        <v>-37.1</v>
      </c>
      <c r="J1173" s="28">
        <v>-88.8</v>
      </c>
      <c r="K1173" s="29" t="s">
        <v>1193</v>
      </c>
      <c r="L1173" s="30" t="str">
        <f t="shared" si="316"/>
        <v>No</v>
      </c>
    </row>
    <row r="1174" spans="1:12">
      <c r="A1174" s="46" t="s">
        <v>440</v>
      </c>
      <c r="B1174" s="30" t="s">
        <v>104</v>
      </c>
      <c r="C1174" s="32">
        <v>77.229614361000003</v>
      </c>
      <c r="D1174" s="27" t="str">
        <f>IF($B1174="N/A","N/A",IF(C1174&gt;90,"No",IF(C1174&lt;65,"No","Yes")))</f>
        <v>Yes</v>
      </c>
      <c r="E1174" s="32">
        <v>75.187244675000002</v>
      </c>
      <c r="F1174" s="27" t="str">
        <f>IF($B1174="N/A","N/A",IF(E1174&gt;90,"No",IF(E1174&lt;65,"No","Yes")))</f>
        <v>Yes</v>
      </c>
      <c r="G1174" s="32">
        <v>74.260218041000002</v>
      </c>
      <c r="H1174" s="27" t="str">
        <f>IF($B1174="N/A","N/A",IF(G1174&gt;90,"No",IF(G1174&lt;65,"No","Yes")))</f>
        <v>Yes</v>
      </c>
      <c r="I1174" s="28">
        <v>-2.64</v>
      </c>
      <c r="J1174" s="28">
        <v>-1.23</v>
      </c>
      <c r="K1174" s="29" t="s">
        <v>1193</v>
      </c>
      <c r="L1174" s="30" t="str">
        <f t="shared" si="316"/>
        <v>Yes</v>
      </c>
    </row>
    <row r="1175" spans="1:12">
      <c r="A1175" s="46" t="s">
        <v>441</v>
      </c>
      <c r="B1175" s="30" t="s">
        <v>103</v>
      </c>
      <c r="C1175" s="32">
        <v>63.092069563000003</v>
      </c>
      <c r="D1175" s="27" t="str">
        <f>IF($B1175="N/A","N/A",IF(C1175&gt;100,"No",IF(C1175&lt;90,"No","Yes")))</f>
        <v>No</v>
      </c>
      <c r="E1175" s="32">
        <v>65.727868329000003</v>
      </c>
      <c r="F1175" s="27" t="str">
        <f>IF($B1175="N/A","N/A",IF(E1175&gt;100,"No",IF(E1175&lt;90,"No","Yes")))</f>
        <v>No</v>
      </c>
      <c r="G1175" s="32">
        <v>33.935742972</v>
      </c>
      <c r="H1175" s="27" t="str">
        <f>IF($B1175="N/A","N/A",IF(G1175&gt;100,"No",IF(G1175&lt;90,"No","Yes")))</f>
        <v>No</v>
      </c>
      <c r="I1175" s="28">
        <v>4.1779999999999999</v>
      </c>
      <c r="J1175" s="28">
        <v>-48.4</v>
      </c>
      <c r="K1175" s="29" t="s">
        <v>1193</v>
      </c>
      <c r="L1175" s="30" t="str">
        <f t="shared" si="316"/>
        <v>No</v>
      </c>
    </row>
    <row r="1176" spans="1:12">
      <c r="A1176" s="46" t="s">
        <v>442</v>
      </c>
      <c r="B1176" s="30" t="s">
        <v>105</v>
      </c>
      <c r="C1176" s="32">
        <v>63.071925716999999</v>
      </c>
      <c r="D1176" s="27" t="str">
        <f>IF($B1176="N/A","N/A",IF(C1176&gt;100,"No",IF(C1176&lt;85,"No","Yes")))</f>
        <v>No</v>
      </c>
      <c r="E1176" s="32">
        <v>64.556570625000006</v>
      </c>
      <c r="F1176" s="27" t="str">
        <f>IF($B1176="N/A","N/A",IF(E1176&gt;100,"No",IF(E1176&lt;85,"No","Yes")))</f>
        <v>No</v>
      </c>
      <c r="G1176" s="32">
        <v>69.158674804</v>
      </c>
      <c r="H1176" s="27" t="str">
        <f>IF($B1176="N/A","N/A",IF(G1176&gt;100,"No",IF(G1176&lt;85,"No","Yes")))</f>
        <v>No</v>
      </c>
      <c r="I1176" s="28">
        <v>2.3540000000000001</v>
      </c>
      <c r="J1176" s="28">
        <v>7.1289999999999996</v>
      </c>
      <c r="K1176" s="29" t="s">
        <v>1193</v>
      </c>
      <c r="L1176" s="30" t="str">
        <f t="shared" si="316"/>
        <v>Yes</v>
      </c>
    </row>
    <row r="1177" spans="1:12">
      <c r="A1177" s="46" t="s">
        <v>443</v>
      </c>
      <c r="B1177" s="30" t="s">
        <v>106</v>
      </c>
      <c r="C1177" s="32">
        <v>84.571780677999996</v>
      </c>
      <c r="D1177" s="27" t="str">
        <f>IF($B1177="N/A","N/A",IF(C1177&gt;100,"No",IF(C1177&lt;80,"No","Yes")))</f>
        <v>Yes</v>
      </c>
      <c r="E1177" s="32">
        <v>83.245481284999997</v>
      </c>
      <c r="F1177" s="27" t="str">
        <f>IF($B1177="N/A","N/A",IF(E1177&gt;100,"No",IF(E1177&lt;80,"No","Yes")))</f>
        <v>Yes</v>
      </c>
      <c r="G1177" s="32">
        <v>89.216848002000006</v>
      </c>
      <c r="H1177" s="27" t="str">
        <f>IF($B1177="N/A","N/A",IF(G1177&gt;100,"No",IF(G1177&lt;80,"No","Yes")))</f>
        <v>Yes</v>
      </c>
      <c r="I1177" s="28">
        <v>-1.57</v>
      </c>
      <c r="J1177" s="28">
        <v>7.173</v>
      </c>
      <c r="K1177" s="29" t="s">
        <v>1193</v>
      </c>
      <c r="L1177" s="30" t="str">
        <f t="shared" si="316"/>
        <v>Yes</v>
      </c>
    </row>
    <row r="1178" spans="1:12">
      <c r="A1178" s="46" t="s">
        <v>444</v>
      </c>
      <c r="B1178" s="30" t="s">
        <v>106</v>
      </c>
      <c r="C1178" s="32">
        <v>79.388843100000003</v>
      </c>
      <c r="D1178" s="27" t="str">
        <f>IF($B1178="N/A","N/A",IF(C1178&gt;100,"No",IF(C1178&lt;80,"No","Yes")))</f>
        <v>No</v>
      </c>
      <c r="E1178" s="32">
        <v>73.471130216999995</v>
      </c>
      <c r="F1178" s="27" t="str">
        <f>IF($B1178="N/A","N/A",IF(E1178&gt;100,"No",IF(E1178&lt;80,"No","Yes")))</f>
        <v>No</v>
      </c>
      <c r="G1178" s="32">
        <v>74.180563542000002</v>
      </c>
      <c r="H1178" s="27" t="str">
        <f>IF($B1178="N/A","N/A",IF(G1178&gt;100,"No",IF(G1178&lt;80,"No","Yes")))</f>
        <v>No</v>
      </c>
      <c r="I1178" s="28">
        <v>-7.45</v>
      </c>
      <c r="J1178" s="28">
        <v>0.96560000000000001</v>
      </c>
      <c r="K1178" s="29" t="s">
        <v>1193</v>
      </c>
      <c r="L1178" s="30" t="str">
        <f t="shared" si="316"/>
        <v>Yes</v>
      </c>
    </row>
    <row r="1179" spans="1:12">
      <c r="A1179" s="51" t="s">
        <v>445</v>
      </c>
      <c r="B1179" s="25" t="s">
        <v>49</v>
      </c>
      <c r="C1179" s="26">
        <v>844284.48</v>
      </c>
      <c r="D1179" s="27" t="str">
        <f t="shared" ref="D1179:D1210" si="317">IF($B1179="N/A","N/A",IF(C1179&gt;10,"No",IF(C1179&lt;-10,"No","Yes")))</f>
        <v>N/A</v>
      </c>
      <c r="E1179" s="26">
        <v>513483.87</v>
      </c>
      <c r="F1179" s="27" t="str">
        <f t="shared" ref="F1179:F1210" si="318">IF($B1179="N/A","N/A",IF(E1179&gt;10,"No",IF(E1179&lt;-10,"No","Yes")))</f>
        <v>N/A</v>
      </c>
      <c r="G1179" s="26">
        <v>63547.91</v>
      </c>
      <c r="H1179" s="27" t="str">
        <f t="shared" ref="H1179:H1210" si="319">IF($B1179="N/A","N/A",IF(G1179&gt;10,"No",IF(G1179&lt;-10,"No","Yes")))</f>
        <v>N/A</v>
      </c>
      <c r="I1179" s="28">
        <v>-39.200000000000003</v>
      </c>
      <c r="J1179" s="28">
        <v>-87.6</v>
      </c>
      <c r="K1179" s="29" t="s">
        <v>1193</v>
      </c>
      <c r="L1179" s="30" t="str">
        <f t="shared" si="316"/>
        <v>No</v>
      </c>
    </row>
    <row r="1180" spans="1:12">
      <c r="A1180" s="51" t="s">
        <v>523</v>
      </c>
      <c r="B1180" s="25" t="s">
        <v>49</v>
      </c>
      <c r="C1180" s="26">
        <v>38699</v>
      </c>
      <c r="D1180" s="27" t="str">
        <f t="shared" si="317"/>
        <v>N/A</v>
      </c>
      <c r="E1180" s="26">
        <v>25032</v>
      </c>
      <c r="F1180" s="27" t="str">
        <f t="shared" si="318"/>
        <v>N/A</v>
      </c>
      <c r="G1180" s="26">
        <v>498</v>
      </c>
      <c r="H1180" s="27" t="str">
        <f t="shared" si="319"/>
        <v>N/A</v>
      </c>
      <c r="I1180" s="28">
        <v>-35.299999999999997</v>
      </c>
      <c r="J1180" s="28">
        <v>-98</v>
      </c>
      <c r="K1180" s="29" t="s">
        <v>1193</v>
      </c>
      <c r="L1180" s="30" t="str">
        <f t="shared" si="316"/>
        <v>No</v>
      </c>
    </row>
    <row r="1181" spans="1:12">
      <c r="A1181" s="48" t="s">
        <v>702</v>
      </c>
      <c r="B1181" s="25" t="s">
        <v>49</v>
      </c>
      <c r="C1181" s="26">
        <v>16311</v>
      </c>
      <c r="D1181" s="27" t="str">
        <f t="shared" si="317"/>
        <v>N/A</v>
      </c>
      <c r="E1181" s="26">
        <v>9114</v>
      </c>
      <c r="F1181" s="27" t="str">
        <f t="shared" si="318"/>
        <v>N/A</v>
      </c>
      <c r="G1181" s="26">
        <v>272</v>
      </c>
      <c r="H1181" s="27" t="str">
        <f t="shared" si="319"/>
        <v>N/A</v>
      </c>
      <c r="I1181" s="28">
        <v>-44.1</v>
      </c>
      <c r="J1181" s="28">
        <v>-97</v>
      </c>
      <c r="K1181" s="29" t="s">
        <v>1193</v>
      </c>
      <c r="L1181" s="30" t="str">
        <f t="shared" si="316"/>
        <v>No</v>
      </c>
    </row>
    <row r="1182" spans="1:12">
      <c r="A1182" s="48" t="s">
        <v>703</v>
      </c>
      <c r="B1182" s="25" t="s">
        <v>49</v>
      </c>
      <c r="C1182" s="26">
        <v>1542</v>
      </c>
      <c r="D1182" s="27" t="str">
        <f t="shared" si="317"/>
        <v>N/A</v>
      </c>
      <c r="E1182" s="26">
        <v>952</v>
      </c>
      <c r="F1182" s="27" t="str">
        <f t="shared" si="318"/>
        <v>N/A</v>
      </c>
      <c r="G1182" s="26">
        <v>11</v>
      </c>
      <c r="H1182" s="27" t="str">
        <f t="shared" si="319"/>
        <v>N/A</v>
      </c>
      <c r="I1182" s="28">
        <v>-38.299999999999997</v>
      </c>
      <c r="J1182" s="28">
        <v>-99.8</v>
      </c>
      <c r="K1182" s="29" t="s">
        <v>1193</v>
      </c>
      <c r="L1182" s="30" t="str">
        <f t="shared" si="316"/>
        <v>No</v>
      </c>
    </row>
    <row r="1183" spans="1:12">
      <c r="A1183" s="48" t="s">
        <v>704</v>
      </c>
      <c r="B1183" s="25" t="s">
        <v>49</v>
      </c>
      <c r="C1183" s="26">
        <v>2222</v>
      </c>
      <c r="D1183" s="27" t="str">
        <f t="shared" si="317"/>
        <v>N/A</v>
      </c>
      <c r="E1183" s="26">
        <v>714</v>
      </c>
      <c r="F1183" s="27" t="str">
        <f t="shared" si="318"/>
        <v>N/A</v>
      </c>
      <c r="G1183" s="26">
        <v>51</v>
      </c>
      <c r="H1183" s="27" t="str">
        <f t="shared" si="319"/>
        <v>N/A</v>
      </c>
      <c r="I1183" s="28">
        <v>-67.900000000000006</v>
      </c>
      <c r="J1183" s="28">
        <v>-92.9</v>
      </c>
      <c r="K1183" s="29" t="s">
        <v>1193</v>
      </c>
      <c r="L1183" s="30" t="str">
        <f t="shared" si="316"/>
        <v>No</v>
      </c>
    </row>
    <row r="1184" spans="1:12">
      <c r="A1184" s="48" t="s">
        <v>705</v>
      </c>
      <c r="B1184" s="25" t="s">
        <v>49</v>
      </c>
      <c r="C1184" s="26">
        <v>18516</v>
      </c>
      <c r="D1184" s="27" t="str">
        <f t="shared" si="317"/>
        <v>N/A</v>
      </c>
      <c r="E1184" s="26">
        <v>14173</v>
      </c>
      <c r="F1184" s="27" t="str">
        <f t="shared" si="318"/>
        <v>N/A</v>
      </c>
      <c r="G1184" s="26">
        <v>148</v>
      </c>
      <c r="H1184" s="27" t="str">
        <f t="shared" si="319"/>
        <v>N/A</v>
      </c>
      <c r="I1184" s="28">
        <v>-23.5</v>
      </c>
      <c r="J1184" s="28">
        <v>-99</v>
      </c>
      <c r="K1184" s="29" t="s">
        <v>1193</v>
      </c>
      <c r="L1184" s="30" t="str">
        <f t="shared" si="316"/>
        <v>No</v>
      </c>
    </row>
    <row r="1185" spans="1:12">
      <c r="A1185" s="48" t="s">
        <v>706</v>
      </c>
      <c r="B1185" s="25" t="s">
        <v>49</v>
      </c>
      <c r="C1185" s="26">
        <v>108</v>
      </c>
      <c r="D1185" s="27" t="str">
        <f t="shared" si="317"/>
        <v>N/A</v>
      </c>
      <c r="E1185" s="26">
        <v>79</v>
      </c>
      <c r="F1185" s="27" t="str">
        <f t="shared" si="318"/>
        <v>N/A</v>
      </c>
      <c r="G1185" s="26">
        <v>25</v>
      </c>
      <c r="H1185" s="27" t="str">
        <f t="shared" si="319"/>
        <v>N/A</v>
      </c>
      <c r="I1185" s="28">
        <v>-26.9</v>
      </c>
      <c r="J1185" s="28">
        <v>-68.400000000000006</v>
      </c>
      <c r="K1185" s="29" t="s">
        <v>1193</v>
      </c>
      <c r="L1185" s="30" t="str">
        <f t="shared" si="316"/>
        <v>No</v>
      </c>
    </row>
    <row r="1186" spans="1:12">
      <c r="A1186" s="51" t="s">
        <v>526</v>
      </c>
      <c r="B1186" s="25" t="s">
        <v>49</v>
      </c>
      <c r="C1186" s="26">
        <v>248131</v>
      </c>
      <c r="D1186" s="27" t="str">
        <f t="shared" si="317"/>
        <v>N/A</v>
      </c>
      <c r="E1186" s="26">
        <v>177875</v>
      </c>
      <c r="F1186" s="27" t="str">
        <f t="shared" si="318"/>
        <v>N/A</v>
      </c>
      <c r="G1186" s="26">
        <v>50468</v>
      </c>
      <c r="H1186" s="27" t="str">
        <f t="shared" si="319"/>
        <v>N/A</v>
      </c>
      <c r="I1186" s="28">
        <v>-28.3</v>
      </c>
      <c r="J1186" s="28">
        <v>-71.599999999999994</v>
      </c>
      <c r="K1186" s="29" t="s">
        <v>1193</v>
      </c>
      <c r="L1186" s="30" t="str">
        <f t="shared" si="316"/>
        <v>No</v>
      </c>
    </row>
    <row r="1187" spans="1:12">
      <c r="A1187" s="48" t="s">
        <v>707</v>
      </c>
      <c r="B1187" s="25" t="s">
        <v>49</v>
      </c>
      <c r="C1187" s="26">
        <v>238379</v>
      </c>
      <c r="D1187" s="27" t="str">
        <f t="shared" si="317"/>
        <v>N/A</v>
      </c>
      <c r="E1187" s="26">
        <v>171017</v>
      </c>
      <c r="F1187" s="27" t="str">
        <f t="shared" si="318"/>
        <v>N/A</v>
      </c>
      <c r="G1187" s="26">
        <v>49650</v>
      </c>
      <c r="H1187" s="27" t="str">
        <f t="shared" si="319"/>
        <v>N/A</v>
      </c>
      <c r="I1187" s="28">
        <v>-28.3</v>
      </c>
      <c r="J1187" s="28">
        <v>-71</v>
      </c>
      <c r="K1187" s="29" t="s">
        <v>1193</v>
      </c>
      <c r="L1187" s="30" t="str">
        <f t="shared" si="316"/>
        <v>No</v>
      </c>
    </row>
    <row r="1188" spans="1:12">
      <c r="A1188" s="48" t="s">
        <v>708</v>
      </c>
      <c r="B1188" s="25" t="s">
        <v>49</v>
      </c>
      <c r="C1188" s="26">
        <v>1492</v>
      </c>
      <c r="D1188" s="27" t="str">
        <f t="shared" si="317"/>
        <v>N/A</v>
      </c>
      <c r="E1188" s="26">
        <v>877</v>
      </c>
      <c r="F1188" s="27" t="str">
        <f t="shared" si="318"/>
        <v>N/A</v>
      </c>
      <c r="G1188" s="26">
        <v>0</v>
      </c>
      <c r="H1188" s="27" t="str">
        <f t="shared" si="319"/>
        <v>N/A</v>
      </c>
      <c r="I1188" s="28">
        <v>-41.2</v>
      </c>
      <c r="J1188" s="28">
        <v>-100</v>
      </c>
      <c r="K1188" s="29" t="s">
        <v>1193</v>
      </c>
      <c r="L1188" s="30" t="str">
        <f t="shared" si="316"/>
        <v>No</v>
      </c>
    </row>
    <row r="1189" spans="1:12">
      <c r="A1189" s="48" t="s">
        <v>791</v>
      </c>
      <c r="B1189" s="25" t="s">
        <v>49</v>
      </c>
      <c r="C1189" s="26">
        <v>2745</v>
      </c>
      <c r="D1189" s="27" t="str">
        <f t="shared" si="317"/>
        <v>N/A</v>
      </c>
      <c r="E1189" s="26">
        <v>2172</v>
      </c>
      <c r="F1189" s="27" t="str">
        <f t="shared" si="318"/>
        <v>N/A</v>
      </c>
      <c r="G1189" s="26">
        <v>352</v>
      </c>
      <c r="H1189" s="27" t="str">
        <f t="shared" si="319"/>
        <v>N/A</v>
      </c>
      <c r="I1189" s="28">
        <v>-20.9</v>
      </c>
      <c r="J1189" s="28">
        <v>-83.8</v>
      </c>
      <c r="K1189" s="29" t="s">
        <v>1193</v>
      </c>
      <c r="L1189" s="30" t="str">
        <f t="shared" si="316"/>
        <v>No</v>
      </c>
    </row>
    <row r="1190" spans="1:12">
      <c r="A1190" s="48" t="s">
        <v>723</v>
      </c>
      <c r="B1190" s="25" t="s">
        <v>49</v>
      </c>
      <c r="C1190" s="26">
        <v>5387</v>
      </c>
      <c r="D1190" s="27" t="str">
        <f t="shared" si="317"/>
        <v>N/A</v>
      </c>
      <c r="E1190" s="26">
        <v>3743</v>
      </c>
      <c r="F1190" s="27" t="str">
        <f t="shared" si="318"/>
        <v>N/A</v>
      </c>
      <c r="G1190" s="26">
        <v>440</v>
      </c>
      <c r="H1190" s="27" t="str">
        <f t="shared" si="319"/>
        <v>N/A</v>
      </c>
      <c r="I1190" s="28">
        <v>-30.5</v>
      </c>
      <c r="J1190" s="28">
        <v>-88.2</v>
      </c>
      <c r="K1190" s="29" t="s">
        <v>1193</v>
      </c>
      <c r="L1190" s="30" t="str">
        <f t="shared" si="316"/>
        <v>No</v>
      </c>
    </row>
    <row r="1191" spans="1:12">
      <c r="A1191" s="48" t="s">
        <v>709</v>
      </c>
      <c r="B1191" s="25" t="s">
        <v>49</v>
      </c>
      <c r="C1191" s="26">
        <v>128</v>
      </c>
      <c r="D1191" s="27" t="str">
        <f t="shared" si="317"/>
        <v>N/A</v>
      </c>
      <c r="E1191" s="26">
        <v>66</v>
      </c>
      <c r="F1191" s="27" t="str">
        <f t="shared" si="318"/>
        <v>N/A</v>
      </c>
      <c r="G1191" s="26">
        <v>26</v>
      </c>
      <c r="H1191" s="27" t="str">
        <f t="shared" si="319"/>
        <v>N/A</v>
      </c>
      <c r="I1191" s="28">
        <v>-48.4</v>
      </c>
      <c r="J1191" s="28">
        <v>-60.6</v>
      </c>
      <c r="K1191" s="29" t="s">
        <v>1193</v>
      </c>
      <c r="L1191" s="30" t="str">
        <f t="shared" si="316"/>
        <v>No</v>
      </c>
    </row>
    <row r="1192" spans="1:12">
      <c r="A1192" s="51" t="s">
        <v>529</v>
      </c>
      <c r="B1192" s="25" t="s">
        <v>49</v>
      </c>
      <c r="C1192" s="26">
        <v>496603</v>
      </c>
      <c r="D1192" s="27" t="str">
        <f t="shared" si="317"/>
        <v>N/A</v>
      </c>
      <c r="E1192" s="26">
        <v>292727</v>
      </c>
      <c r="F1192" s="27" t="str">
        <f t="shared" si="318"/>
        <v>N/A</v>
      </c>
      <c r="G1192" s="26">
        <v>18566</v>
      </c>
      <c r="H1192" s="27" t="str">
        <f t="shared" si="319"/>
        <v>N/A</v>
      </c>
      <c r="I1192" s="28">
        <v>-41.1</v>
      </c>
      <c r="J1192" s="28">
        <v>-93.7</v>
      </c>
      <c r="K1192" s="29" t="s">
        <v>1193</v>
      </c>
      <c r="L1192" s="30" t="str">
        <f t="shared" si="316"/>
        <v>No</v>
      </c>
    </row>
    <row r="1193" spans="1:12">
      <c r="A1193" s="48" t="s">
        <v>710</v>
      </c>
      <c r="B1193" s="25" t="s">
        <v>49</v>
      </c>
      <c r="C1193" s="26">
        <v>195066</v>
      </c>
      <c r="D1193" s="27" t="str">
        <f t="shared" si="317"/>
        <v>N/A</v>
      </c>
      <c r="E1193" s="26">
        <v>122950</v>
      </c>
      <c r="F1193" s="27" t="str">
        <f t="shared" si="318"/>
        <v>N/A</v>
      </c>
      <c r="G1193" s="26">
        <v>5882</v>
      </c>
      <c r="H1193" s="27" t="str">
        <f t="shared" si="319"/>
        <v>N/A</v>
      </c>
      <c r="I1193" s="28">
        <v>-37</v>
      </c>
      <c r="J1193" s="28">
        <v>-95.2</v>
      </c>
      <c r="K1193" s="29" t="s">
        <v>1193</v>
      </c>
      <c r="L1193" s="30" t="str">
        <f t="shared" si="316"/>
        <v>No</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24900</v>
      </c>
      <c r="D1195" s="27" t="str">
        <f t="shared" si="317"/>
        <v>N/A</v>
      </c>
      <c r="E1195" s="26">
        <v>14602</v>
      </c>
      <c r="F1195" s="27" t="str">
        <f t="shared" si="318"/>
        <v>N/A</v>
      </c>
      <c r="G1195" s="26">
        <v>1160</v>
      </c>
      <c r="H1195" s="27" t="str">
        <f t="shared" si="319"/>
        <v>N/A</v>
      </c>
      <c r="I1195" s="28">
        <v>-41.4</v>
      </c>
      <c r="J1195" s="28">
        <v>-92.1</v>
      </c>
      <c r="K1195" s="29" t="s">
        <v>1193</v>
      </c>
      <c r="L1195" s="30" t="str">
        <f t="shared" si="316"/>
        <v>No</v>
      </c>
    </row>
    <row r="1196" spans="1:12">
      <c r="A1196" s="48" t="s">
        <v>713</v>
      </c>
      <c r="B1196" s="25" t="s">
        <v>49</v>
      </c>
      <c r="C1196" s="26">
        <v>163549</v>
      </c>
      <c r="D1196" s="27" t="str">
        <f t="shared" si="317"/>
        <v>N/A</v>
      </c>
      <c r="E1196" s="26">
        <v>104036</v>
      </c>
      <c r="F1196" s="27" t="str">
        <f t="shared" si="318"/>
        <v>N/A</v>
      </c>
      <c r="G1196" s="26">
        <v>3268</v>
      </c>
      <c r="H1196" s="27" t="str">
        <f t="shared" si="319"/>
        <v>N/A</v>
      </c>
      <c r="I1196" s="28">
        <v>-36.4</v>
      </c>
      <c r="J1196" s="28">
        <v>-96.9</v>
      </c>
      <c r="K1196" s="29" t="s">
        <v>1193</v>
      </c>
      <c r="L1196" s="30" t="str">
        <f t="shared" si="316"/>
        <v>No</v>
      </c>
    </row>
    <row r="1197" spans="1:12">
      <c r="A1197" s="48" t="s">
        <v>714</v>
      </c>
      <c r="B1197" s="25" t="s">
        <v>49</v>
      </c>
      <c r="C1197" s="26">
        <v>74010</v>
      </c>
      <c r="D1197" s="27" t="str">
        <f t="shared" si="317"/>
        <v>N/A</v>
      </c>
      <c r="E1197" s="26">
        <v>22992</v>
      </c>
      <c r="F1197" s="27" t="str">
        <f t="shared" si="318"/>
        <v>N/A</v>
      </c>
      <c r="G1197" s="26">
        <v>466</v>
      </c>
      <c r="H1197" s="27" t="str">
        <f t="shared" si="319"/>
        <v>N/A</v>
      </c>
      <c r="I1197" s="28">
        <v>-68.900000000000006</v>
      </c>
      <c r="J1197" s="28">
        <v>-98</v>
      </c>
      <c r="K1197" s="29" t="s">
        <v>1193</v>
      </c>
      <c r="L1197" s="30" t="str">
        <f t="shared" si="316"/>
        <v>No</v>
      </c>
    </row>
    <row r="1198" spans="1:12">
      <c r="A1198" s="48" t="s">
        <v>715</v>
      </c>
      <c r="B1198" s="25" t="s">
        <v>49</v>
      </c>
      <c r="C1198" s="26">
        <v>14987</v>
      </c>
      <c r="D1198" s="27" t="str">
        <f t="shared" si="317"/>
        <v>N/A</v>
      </c>
      <c r="E1198" s="26">
        <v>12764</v>
      </c>
      <c r="F1198" s="27" t="str">
        <f t="shared" si="318"/>
        <v>N/A</v>
      </c>
      <c r="G1198" s="26">
        <v>7430</v>
      </c>
      <c r="H1198" s="27" t="str">
        <f t="shared" si="319"/>
        <v>N/A</v>
      </c>
      <c r="I1198" s="28">
        <v>-14.8</v>
      </c>
      <c r="J1198" s="28">
        <v>-41.8</v>
      </c>
      <c r="K1198" s="29" t="s">
        <v>1193</v>
      </c>
      <c r="L1198" s="30" t="str">
        <f t="shared" si="316"/>
        <v>No</v>
      </c>
    </row>
    <row r="1199" spans="1:12">
      <c r="A1199" s="48" t="s">
        <v>716</v>
      </c>
      <c r="B1199" s="25" t="s">
        <v>49</v>
      </c>
      <c r="C1199" s="26">
        <v>24091</v>
      </c>
      <c r="D1199" s="27" t="str">
        <f t="shared" si="317"/>
        <v>N/A</v>
      </c>
      <c r="E1199" s="26">
        <v>15383</v>
      </c>
      <c r="F1199" s="27" t="str">
        <f t="shared" si="318"/>
        <v>N/A</v>
      </c>
      <c r="G1199" s="26">
        <v>360</v>
      </c>
      <c r="H1199" s="27" t="str">
        <f t="shared" si="319"/>
        <v>N/A</v>
      </c>
      <c r="I1199" s="28">
        <v>-36.1</v>
      </c>
      <c r="J1199" s="28">
        <v>-97.7</v>
      </c>
      <c r="K1199" s="29" t="s">
        <v>1193</v>
      </c>
      <c r="L1199" s="30" t="str">
        <f t="shared" si="316"/>
        <v>No</v>
      </c>
    </row>
    <row r="1200" spans="1:12">
      <c r="A1200" s="51" t="s">
        <v>531</v>
      </c>
      <c r="B1200" s="25" t="s">
        <v>49</v>
      </c>
      <c r="C1200" s="26">
        <v>191702</v>
      </c>
      <c r="D1200" s="27" t="str">
        <f t="shared" si="317"/>
        <v>N/A</v>
      </c>
      <c r="E1200" s="26">
        <v>134691</v>
      </c>
      <c r="F1200" s="27" t="str">
        <f t="shared" si="318"/>
        <v>N/A</v>
      </c>
      <c r="G1200" s="26">
        <v>1739</v>
      </c>
      <c r="H1200" s="27" t="str">
        <f t="shared" si="319"/>
        <v>N/A</v>
      </c>
      <c r="I1200" s="28">
        <v>-29.7</v>
      </c>
      <c r="J1200" s="28">
        <v>-98.7</v>
      </c>
      <c r="K1200" s="29" t="s">
        <v>1193</v>
      </c>
      <c r="L1200" s="30" t="str">
        <f t="shared" si="316"/>
        <v>No</v>
      </c>
    </row>
    <row r="1201" spans="1:12">
      <c r="A1201" s="48" t="s">
        <v>717</v>
      </c>
      <c r="B1201" s="25" t="s">
        <v>49</v>
      </c>
      <c r="C1201" s="26">
        <v>93442</v>
      </c>
      <c r="D1201" s="27" t="str">
        <f t="shared" si="317"/>
        <v>N/A</v>
      </c>
      <c r="E1201" s="26">
        <v>70916</v>
      </c>
      <c r="F1201" s="27" t="str">
        <f t="shared" si="318"/>
        <v>N/A</v>
      </c>
      <c r="G1201" s="26">
        <v>731</v>
      </c>
      <c r="H1201" s="27" t="str">
        <f t="shared" si="319"/>
        <v>N/A</v>
      </c>
      <c r="I1201" s="28">
        <v>-24.1</v>
      </c>
      <c r="J1201" s="28">
        <v>-99</v>
      </c>
      <c r="K1201" s="29" t="s">
        <v>1193</v>
      </c>
      <c r="L1201" s="30" t="str">
        <f t="shared" si="316"/>
        <v>No</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31867</v>
      </c>
      <c r="D1203" s="27" t="str">
        <f t="shared" si="317"/>
        <v>N/A</v>
      </c>
      <c r="E1203" s="26">
        <v>30767</v>
      </c>
      <c r="F1203" s="27" t="str">
        <f t="shared" si="318"/>
        <v>N/A</v>
      </c>
      <c r="G1203" s="26">
        <v>401</v>
      </c>
      <c r="H1203" s="27" t="str">
        <f t="shared" si="319"/>
        <v>N/A</v>
      </c>
      <c r="I1203" s="28">
        <v>-3.45</v>
      </c>
      <c r="J1203" s="28">
        <v>-98.7</v>
      </c>
      <c r="K1203" s="29" t="s">
        <v>1193</v>
      </c>
      <c r="L1203" s="30" t="str">
        <f t="shared" si="316"/>
        <v>No</v>
      </c>
    </row>
    <row r="1204" spans="1:12">
      <c r="A1204" s="48" t="s">
        <v>720</v>
      </c>
      <c r="B1204" s="25" t="s">
        <v>49</v>
      </c>
      <c r="C1204" s="26">
        <v>18638</v>
      </c>
      <c r="D1204" s="27" t="str">
        <f t="shared" si="317"/>
        <v>N/A</v>
      </c>
      <c r="E1204" s="26">
        <v>13879</v>
      </c>
      <c r="F1204" s="27" t="str">
        <f t="shared" si="318"/>
        <v>N/A</v>
      </c>
      <c r="G1204" s="26">
        <v>61</v>
      </c>
      <c r="H1204" s="27" t="str">
        <f t="shared" si="319"/>
        <v>N/A</v>
      </c>
      <c r="I1204" s="28">
        <v>-25.5</v>
      </c>
      <c r="J1204" s="28">
        <v>-99.6</v>
      </c>
      <c r="K1204" s="29" t="s">
        <v>1193</v>
      </c>
      <c r="L1204" s="30" t="str">
        <f t="shared" si="316"/>
        <v>No</v>
      </c>
    </row>
    <row r="1205" spans="1:12">
      <c r="A1205" s="48" t="s">
        <v>721</v>
      </c>
      <c r="B1205" s="25" t="s">
        <v>49</v>
      </c>
      <c r="C1205" s="26">
        <v>46501</v>
      </c>
      <c r="D1205" s="27" t="str">
        <f t="shared" si="317"/>
        <v>N/A</v>
      </c>
      <c r="E1205" s="26">
        <v>18374</v>
      </c>
      <c r="F1205" s="27" t="str">
        <f t="shared" si="318"/>
        <v>N/A</v>
      </c>
      <c r="G1205" s="26">
        <v>112</v>
      </c>
      <c r="H1205" s="27" t="str">
        <f t="shared" si="319"/>
        <v>N/A</v>
      </c>
      <c r="I1205" s="28">
        <v>-60.5</v>
      </c>
      <c r="J1205" s="28">
        <v>-99.4</v>
      </c>
      <c r="K1205" s="29" t="s">
        <v>1193</v>
      </c>
      <c r="L1205" s="30" t="str">
        <f t="shared" si="316"/>
        <v>No</v>
      </c>
    </row>
    <row r="1206" spans="1:12">
      <c r="A1206" s="48" t="s">
        <v>722</v>
      </c>
      <c r="B1206" s="25" t="s">
        <v>49</v>
      </c>
      <c r="C1206" s="26">
        <v>1254</v>
      </c>
      <c r="D1206" s="27" t="str">
        <f t="shared" si="317"/>
        <v>N/A</v>
      </c>
      <c r="E1206" s="26">
        <v>755</v>
      </c>
      <c r="F1206" s="27" t="str">
        <f t="shared" si="318"/>
        <v>N/A</v>
      </c>
      <c r="G1206" s="26">
        <v>434</v>
      </c>
      <c r="H1206" s="27" t="str">
        <f t="shared" si="319"/>
        <v>N/A</v>
      </c>
      <c r="I1206" s="28">
        <v>-39.799999999999997</v>
      </c>
      <c r="J1206" s="28">
        <v>-42.5</v>
      </c>
      <c r="K1206" s="29" t="s">
        <v>1193</v>
      </c>
      <c r="L1206" s="30" t="str">
        <f t="shared" si="316"/>
        <v>No</v>
      </c>
    </row>
    <row r="1207" spans="1:12">
      <c r="A1207" s="46" t="s">
        <v>354</v>
      </c>
      <c r="B1207" s="25" t="s">
        <v>49</v>
      </c>
      <c r="C1207" s="31">
        <v>3502350744</v>
      </c>
      <c r="D1207" s="27" t="str">
        <f t="shared" si="317"/>
        <v>N/A</v>
      </c>
      <c r="E1207" s="31">
        <v>2353140553</v>
      </c>
      <c r="F1207" s="27" t="str">
        <f t="shared" si="318"/>
        <v>N/A</v>
      </c>
      <c r="G1207" s="31">
        <v>419168545</v>
      </c>
      <c r="H1207" s="27" t="str">
        <f t="shared" si="319"/>
        <v>N/A</v>
      </c>
      <c r="I1207" s="28">
        <v>-32.799999999999997</v>
      </c>
      <c r="J1207" s="28">
        <v>-82.2</v>
      </c>
      <c r="K1207" s="29" t="s">
        <v>1193</v>
      </c>
      <c r="L1207" s="30" t="str">
        <f t="shared" si="316"/>
        <v>No</v>
      </c>
    </row>
    <row r="1208" spans="1:12">
      <c r="A1208" s="46" t="s">
        <v>446</v>
      </c>
      <c r="B1208" s="25" t="s">
        <v>49</v>
      </c>
      <c r="C1208" s="31">
        <v>3591.6573027999998</v>
      </c>
      <c r="D1208" s="27" t="str">
        <f t="shared" si="317"/>
        <v>N/A</v>
      </c>
      <c r="E1208" s="31">
        <v>3733.2178686000002</v>
      </c>
      <c r="F1208" s="27" t="str">
        <f t="shared" si="318"/>
        <v>N/A</v>
      </c>
      <c r="G1208" s="31">
        <v>5881.3338524999999</v>
      </c>
      <c r="H1208" s="27" t="str">
        <f t="shared" si="319"/>
        <v>N/A</v>
      </c>
      <c r="I1208" s="28">
        <v>3.9409999999999998</v>
      </c>
      <c r="J1208" s="28">
        <v>57.54</v>
      </c>
      <c r="K1208" s="29" t="s">
        <v>1193</v>
      </c>
      <c r="L1208" s="30" t="str">
        <f t="shared" si="316"/>
        <v>No</v>
      </c>
    </row>
    <row r="1209" spans="1:12" ht="12.75" customHeight="1">
      <c r="A1209" s="46" t="s">
        <v>447</v>
      </c>
      <c r="B1209" s="25" t="s">
        <v>49</v>
      </c>
      <c r="C1209" s="31">
        <v>4650.6218276</v>
      </c>
      <c r="D1209" s="27" t="str">
        <f t="shared" si="317"/>
        <v>N/A</v>
      </c>
      <c r="E1209" s="31">
        <v>4965.2276589000003</v>
      </c>
      <c r="F1209" s="27" t="str">
        <f t="shared" si="318"/>
        <v>N/A</v>
      </c>
      <c r="G1209" s="31">
        <v>7919.8984430999999</v>
      </c>
      <c r="H1209" s="27" t="str">
        <f t="shared" si="319"/>
        <v>N/A</v>
      </c>
      <c r="I1209" s="28">
        <v>6.7649999999999997</v>
      </c>
      <c r="J1209" s="28">
        <v>59.51</v>
      </c>
      <c r="K1209" s="29" t="s">
        <v>1193</v>
      </c>
      <c r="L1209" s="30" t="str">
        <f t="shared" si="316"/>
        <v>No</v>
      </c>
    </row>
    <row r="1210" spans="1:12">
      <c r="A1210" s="54" t="s">
        <v>533</v>
      </c>
      <c r="B1210" s="25" t="s">
        <v>49</v>
      </c>
      <c r="C1210" s="31">
        <v>322160409</v>
      </c>
      <c r="D1210" s="27" t="str">
        <f t="shared" si="317"/>
        <v>N/A</v>
      </c>
      <c r="E1210" s="31">
        <v>216204444</v>
      </c>
      <c r="F1210" s="27" t="str">
        <f t="shared" si="318"/>
        <v>N/A</v>
      </c>
      <c r="G1210" s="31">
        <v>30837587</v>
      </c>
      <c r="H1210" s="27" t="str">
        <f t="shared" si="319"/>
        <v>N/A</v>
      </c>
      <c r="I1210" s="28">
        <v>-32.9</v>
      </c>
      <c r="J1210" s="28">
        <v>-85.7</v>
      </c>
      <c r="K1210" s="29" t="s">
        <v>1193</v>
      </c>
      <c r="L1210" s="30" t="str">
        <f t="shared" si="316"/>
        <v>No</v>
      </c>
    </row>
    <row r="1211" spans="1:12" ht="12.75" customHeight="1">
      <c r="A1211" s="55" t="s">
        <v>850</v>
      </c>
      <c r="B1211" s="36" t="s">
        <v>121</v>
      </c>
      <c r="C1211" s="34">
        <v>2124</v>
      </c>
      <c r="D1211" s="27" t="str">
        <f>IF($B1211="N/A","N/A",IF(C1211&gt;0,"No",IF(C1211&lt;0,"No","Yes")))</f>
        <v>No</v>
      </c>
      <c r="E1211" s="34">
        <v>4237</v>
      </c>
      <c r="F1211" s="27" t="str">
        <f>IF($B1211="N/A","N/A",IF(E1211&gt;0,"No",IF(E1211&lt;0,"No","Yes")))</f>
        <v>No</v>
      </c>
      <c r="G1211" s="34">
        <v>1183</v>
      </c>
      <c r="H1211" s="27" t="str">
        <f>IF($B1211="N/A","N/A",IF(G1211&gt;0,"No",IF(G1211&lt;0,"No","Yes")))</f>
        <v>No</v>
      </c>
      <c r="I1211" s="28">
        <v>99.48</v>
      </c>
      <c r="J1211" s="28">
        <v>-72.099999999999994</v>
      </c>
      <c r="K1211" s="29" t="s">
        <v>1193</v>
      </c>
      <c r="L1211" s="30" t="str">
        <f t="shared" si="316"/>
        <v>No</v>
      </c>
    </row>
    <row r="1212" spans="1:12">
      <c r="A1212" s="55" t="s">
        <v>836</v>
      </c>
      <c r="B1212" s="25" t="s">
        <v>49</v>
      </c>
      <c r="C1212" s="31">
        <v>704359</v>
      </c>
      <c r="D1212" s="27" t="str">
        <f t="shared" ref="D1212:D1213" si="320">IF($B1212="N/A","N/A",IF(C1212&gt;10,"No",IF(C1212&lt;-10,"No","Yes")))</f>
        <v>N/A</v>
      </c>
      <c r="E1212" s="31">
        <v>1850687</v>
      </c>
      <c r="F1212" s="27" t="str">
        <f t="shared" ref="F1212:F1213" si="321">IF($B1212="N/A","N/A",IF(E1212&gt;10,"No",IF(E1212&lt;-10,"No","Yes")))</f>
        <v>N/A</v>
      </c>
      <c r="G1212" s="31">
        <v>577671</v>
      </c>
      <c r="H1212" s="27" t="str">
        <f t="shared" ref="H1212:H1213" si="322">IF($B1212="N/A","N/A",IF(G1212&gt;10,"No",IF(G1212&lt;-10,"No","Yes")))</f>
        <v>N/A</v>
      </c>
      <c r="I1212" s="28">
        <v>162.69999999999999</v>
      </c>
      <c r="J1212" s="28">
        <v>-68.8</v>
      </c>
      <c r="K1212" s="29" t="s">
        <v>1193</v>
      </c>
      <c r="L1212" s="30" t="str">
        <f t="shared" si="316"/>
        <v>No</v>
      </c>
    </row>
    <row r="1213" spans="1:12">
      <c r="A1213" s="55" t="s">
        <v>951</v>
      </c>
      <c r="B1213" s="25" t="s">
        <v>49</v>
      </c>
      <c r="C1213" s="31" t="s">
        <v>49</v>
      </c>
      <c r="D1213" s="27" t="str">
        <f t="shared" si="320"/>
        <v>N/A</v>
      </c>
      <c r="E1213" s="31">
        <v>436.79183383999998</v>
      </c>
      <c r="F1213" s="27" t="str">
        <f t="shared" si="321"/>
        <v>N/A</v>
      </c>
      <c r="G1213" s="31">
        <v>488.31022823000001</v>
      </c>
      <c r="H1213" s="27" t="str">
        <f t="shared" si="322"/>
        <v>N/A</v>
      </c>
      <c r="I1213" s="28" t="s">
        <v>49</v>
      </c>
      <c r="J1213" s="28">
        <v>11.79</v>
      </c>
      <c r="K1213" s="29" t="s">
        <v>1193</v>
      </c>
      <c r="L1213" s="30" t="str">
        <f>IF(J1213="Div by 0", "N/A", IF(OR(J1213="N/A",K1213="N/A"),"N/A", IF(J1213&gt;VALUE(MID(K1213,1,2)), "No", IF(J1213&lt;-1*VALUE(MID(K1213,1,2)), "No", "Yes"))))</f>
        <v>Yes</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14220.206181</v>
      </c>
      <c r="D1215" s="27" t="str">
        <f t="shared" ref="D1215:D1241" si="323">IF($B1215="N/A","N/A",IF(C1215&gt;10,"No",IF(C1215&lt;-10,"No","Yes")))</f>
        <v>N/A</v>
      </c>
      <c r="E1215" s="31">
        <v>14270.0155</v>
      </c>
      <c r="F1215" s="27" t="str">
        <f t="shared" ref="F1215:F1241" si="324">IF($B1215="N/A","N/A",IF(E1215&gt;10,"No",IF(E1215&lt;-10,"No","Yes")))</f>
        <v>N/A</v>
      </c>
      <c r="G1215" s="31">
        <v>10579.833333</v>
      </c>
      <c r="H1215" s="27" t="str">
        <f t="shared" ref="H1215:H1241" si="325">IF($B1215="N/A","N/A",IF(G1215&gt;10,"No",IF(G1215&lt;-10,"No","Yes")))</f>
        <v>N/A</v>
      </c>
      <c r="I1215" s="28">
        <v>0.3503</v>
      </c>
      <c r="J1215" s="28">
        <v>-25.9</v>
      </c>
      <c r="K1215" s="29" t="s">
        <v>1193</v>
      </c>
      <c r="L1215" s="30" t="str">
        <f t="shared" ref="L1215:L1241" si="326">IF(J1215="Div by 0", "N/A", IF(K1215="N/A","N/A", IF(J1215&gt;VALUE(MID(K1215,1,2)), "No", IF(J1215&lt;-1*VALUE(MID(K1215,1,2)), "No", "Yes"))))</f>
        <v>Yes</v>
      </c>
    </row>
    <row r="1216" spans="1:12">
      <c r="A1216" s="48" t="s">
        <v>702</v>
      </c>
      <c r="B1216" s="25" t="s">
        <v>49</v>
      </c>
      <c r="C1216" s="31">
        <v>2967.8839434000001</v>
      </c>
      <c r="D1216" s="27" t="str">
        <f t="shared" si="323"/>
        <v>N/A</v>
      </c>
      <c r="E1216" s="31">
        <v>2750.1869651000002</v>
      </c>
      <c r="F1216" s="27" t="str">
        <f t="shared" si="324"/>
        <v>N/A</v>
      </c>
      <c r="G1216" s="31">
        <v>132.11029411999999</v>
      </c>
      <c r="H1216" s="27" t="str">
        <f t="shared" si="325"/>
        <v>N/A</v>
      </c>
      <c r="I1216" s="28">
        <v>-7.34</v>
      </c>
      <c r="J1216" s="28">
        <v>-95.2</v>
      </c>
      <c r="K1216" s="29" t="s">
        <v>1193</v>
      </c>
      <c r="L1216" s="30" t="str">
        <f t="shared" si="326"/>
        <v>No</v>
      </c>
    </row>
    <row r="1217" spans="1:12">
      <c r="A1217" s="48" t="s">
        <v>703</v>
      </c>
      <c r="B1217" s="25" t="s">
        <v>49</v>
      </c>
      <c r="C1217" s="31">
        <v>6033.3352789</v>
      </c>
      <c r="D1217" s="27" t="str">
        <f t="shared" si="323"/>
        <v>N/A</v>
      </c>
      <c r="E1217" s="31">
        <v>2978.6207982999999</v>
      </c>
      <c r="F1217" s="27" t="str">
        <f t="shared" si="324"/>
        <v>N/A</v>
      </c>
      <c r="G1217" s="31">
        <v>0</v>
      </c>
      <c r="H1217" s="27" t="str">
        <f t="shared" si="325"/>
        <v>N/A</v>
      </c>
      <c r="I1217" s="28">
        <v>-50.6</v>
      </c>
      <c r="J1217" s="28">
        <v>-100</v>
      </c>
      <c r="K1217" s="29" t="s">
        <v>1193</v>
      </c>
      <c r="L1217" s="30" t="str">
        <f t="shared" si="326"/>
        <v>No</v>
      </c>
    </row>
    <row r="1218" spans="1:12">
      <c r="A1218" s="48" t="s">
        <v>704</v>
      </c>
      <c r="B1218" s="25" t="s">
        <v>49</v>
      </c>
      <c r="C1218" s="31">
        <v>7958.1462646</v>
      </c>
      <c r="D1218" s="27" t="str">
        <f t="shared" si="323"/>
        <v>N/A</v>
      </c>
      <c r="E1218" s="31">
        <v>1057.6484594000001</v>
      </c>
      <c r="F1218" s="27" t="str">
        <f t="shared" si="324"/>
        <v>N/A</v>
      </c>
      <c r="G1218" s="31">
        <v>235.82352940999999</v>
      </c>
      <c r="H1218" s="27" t="str">
        <f t="shared" si="325"/>
        <v>N/A</v>
      </c>
      <c r="I1218" s="28">
        <v>-86.7</v>
      </c>
      <c r="J1218" s="28">
        <v>-77.7</v>
      </c>
      <c r="K1218" s="29" t="s">
        <v>1193</v>
      </c>
      <c r="L1218" s="30" t="str">
        <f t="shared" si="326"/>
        <v>No</v>
      </c>
    </row>
    <row r="1219" spans="1:12">
      <c r="A1219" s="48" t="s">
        <v>705</v>
      </c>
      <c r="B1219" s="25" t="s">
        <v>49</v>
      </c>
      <c r="C1219" s="31">
        <v>25628.749567999999</v>
      </c>
      <c r="D1219" s="27" t="str">
        <f t="shared" si="323"/>
        <v>N/A</v>
      </c>
      <c r="E1219" s="31">
        <v>23156.494814000001</v>
      </c>
      <c r="F1219" s="27" t="str">
        <f t="shared" si="324"/>
        <v>N/A</v>
      </c>
      <c r="G1219" s="31">
        <v>35274.310811000003</v>
      </c>
      <c r="H1219" s="27" t="str">
        <f t="shared" si="325"/>
        <v>N/A</v>
      </c>
      <c r="I1219" s="28">
        <v>-9.65</v>
      </c>
      <c r="J1219" s="28">
        <v>52.33</v>
      </c>
      <c r="K1219" s="29" t="s">
        <v>1193</v>
      </c>
      <c r="L1219" s="30" t="str">
        <f t="shared" si="326"/>
        <v>No</v>
      </c>
    </row>
    <row r="1220" spans="1:12">
      <c r="A1220" s="48" t="s">
        <v>706</v>
      </c>
      <c r="B1220" s="25" t="s">
        <v>49</v>
      </c>
      <c r="C1220" s="31">
        <v>3428.4537037</v>
      </c>
      <c r="D1220" s="27" t="str">
        <f t="shared" si="323"/>
        <v>N/A</v>
      </c>
      <c r="E1220" s="31">
        <v>4481.2025315999999</v>
      </c>
      <c r="F1220" s="27" t="str">
        <f t="shared" si="324"/>
        <v>N/A</v>
      </c>
      <c r="G1220" s="31">
        <v>7.92</v>
      </c>
      <c r="H1220" s="27" t="str">
        <f t="shared" si="325"/>
        <v>N/A</v>
      </c>
      <c r="I1220" s="28">
        <v>30.71</v>
      </c>
      <c r="J1220" s="28">
        <v>-99.8</v>
      </c>
      <c r="K1220" s="29" t="s">
        <v>1193</v>
      </c>
      <c r="L1220" s="30" t="str">
        <f t="shared" si="326"/>
        <v>No</v>
      </c>
    </row>
    <row r="1221" spans="1:12">
      <c r="A1221" s="46" t="s">
        <v>527</v>
      </c>
      <c r="B1221" s="25" t="s">
        <v>49</v>
      </c>
      <c r="C1221" s="31">
        <v>7180.5622111000002</v>
      </c>
      <c r="D1221" s="27" t="str">
        <f t="shared" si="323"/>
        <v>N/A</v>
      </c>
      <c r="E1221" s="31">
        <v>7114.8178326999996</v>
      </c>
      <c r="F1221" s="27" t="str">
        <f t="shared" si="324"/>
        <v>N/A</v>
      </c>
      <c r="G1221" s="31">
        <v>6893.4540896999997</v>
      </c>
      <c r="H1221" s="27" t="str">
        <f t="shared" si="325"/>
        <v>N/A</v>
      </c>
      <c r="I1221" s="28">
        <v>-0.91600000000000004</v>
      </c>
      <c r="J1221" s="28">
        <v>-3.11</v>
      </c>
      <c r="K1221" s="29" t="s">
        <v>1193</v>
      </c>
      <c r="L1221" s="30" t="str">
        <f t="shared" si="326"/>
        <v>Yes</v>
      </c>
    </row>
    <row r="1222" spans="1:12">
      <c r="A1222" s="48" t="s">
        <v>707</v>
      </c>
      <c r="B1222" s="25" t="s">
        <v>49</v>
      </c>
      <c r="C1222" s="31">
        <v>6494.2529920999996</v>
      </c>
      <c r="D1222" s="27" t="str">
        <f t="shared" si="323"/>
        <v>N/A</v>
      </c>
      <c r="E1222" s="31">
        <v>6471.4531595999997</v>
      </c>
      <c r="F1222" s="27" t="str">
        <f t="shared" si="324"/>
        <v>N/A</v>
      </c>
      <c r="G1222" s="31">
        <v>6711.6950251999997</v>
      </c>
      <c r="H1222" s="27" t="str">
        <f t="shared" si="325"/>
        <v>N/A</v>
      </c>
      <c r="I1222" s="28">
        <v>-0.35099999999999998</v>
      </c>
      <c r="J1222" s="28">
        <v>3.7120000000000002</v>
      </c>
      <c r="K1222" s="29" t="s">
        <v>1193</v>
      </c>
      <c r="L1222" s="30" t="str">
        <f t="shared" si="326"/>
        <v>Yes</v>
      </c>
    </row>
    <row r="1223" spans="1:12">
      <c r="A1223" s="48" t="s">
        <v>708</v>
      </c>
      <c r="B1223" s="25" t="s">
        <v>49</v>
      </c>
      <c r="C1223" s="31">
        <v>4726.8371313999996</v>
      </c>
      <c r="D1223" s="27" t="str">
        <f t="shared" si="323"/>
        <v>N/A</v>
      </c>
      <c r="E1223" s="31">
        <v>3188.6031926999999</v>
      </c>
      <c r="F1223" s="27" t="str">
        <f t="shared" si="324"/>
        <v>N/A</v>
      </c>
      <c r="G1223" s="31" t="s">
        <v>1207</v>
      </c>
      <c r="H1223" s="27" t="str">
        <f t="shared" si="325"/>
        <v>N/A</v>
      </c>
      <c r="I1223" s="28">
        <v>-32.5</v>
      </c>
      <c r="J1223" s="28" t="s">
        <v>1207</v>
      </c>
      <c r="K1223" s="29" t="s">
        <v>1193</v>
      </c>
      <c r="L1223" s="30" t="str">
        <f t="shared" si="326"/>
        <v>N/A</v>
      </c>
    </row>
    <row r="1224" spans="1:12">
      <c r="A1224" s="48" t="s">
        <v>791</v>
      </c>
      <c r="B1224" s="25" t="s">
        <v>49</v>
      </c>
      <c r="C1224" s="31">
        <v>8444.9584699000006</v>
      </c>
      <c r="D1224" s="27" t="str">
        <f t="shared" si="323"/>
        <v>N/A</v>
      </c>
      <c r="E1224" s="31">
        <v>6066.9774401000004</v>
      </c>
      <c r="F1224" s="27" t="str">
        <f t="shared" si="324"/>
        <v>N/A</v>
      </c>
      <c r="G1224" s="31">
        <v>408.86647727000002</v>
      </c>
      <c r="H1224" s="27" t="str">
        <f t="shared" si="325"/>
        <v>N/A</v>
      </c>
      <c r="I1224" s="28">
        <v>-28.2</v>
      </c>
      <c r="J1224" s="28">
        <v>-93.3</v>
      </c>
      <c r="K1224" s="29" t="s">
        <v>1193</v>
      </c>
      <c r="L1224" s="30" t="str">
        <f t="shared" si="326"/>
        <v>No</v>
      </c>
    </row>
    <row r="1225" spans="1:12">
      <c r="A1225" s="48" t="s">
        <v>723</v>
      </c>
      <c r="B1225" s="25" t="s">
        <v>49</v>
      </c>
      <c r="C1225" s="31">
        <v>37582.751995999999</v>
      </c>
      <c r="D1225" s="27" t="str">
        <f t="shared" si="323"/>
        <v>N/A</v>
      </c>
      <c r="E1225" s="31">
        <v>37961.6607</v>
      </c>
      <c r="F1225" s="27" t="str">
        <f t="shared" si="324"/>
        <v>N/A</v>
      </c>
      <c r="G1225" s="31">
        <v>32923.654544999998</v>
      </c>
      <c r="H1225" s="27" t="str">
        <f t="shared" si="325"/>
        <v>N/A</v>
      </c>
      <c r="I1225" s="28">
        <v>1.008</v>
      </c>
      <c r="J1225" s="28">
        <v>-13.3</v>
      </c>
      <c r="K1225" s="29" t="s">
        <v>1193</v>
      </c>
      <c r="L1225" s="30" t="str">
        <f t="shared" si="326"/>
        <v>Yes</v>
      </c>
    </row>
    <row r="1226" spans="1:12">
      <c r="A1226" s="48" t="s">
        <v>709</v>
      </c>
      <c r="B1226" s="25" t="s">
        <v>49</v>
      </c>
      <c r="C1226" s="31">
        <v>7300.0859375</v>
      </c>
      <c r="D1226" s="27" t="str">
        <f t="shared" si="323"/>
        <v>N/A</v>
      </c>
      <c r="E1226" s="31">
        <v>11444.560605999999</v>
      </c>
      <c r="F1226" s="27" t="str">
        <f t="shared" si="324"/>
        <v>N/A</v>
      </c>
      <c r="G1226" s="31">
        <v>1263.6153846</v>
      </c>
      <c r="H1226" s="27" t="str">
        <f t="shared" si="325"/>
        <v>N/A</v>
      </c>
      <c r="I1226" s="28">
        <v>56.77</v>
      </c>
      <c r="J1226" s="28">
        <v>-89</v>
      </c>
      <c r="K1226" s="29" t="s">
        <v>1193</v>
      </c>
      <c r="L1226" s="30" t="str">
        <f t="shared" si="326"/>
        <v>No</v>
      </c>
    </row>
    <row r="1227" spans="1:12">
      <c r="A1227" s="46" t="s">
        <v>530</v>
      </c>
      <c r="B1227" s="25" t="s">
        <v>49</v>
      </c>
      <c r="C1227" s="31">
        <v>1385.1170411999999</v>
      </c>
      <c r="D1227" s="27" t="str">
        <f t="shared" si="323"/>
        <v>N/A</v>
      </c>
      <c r="E1227" s="31">
        <v>1458.8501060999999</v>
      </c>
      <c r="F1227" s="27" t="str">
        <f t="shared" si="324"/>
        <v>N/A</v>
      </c>
      <c r="G1227" s="31">
        <v>3283.3666917999999</v>
      </c>
      <c r="H1227" s="27" t="str">
        <f t="shared" si="325"/>
        <v>N/A</v>
      </c>
      <c r="I1227" s="28">
        <v>5.3230000000000004</v>
      </c>
      <c r="J1227" s="28">
        <v>125.1</v>
      </c>
      <c r="K1227" s="29" t="s">
        <v>1193</v>
      </c>
      <c r="L1227" s="30" t="str">
        <f t="shared" si="326"/>
        <v>No</v>
      </c>
    </row>
    <row r="1228" spans="1:12">
      <c r="A1228" s="48" t="s">
        <v>710</v>
      </c>
      <c r="B1228" s="25" t="s">
        <v>49</v>
      </c>
      <c r="C1228" s="31">
        <v>1397.9347912999999</v>
      </c>
      <c r="D1228" s="27" t="str">
        <f t="shared" si="323"/>
        <v>N/A</v>
      </c>
      <c r="E1228" s="31">
        <v>1430.6992111</v>
      </c>
      <c r="F1228" s="27" t="str">
        <f t="shared" si="324"/>
        <v>N/A</v>
      </c>
      <c r="G1228" s="31">
        <v>2663.6808909000001</v>
      </c>
      <c r="H1228" s="27" t="str">
        <f t="shared" si="325"/>
        <v>N/A</v>
      </c>
      <c r="I1228" s="28">
        <v>2.3439999999999999</v>
      </c>
      <c r="J1228" s="28">
        <v>86.18</v>
      </c>
      <c r="K1228" s="29" t="s">
        <v>1193</v>
      </c>
      <c r="L1228" s="30" t="str">
        <f t="shared" si="326"/>
        <v>No</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1655.6100802999999</v>
      </c>
      <c r="D1230" s="27" t="str">
        <f t="shared" si="323"/>
        <v>N/A</v>
      </c>
      <c r="E1230" s="31">
        <v>1679.1389535999999</v>
      </c>
      <c r="F1230" s="27" t="str">
        <f t="shared" si="324"/>
        <v>N/A</v>
      </c>
      <c r="G1230" s="31">
        <v>2824.7577586000002</v>
      </c>
      <c r="H1230" s="27" t="str">
        <f t="shared" si="325"/>
        <v>N/A</v>
      </c>
      <c r="I1230" s="28">
        <v>1.421</v>
      </c>
      <c r="J1230" s="28">
        <v>68.23</v>
      </c>
      <c r="K1230" s="29" t="s">
        <v>1193</v>
      </c>
      <c r="L1230" s="30" t="str">
        <f t="shared" si="326"/>
        <v>No</v>
      </c>
    </row>
    <row r="1231" spans="1:12">
      <c r="A1231" s="48" t="s">
        <v>713</v>
      </c>
      <c r="B1231" s="25" t="s">
        <v>49</v>
      </c>
      <c r="C1231" s="31">
        <v>1339.6967086</v>
      </c>
      <c r="D1231" s="27" t="str">
        <f t="shared" si="323"/>
        <v>N/A</v>
      </c>
      <c r="E1231" s="31">
        <v>1428.9587354</v>
      </c>
      <c r="F1231" s="27" t="str">
        <f t="shared" si="324"/>
        <v>N/A</v>
      </c>
      <c r="G1231" s="31">
        <v>3996.0761934000002</v>
      </c>
      <c r="H1231" s="27" t="str">
        <f t="shared" si="325"/>
        <v>N/A</v>
      </c>
      <c r="I1231" s="28">
        <v>6.6630000000000003</v>
      </c>
      <c r="J1231" s="28">
        <v>179.6</v>
      </c>
      <c r="K1231" s="29" t="s">
        <v>1193</v>
      </c>
      <c r="L1231" s="30" t="str">
        <f t="shared" si="326"/>
        <v>No</v>
      </c>
    </row>
    <row r="1232" spans="1:12">
      <c r="A1232" s="48" t="s">
        <v>714</v>
      </c>
      <c r="B1232" s="25" t="s">
        <v>49</v>
      </c>
      <c r="C1232" s="31">
        <v>1128.7462640000001</v>
      </c>
      <c r="D1232" s="27" t="str">
        <f t="shared" si="323"/>
        <v>N/A</v>
      </c>
      <c r="E1232" s="31">
        <v>937.15270528999997</v>
      </c>
      <c r="F1232" s="27" t="str">
        <f t="shared" si="324"/>
        <v>N/A</v>
      </c>
      <c r="G1232" s="31">
        <v>2970.9871244999999</v>
      </c>
      <c r="H1232" s="27" t="str">
        <f t="shared" si="325"/>
        <v>N/A</v>
      </c>
      <c r="I1232" s="28">
        <v>-17</v>
      </c>
      <c r="J1232" s="28">
        <v>217</v>
      </c>
      <c r="K1232" s="29" t="s">
        <v>1193</v>
      </c>
      <c r="L1232" s="30" t="str">
        <f t="shared" si="326"/>
        <v>No</v>
      </c>
    </row>
    <row r="1233" spans="1:12">
      <c r="A1233" s="48" t="s">
        <v>715</v>
      </c>
      <c r="B1233" s="25" t="s">
        <v>49</v>
      </c>
      <c r="C1233" s="31">
        <v>2678.8904384000002</v>
      </c>
      <c r="D1233" s="27" t="str">
        <f t="shared" si="323"/>
        <v>N/A</v>
      </c>
      <c r="E1233" s="31">
        <v>2782.4612191000001</v>
      </c>
      <c r="F1233" s="27" t="str">
        <f t="shared" si="324"/>
        <v>N/A</v>
      </c>
      <c r="G1233" s="31">
        <v>3615.4142664999999</v>
      </c>
      <c r="H1233" s="27" t="str">
        <f t="shared" si="325"/>
        <v>N/A</v>
      </c>
      <c r="I1233" s="28">
        <v>3.8660000000000001</v>
      </c>
      <c r="J1233" s="28">
        <v>29.94</v>
      </c>
      <c r="K1233" s="29" t="s">
        <v>1193</v>
      </c>
      <c r="L1233" s="30" t="str">
        <f t="shared" si="326"/>
        <v>Yes</v>
      </c>
    </row>
    <row r="1234" spans="1:12">
      <c r="A1234" s="48" t="s">
        <v>716</v>
      </c>
      <c r="B1234" s="25" t="s">
        <v>49</v>
      </c>
      <c r="C1234" s="31">
        <v>1292.8454609999999</v>
      </c>
      <c r="D1234" s="27" t="str">
        <f t="shared" si="323"/>
        <v>N/A</v>
      </c>
      <c r="E1234" s="31">
        <v>1358.3864656000001</v>
      </c>
      <c r="F1234" s="27" t="str">
        <f t="shared" si="324"/>
        <v>N/A</v>
      </c>
      <c r="G1234" s="31">
        <v>1967.5305556000001</v>
      </c>
      <c r="H1234" s="27" t="str">
        <f t="shared" si="325"/>
        <v>N/A</v>
      </c>
      <c r="I1234" s="28">
        <v>5.07</v>
      </c>
      <c r="J1234" s="28">
        <v>44.84</v>
      </c>
      <c r="K1234" s="29" t="s">
        <v>1193</v>
      </c>
      <c r="L1234" s="30" t="str">
        <f t="shared" si="326"/>
        <v>No</v>
      </c>
    </row>
    <row r="1235" spans="1:12">
      <c r="A1235" s="46" t="s">
        <v>532</v>
      </c>
      <c r="B1235" s="25" t="s">
        <v>49</v>
      </c>
      <c r="C1235" s="31">
        <v>2516.7688652000002</v>
      </c>
      <c r="D1235" s="27" t="str">
        <f t="shared" si="323"/>
        <v>N/A</v>
      </c>
      <c r="E1235" s="31">
        <v>2252.1214335</v>
      </c>
      <c r="F1235" s="27" t="str">
        <f t="shared" si="324"/>
        <v>N/A</v>
      </c>
      <c r="G1235" s="31">
        <v>2899.3450259000001</v>
      </c>
      <c r="H1235" s="27" t="str">
        <f t="shared" si="325"/>
        <v>N/A</v>
      </c>
      <c r="I1235" s="28">
        <v>-10.5</v>
      </c>
      <c r="J1235" s="28">
        <v>28.74</v>
      </c>
      <c r="K1235" s="29" t="s">
        <v>1193</v>
      </c>
      <c r="L1235" s="30" t="str">
        <f t="shared" si="326"/>
        <v>Yes</v>
      </c>
    </row>
    <row r="1236" spans="1:12">
      <c r="A1236" s="48" t="s">
        <v>717</v>
      </c>
      <c r="B1236" s="25" t="s">
        <v>49</v>
      </c>
      <c r="C1236" s="31">
        <v>2809.2445152999999</v>
      </c>
      <c r="D1236" s="27" t="str">
        <f t="shared" si="323"/>
        <v>N/A</v>
      </c>
      <c r="E1236" s="31">
        <v>2800.2940803000001</v>
      </c>
      <c r="F1236" s="27" t="str">
        <f t="shared" si="324"/>
        <v>N/A</v>
      </c>
      <c r="G1236" s="31">
        <v>4649.7989055999997</v>
      </c>
      <c r="H1236" s="27" t="str">
        <f t="shared" si="325"/>
        <v>N/A</v>
      </c>
      <c r="I1236" s="28">
        <v>-0.31900000000000001</v>
      </c>
      <c r="J1236" s="28">
        <v>66.05</v>
      </c>
      <c r="K1236" s="29" t="s">
        <v>1193</v>
      </c>
      <c r="L1236" s="30" t="str">
        <f t="shared" si="326"/>
        <v>No</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1838.7059340000001</v>
      </c>
      <c r="D1238" s="27" t="str">
        <f t="shared" si="323"/>
        <v>N/A</v>
      </c>
      <c r="E1238" s="31">
        <v>877.74228882</v>
      </c>
      <c r="F1238" s="27" t="str">
        <f t="shared" si="324"/>
        <v>N/A</v>
      </c>
      <c r="G1238" s="31">
        <v>1598.6184539000001</v>
      </c>
      <c r="H1238" s="27" t="str">
        <f t="shared" si="325"/>
        <v>N/A</v>
      </c>
      <c r="I1238" s="28">
        <v>-52.3</v>
      </c>
      <c r="J1238" s="28">
        <v>82.13</v>
      </c>
      <c r="K1238" s="29" t="s">
        <v>1193</v>
      </c>
      <c r="L1238" s="30" t="str">
        <f t="shared" si="326"/>
        <v>No</v>
      </c>
    </row>
    <row r="1239" spans="1:12">
      <c r="A1239" s="48" t="s">
        <v>720</v>
      </c>
      <c r="B1239" s="25" t="s">
        <v>49</v>
      </c>
      <c r="C1239" s="31">
        <v>3307.3491791000001</v>
      </c>
      <c r="D1239" s="27" t="str">
        <f t="shared" si="323"/>
        <v>N/A</v>
      </c>
      <c r="E1239" s="31">
        <v>3258.4410981000001</v>
      </c>
      <c r="F1239" s="27" t="str">
        <f t="shared" si="324"/>
        <v>N/A</v>
      </c>
      <c r="G1239" s="31">
        <v>6160.5245901999997</v>
      </c>
      <c r="H1239" s="27" t="str">
        <f t="shared" si="325"/>
        <v>N/A</v>
      </c>
      <c r="I1239" s="28">
        <v>-1.48</v>
      </c>
      <c r="J1239" s="28">
        <v>89.06</v>
      </c>
      <c r="K1239" s="29" t="s">
        <v>1193</v>
      </c>
      <c r="L1239" s="30" t="str">
        <f t="shared" si="326"/>
        <v>No</v>
      </c>
    </row>
    <row r="1240" spans="1:12">
      <c r="A1240" s="48" t="s">
        <v>721</v>
      </c>
      <c r="B1240" s="25" t="s">
        <v>49</v>
      </c>
      <c r="C1240" s="31">
        <v>2081.8807768000001</v>
      </c>
      <c r="D1240" s="27" t="str">
        <f t="shared" si="323"/>
        <v>N/A</v>
      </c>
      <c r="E1240" s="31">
        <v>1696.7204202</v>
      </c>
      <c r="F1240" s="27" t="str">
        <f t="shared" si="324"/>
        <v>N/A</v>
      </c>
      <c r="G1240" s="31">
        <v>1742.8214286</v>
      </c>
      <c r="H1240" s="27" t="str">
        <f t="shared" si="325"/>
        <v>N/A</v>
      </c>
      <c r="I1240" s="28">
        <v>-18.5</v>
      </c>
      <c r="J1240" s="28">
        <v>2.7170000000000001</v>
      </c>
      <c r="K1240" s="29" t="s">
        <v>1193</v>
      </c>
      <c r="L1240" s="30" t="str">
        <f t="shared" si="326"/>
        <v>Yes</v>
      </c>
    </row>
    <row r="1241" spans="1:12">
      <c r="A1241" s="48" t="s">
        <v>722</v>
      </c>
      <c r="B1241" s="25" t="s">
        <v>49</v>
      </c>
      <c r="C1241" s="31">
        <v>2330.3389155</v>
      </c>
      <c r="D1241" s="27" t="str">
        <f t="shared" si="323"/>
        <v>N/A</v>
      </c>
      <c r="E1241" s="31">
        <v>1787.9350993</v>
      </c>
      <c r="F1241" s="27" t="str">
        <f t="shared" si="324"/>
        <v>N/A</v>
      </c>
      <c r="G1241" s="31">
        <v>992.91244240000003</v>
      </c>
      <c r="H1241" s="27" t="str">
        <f t="shared" si="325"/>
        <v>N/A</v>
      </c>
      <c r="I1241" s="28">
        <v>-23.3</v>
      </c>
      <c r="J1241" s="28">
        <v>-44.5</v>
      </c>
      <c r="K1241" s="29" t="s">
        <v>1193</v>
      </c>
      <c r="L1241" s="30" t="str">
        <f t="shared" si="326"/>
        <v>No</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441185708</v>
      </c>
      <c r="D1243" s="27" t="str">
        <f t="shared" ref="D1243:D1312" si="327">IF($B1243="N/A","N/A",IF(C1243&gt;10,"No",IF(C1243&lt;-10,"No","Yes")))</f>
        <v>N/A</v>
      </c>
      <c r="E1243" s="31">
        <v>294636676</v>
      </c>
      <c r="F1243" s="27" t="str">
        <f t="shared" ref="F1243:F1312" si="328">IF($B1243="N/A","N/A",IF(E1243&gt;10,"No",IF(E1243&lt;-10,"No","Yes")))</f>
        <v>N/A</v>
      </c>
      <c r="G1243" s="31">
        <v>51199849</v>
      </c>
      <c r="H1243" s="27" t="str">
        <f t="shared" ref="H1243:H1312" si="329">IF($B1243="N/A","N/A",IF(G1243&gt;10,"No",IF(G1243&lt;-10,"No","Yes")))</f>
        <v>N/A</v>
      </c>
      <c r="I1243" s="28">
        <v>-33.200000000000003</v>
      </c>
      <c r="J1243" s="28">
        <v>-82.6</v>
      </c>
      <c r="K1243" s="29" t="s">
        <v>1193</v>
      </c>
      <c r="L1243" s="30" t="str">
        <f t="shared" ref="L1243:L1274" si="330">IF(J1243="Div by 0", "N/A", IF(K1243="N/A","N/A", IF(J1243&gt;VALUE(MID(K1243,1,2)), "No", IF(J1243&lt;-1*VALUE(MID(K1243,1,2)), "No", "Yes"))))</f>
        <v>No</v>
      </c>
    </row>
    <row r="1244" spans="1:12">
      <c r="A1244" s="46" t="s">
        <v>94</v>
      </c>
      <c r="B1244" s="25" t="s">
        <v>49</v>
      </c>
      <c r="C1244" s="26">
        <v>69551</v>
      </c>
      <c r="D1244" s="27" t="str">
        <f t="shared" si="327"/>
        <v>N/A</v>
      </c>
      <c r="E1244" s="26">
        <v>42824</v>
      </c>
      <c r="F1244" s="27" t="str">
        <f t="shared" si="328"/>
        <v>N/A</v>
      </c>
      <c r="G1244" s="26">
        <v>3699</v>
      </c>
      <c r="H1244" s="27" t="str">
        <f t="shared" si="329"/>
        <v>N/A</v>
      </c>
      <c r="I1244" s="28">
        <v>-38.4</v>
      </c>
      <c r="J1244" s="28">
        <v>-91.4</v>
      </c>
      <c r="K1244" s="29" t="s">
        <v>1193</v>
      </c>
      <c r="L1244" s="30" t="str">
        <f t="shared" si="330"/>
        <v>No</v>
      </c>
    </row>
    <row r="1245" spans="1:12">
      <c r="A1245" s="46" t="s">
        <v>360</v>
      </c>
      <c r="B1245" s="25" t="s">
        <v>49</v>
      </c>
      <c r="C1245" s="31">
        <v>6343.3409727999997</v>
      </c>
      <c r="D1245" s="27" t="str">
        <f t="shared" si="327"/>
        <v>N/A</v>
      </c>
      <c r="E1245" s="31">
        <v>6880.1764431000001</v>
      </c>
      <c r="F1245" s="27" t="str">
        <f t="shared" si="328"/>
        <v>N/A</v>
      </c>
      <c r="G1245" s="31">
        <v>13841.537983</v>
      </c>
      <c r="H1245" s="27" t="str">
        <f t="shared" si="329"/>
        <v>N/A</v>
      </c>
      <c r="I1245" s="28">
        <v>8.4629999999999992</v>
      </c>
      <c r="J1245" s="28">
        <v>101.2</v>
      </c>
      <c r="K1245" s="29" t="s">
        <v>1193</v>
      </c>
      <c r="L1245" s="30" t="str">
        <f t="shared" si="330"/>
        <v>No</v>
      </c>
    </row>
    <row r="1246" spans="1:12">
      <c r="A1246" s="46" t="s">
        <v>361</v>
      </c>
      <c r="B1246" s="25" t="s">
        <v>49</v>
      </c>
      <c r="C1246" s="26">
        <v>5.9702664232</v>
      </c>
      <c r="D1246" s="27" t="str">
        <f t="shared" si="327"/>
        <v>N/A</v>
      </c>
      <c r="E1246" s="26">
        <v>6.458154306</v>
      </c>
      <c r="F1246" s="27" t="str">
        <f t="shared" si="328"/>
        <v>N/A</v>
      </c>
      <c r="G1246" s="26">
        <v>11.555555556</v>
      </c>
      <c r="H1246" s="27" t="str">
        <f t="shared" si="329"/>
        <v>N/A</v>
      </c>
      <c r="I1246" s="28">
        <v>8.1720000000000006</v>
      </c>
      <c r="J1246" s="28">
        <v>78.930000000000007</v>
      </c>
      <c r="K1246" s="29" t="s">
        <v>1193</v>
      </c>
      <c r="L1246" s="30" t="str">
        <f t="shared" si="330"/>
        <v>No</v>
      </c>
    </row>
    <row r="1247" spans="1:12">
      <c r="A1247" s="46" t="s">
        <v>362</v>
      </c>
      <c r="B1247" s="25" t="s">
        <v>49</v>
      </c>
      <c r="C1247" s="31">
        <v>37656</v>
      </c>
      <c r="D1247" s="27" t="str">
        <f t="shared" si="327"/>
        <v>N/A</v>
      </c>
      <c r="E1247" s="31">
        <v>11761</v>
      </c>
      <c r="F1247" s="27" t="str">
        <f t="shared" si="328"/>
        <v>N/A</v>
      </c>
      <c r="G1247" s="31">
        <v>0</v>
      </c>
      <c r="H1247" s="27" t="str">
        <f t="shared" si="329"/>
        <v>N/A</v>
      </c>
      <c r="I1247" s="28">
        <v>-68.8</v>
      </c>
      <c r="J1247" s="28">
        <v>-100</v>
      </c>
      <c r="K1247" s="29" t="s">
        <v>1193</v>
      </c>
      <c r="L1247" s="30" t="str">
        <f t="shared" si="330"/>
        <v>No</v>
      </c>
    </row>
    <row r="1248" spans="1:12">
      <c r="A1248" s="46" t="s">
        <v>95</v>
      </c>
      <c r="B1248" s="25" t="s">
        <v>49</v>
      </c>
      <c r="C1248" s="26">
        <v>34</v>
      </c>
      <c r="D1248" s="27" t="str">
        <f t="shared" si="327"/>
        <v>N/A</v>
      </c>
      <c r="E1248" s="26">
        <v>12</v>
      </c>
      <c r="F1248" s="27" t="str">
        <f t="shared" si="328"/>
        <v>N/A</v>
      </c>
      <c r="G1248" s="26">
        <v>0</v>
      </c>
      <c r="H1248" s="27" t="str">
        <f t="shared" si="329"/>
        <v>N/A</v>
      </c>
      <c r="I1248" s="28">
        <v>-64.7</v>
      </c>
      <c r="J1248" s="28">
        <v>-100</v>
      </c>
      <c r="K1248" s="29" t="s">
        <v>1193</v>
      </c>
      <c r="L1248" s="30" t="str">
        <f t="shared" si="330"/>
        <v>No</v>
      </c>
    </row>
    <row r="1249" spans="1:12">
      <c r="A1249" s="46" t="s">
        <v>363</v>
      </c>
      <c r="B1249" s="25" t="s">
        <v>49</v>
      </c>
      <c r="C1249" s="31">
        <v>1107.5294117999999</v>
      </c>
      <c r="D1249" s="27" t="str">
        <f t="shared" si="327"/>
        <v>N/A</v>
      </c>
      <c r="E1249" s="31">
        <v>980.08333332999996</v>
      </c>
      <c r="F1249" s="27" t="str">
        <f t="shared" si="328"/>
        <v>N/A</v>
      </c>
      <c r="G1249" s="31" t="s">
        <v>1207</v>
      </c>
      <c r="H1249" s="27" t="str">
        <f t="shared" si="329"/>
        <v>N/A</v>
      </c>
      <c r="I1249" s="28">
        <v>-11.5</v>
      </c>
      <c r="J1249" s="28" t="s">
        <v>1207</v>
      </c>
      <c r="K1249" s="29" t="s">
        <v>1193</v>
      </c>
      <c r="L1249" s="30" t="str">
        <f t="shared" si="330"/>
        <v>N/A</v>
      </c>
    </row>
    <row r="1250" spans="1:12">
      <c r="A1250" s="46" t="s">
        <v>364</v>
      </c>
      <c r="B1250" s="25" t="s">
        <v>49</v>
      </c>
      <c r="C1250" s="31">
        <v>6159</v>
      </c>
      <c r="D1250" s="27" t="str">
        <f t="shared" si="327"/>
        <v>N/A</v>
      </c>
      <c r="E1250" s="31">
        <v>10771</v>
      </c>
      <c r="F1250" s="27" t="str">
        <f t="shared" si="328"/>
        <v>N/A</v>
      </c>
      <c r="G1250" s="31">
        <v>1075622</v>
      </c>
      <c r="H1250" s="27" t="str">
        <f t="shared" si="329"/>
        <v>N/A</v>
      </c>
      <c r="I1250" s="28">
        <v>74.88</v>
      </c>
      <c r="J1250" s="28">
        <v>9886</v>
      </c>
      <c r="K1250" s="29" t="s">
        <v>1193</v>
      </c>
      <c r="L1250" s="30" t="str">
        <f t="shared" si="330"/>
        <v>No</v>
      </c>
    </row>
    <row r="1251" spans="1:12">
      <c r="A1251" s="46" t="s">
        <v>365</v>
      </c>
      <c r="B1251" s="25" t="s">
        <v>49</v>
      </c>
      <c r="C1251" s="26">
        <v>11</v>
      </c>
      <c r="D1251" s="27" t="str">
        <f t="shared" si="327"/>
        <v>N/A</v>
      </c>
      <c r="E1251" s="26">
        <v>11</v>
      </c>
      <c r="F1251" s="27" t="str">
        <f t="shared" si="328"/>
        <v>N/A</v>
      </c>
      <c r="G1251" s="26">
        <v>252</v>
      </c>
      <c r="H1251" s="27" t="str">
        <f t="shared" si="329"/>
        <v>N/A</v>
      </c>
      <c r="I1251" s="28">
        <v>75</v>
      </c>
      <c r="J1251" s="28">
        <v>3500</v>
      </c>
      <c r="K1251" s="29" t="s">
        <v>1193</v>
      </c>
      <c r="L1251" s="30" t="str">
        <f t="shared" si="330"/>
        <v>No</v>
      </c>
    </row>
    <row r="1252" spans="1:12">
      <c r="A1252" s="46" t="s">
        <v>739</v>
      </c>
      <c r="B1252" s="25" t="s">
        <v>49</v>
      </c>
      <c r="C1252" s="31">
        <v>1539.75</v>
      </c>
      <c r="D1252" s="27" t="str">
        <f t="shared" si="327"/>
        <v>N/A</v>
      </c>
      <c r="E1252" s="31">
        <v>1538.7142856999999</v>
      </c>
      <c r="F1252" s="27" t="str">
        <f t="shared" si="328"/>
        <v>N/A</v>
      </c>
      <c r="G1252" s="31">
        <v>4268.3412698000002</v>
      </c>
      <c r="H1252" s="27" t="str">
        <f t="shared" si="329"/>
        <v>N/A</v>
      </c>
      <c r="I1252" s="28">
        <v>-6.7000000000000004E-2</v>
      </c>
      <c r="J1252" s="28">
        <v>177.4</v>
      </c>
      <c r="K1252" s="29" t="s">
        <v>1193</v>
      </c>
      <c r="L1252" s="30" t="str">
        <f t="shared" si="330"/>
        <v>No</v>
      </c>
    </row>
    <row r="1253" spans="1:12">
      <c r="A1253" s="46" t="s">
        <v>366</v>
      </c>
      <c r="B1253" s="25" t="s">
        <v>49</v>
      </c>
      <c r="C1253" s="31">
        <v>175177339</v>
      </c>
      <c r="D1253" s="27" t="str">
        <f t="shared" si="327"/>
        <v>N/A</v>
      </c>
      <c r="E1253" s="31">
        <v>114092883</v>
      </c>
      <c r="F1253" s="27" t="str">
        <f t="shared" si="328"/>
        <v>N/A</v>
      </c>
      <c r="G1253" s="31">
        <v>5165994</v>
      </c>
      <c r="H1253" s="27" t="str">
        <f t="shared" si="329"/>
        <v>N/A</v>
      </c>
      <c r="I1253" s="28">
        <v>-34.9</v>
      </c>
      <c r="J1253" s="28">
        <v>-95.5</v>
      </c>
      <c r="K1253" s="29" t="s">
        <v>1193</v>
      </c>
      <c r="L1253" s="30" t="str">
        <f t="shared" si="330"/>
        <v>No</v>
      </c>
    </row>
    <row r="1254" spans="1:12">
      <c r="A1254" s="46" t="s">
        <v>96</v>
      </c>
      <c r="B1254" s="25" t="s">
        <v>49</v>
      </c>
      <c r="C1254" s="26">
        <v>886</v>
      </c>
      <c r="D1254" s="27" t="str">
        <f t="shared" si="327"/>
        <v>N/A</v>
      </c>
      <c r="E1254" s="26">
        <v>547</v>
      </c>
      <c r="F1254" s="27" t="str">
        <f t="shared" si="328"/>
        <v>N/A</v>
      </c>
      <c r="G1254" s="26">
        <v>38</v>
      </c>
      <c r="H1254" s="27" t="str">
        <f t="shared" si="329"/>
        <v>N/A</v>
      </c>
      <c r="I1254" s="28">
        <v>-38.299999999999997</v>
      </c>
      <c r="J1254" s="28">
        <v>-93.1</v>
      </c>
      <c r="K1254" s="29" t="s">
        <v>1193</v>
      </c>
      <c r="L1254" s="30" t="str">
        <f t="shared" si="330"/>
        <v>No</v>
      </c>
    </row>
    <row r="1255" spans="1:12">
      <c r="A1255" s="46" t="s">
        <v>367</v>
      </c>
      <c r="B1255" s="25" t="s">
        <v>49</v>
      </c>
      <c r="C1255" s="31">
        <v>197717.08691000001</v>
      </c>
      <c r="D1255" s="27" t="str">
        <f t="shared" si="327"/>
        <v>N/A</v>
      </c>
      <c r="E1255" s="31">
        <v>208579.31078999999</v>
      </c>
      <c r="F1255" s="27" t="str">
        <f t="shared" si="328"/>
        <v>N/A</v>
      </c>
      <c r="G1255" s="31">
        <v>135947.21053000001</v>
      </c>
      <c r="H1255" s="27" t="str">
        <f t="shared" si="329"/>
        <v>N/A</v>
      </c>
      <c r="I1255" s="28">
        <v>5.4939999999999998</v>
      </c>
      <c r="J1255" s="28">
        <v>-34.799999999999997</v>
      </c>
      <c r="K1255" s="29" t="s">
        <v>1193</v>
      </c>
      <c r="L1255" s="30" t="str">
        <f t="shared" si="330"/>
        <v>No</v>
      </c>
    </row>
    <row r="1256" spans="1:12">
      <c r="A1256" s="46" t="s">
        <v>368</v>
      </c>
      <c r="B1256" s="25" t="s">
        <v>49</v>
      </c>
      <c r="C1256" s="31">
        <v>615490538</v>
      </c>
      <c r="D1256" s="27" t="str">
        <f t="shared" si="327"/>
        <v>N/A</v>
      </c>
      <c r="E1256" s="31">
        <v>370150003</v>
      </c>
      <c r="F1256" s="27" t="str">
        <f t="shared" si="328"/>
        <v>N/A</v>
      </c>
      <c r="G1256" s="31">
        <v>6344534</v>
      </c>
      <c r="H1256" s="27" t="str">
        <f t="shared" si="329"/>
        <v>N/A</v>
      </c>
      <c r="I1256" s="28">
        <v>-39.9</v>
      </c>
      <c r="J1256" s="28">
        <v>-98.3</v>
      </c>
      <c r="K1256" s="29" t="s">
        <v>1193</v>
      </c>
      <c r="L1256" s="30" t="str">
        <f t="shared" si="330"/>
        <v>No</v>
      </c>
    </row>
    <row r="1257" spans="1:12">
      <c r="A1257" s="93" t="s">
        <v>369</v>
      </c>
      <c r="B1257" s="26" t="s">
        <v>49</v>
      </c>
      <c r="C1257" s="26">
        <v>21947</v>
      </c>
      <c r="D1257" s="27" t="str">
        <f t="shared" si="327"/>
        <v>N/A</v>
      </c>
      <c r="E1257" s="26">
        <v>14005</v>
      </c>
      <c r="F1257" s="27" t="str">
        <f t="shared" si="328"/>
        <v>N/A</v>
      </c>
      <c r="G1257" s="26">
        <v>176</v>
      </c>
      <c r="H1257" s="27" t="str">
        <f t="shared" si="329"/>
        <v>N/A</v>
      </c>
      <c r="I1257" s="28">
        <v>-36.200000000000003</v>
      </c>
      <c r="J1257" s="28">
        <v>-98.7</v>
      </c>
      <c r="K1257" s="37" t="s">
        <v>1193</v>
      </c>
      <c r="L1257" s="30" t="str">
        <f t="shared" si="330"/>
        <v>No</v>
      </c>
    </row>
    <row r="1258" spans="1:12">
      <c r="A1258" s="46" t="s">
        <v>370</v>
      </c>
      <c r="B1258" s="25" t="s">
        <v>49</v>
      </c>
      <c r="C1258" s="31">
        <v>28044.404155</v>
      </c>
      <c r="D1258" s="27" t="str">
        <f t="shared" si="327"/>
        <v>N/A</v>
      </c>
      <c r="E1258" s="31">
        <v>26429.846698000001</v>
      </c>
      <c r="F1258" s="27" t="str">
        <f t="shared" si="328"/>
        <v>N/A</v>
      </c>
      <c r="G1258" s="31">
        <v>36048.488636000002</v>
      </c>
      <c r="H1258" s="27" t="str">
        <f t="shared" si="329"/>
        <v>N/A</v>
      </c>
      <c r="I1258" s="28">
        <v>-5.76</v>
      </c>
      <c r="J1258" s="28">
        <v>36.39</v>
      </c>
      <c r="K1258" s="29" t="s">
        <v>1193</v>
      </c>
      <c r="L1258" s="30" t="str">
        <f t="shared" si="330"/>
        <v>No</v>
      </c>
    </row>
    <row r="1259" spans="1:12">
      <c r="A1259" s="46" t="s">
        <v>371</v>
      </c>
      <c r="B1259" s="25" t="s">
        <v>49</v>
      </c>
      <c r="C1259" s="31">
        <v>405128402</v>
      </c>
      <c r="D1259" s="27" t="str">
        <f t="shared" si="327"/>
        <v>N/A</v>
      </c>
      <c r="E1259" s="31">
        <v>302234686</v>
      </c>
      <c r="F1259" s="27" t="str">
        <f t="shared" si="328"/>
        <v>N/A</v>
      </c>
      <c r="G1259" s="31">
        <v>41859836</v>
      </c>
      <c r="H1259" s="27" t="str">
        <f t="shared" si="329"/>
        <v>N/A</v>
      </c>
      <c r="I1259" s="28">
        <v>-25.4</v>
      </c>
      <c r="J1259" s="28">
        <v>-86.1</v>
      </c>
      <c r="K1259" s="29" t="s">
        <v>1193</v>
      </c>
      <c r="L1259" s="30" t="str">
        <f t="shared" si="330"/>
        <v>No</v>
      </c>
    </row>
    <row r="1260" spans="1:12">
      <c r="A1260" s="46" t="s">
        <v>97</v>
      </c>
      <c r="B1260" s="25" t="s">
        <v>49</v>
      </c>
      <c r="C1260" s="26">
        <v>592735</v>
      </c>
      <c r="D1260" s="27" t="str">
        <f t="shared" si="327"/>
        <v>N/A</v>
      </c>
      <c r="E1260" s="26">
        <v>388855</v>
      </c>
      <c r="F1260" s="27" t="str">
        <f t="shared" si="328"/>
        <v>N/A</v>
      </c>
      <c r="G1260" s="26">
        <v>44290</v>
      </c>
      <c r="H1260" s="27" t="str">
        <f t="shared" si="329"/>
        <v>N/A</v>
      </c>
      <c r="I1260" s="28">
        <v>-34.4</v>
      </c>
      <c r="J1260" s="28">
        <v>-88.6</v>
      </c>
      <c r="K1260" s="29" t="s">
        <v>1193</v>
      </c>
      <c r="L1260" s="30" t="str">
        <f t="shared" si="330"/>
        <v>No</v>
      </c>
    </row>
    <row r="1261" spans="1:12">
      <c r="A1261" s="46" t="s">
        <v>372</v>
      </c>
      <c r="B1261" s="25" t="s">
        <v>49</v>
      </c>
      <c r="C1261" s="31">
        <v>683.48992720000001</v>
      </c>
      <c r="D1261" s="27" t="str">
        <f t="shared" si="327"/>
        <v>N/A</v>
      </c>
      <c r="E1261" s="31">
        <v>777.24263800000006</v>
      </c>
      <c r="F1261" s="27" t="str">
        <f t="shared" si="328"/>
        <v>N/A</v>
      </c>
      <c r="G1261" s="31">
        <v>945.13063896999995</v>
      </c>
      <c r="H1261" s="27" t="str">
        <f t="shared" si="329"/>
        <v>N/A</v>
      </c>
      <c r="I1261" s="28">
        <v>13.72</v>
      </c>
      <c r="J1261" s="28">
        <v>21.6</v>
      </c>
      <c r="K1261" s="29" t="s">
        <v>1193</v>
      </c>
      <c r="L1261" s="30" t="str">
        <f t="shared" si="330"/>
        <v>Yes</v>
      </c>
    </row>
    <row r="1262" spans="1:12">
      <c r="A1262" s="46" t="s">
        <v>373</v>
      </c>
      <c r="B1262" s="25" t="s">
        <v>49</v>
      </c>
      <c r="C1262" s="31">
        <v>95272155</v>
      </c>
      <c r="D1262" s="27" t="str">
        <f t="shared" si="327"/>
        <v>N/A</v>
      </c>
      <c r="E1262" s="31">
        <v>61507402</v>
      </c>
      <c r="F1262" s="27" t="str">
        <f t="shared" si="328"/>
        <v>N/A</v>
      </c>
      <c r="G1262" s="31">
        <v>13462769</v>
      </c>
      <c r="H1262" s="27" t="str">
        <f t="shared" si="329"/>
        <v>N/A</v>
      </c>
      <c r="I1262" s="28">
        <v>-35.4</v>
      </c>
      <c r="J1262" s="28">
        <v>-78.099999999999994</v>
      </c>
      <c r="K1262" s="29" t="s">
        <v>1193</v>
      </c>
      <c r="L1262" s="30" t="str">
        <f t="shared" si="330"/>
        <v>No</v>
      </c>
    </row>
    <row r="1263" spans="1:12">
      <c r="A1263" s="46" t="s">
        <v>98</v>
      </c>
      <c r="B1263" s="25" t="s">
        <v>49</v>
      </c>
      <c r="C1263" s="26">
        <v>205098</v>
      </c>
      <c r="D1263" s="27" t="str">
        <f t="shared" si="327"/>
        <v>N/A</v>
      </c>
      <c r="E1263" s="26">
        <v>123862</v>
      </c>
      <c r="F1263" s="27" t="str">
        <f t="shared" si="328"/>
        <v>N/A</v>
      </c>
      <c r="G1263" s="26">
        <v>25409</v>
      </c>
      <c r="H1263" s="27" t="str">
        <f t="shared" si="329"/>
        <v>N/A</v>
      </c>
      <c r="I1263" s="28">
        <v>-39.6</v>
      </c>
      <c r="J1263" s="28">
        <v>-79.5</v>
      </c>
      <c r="K1263" s="29" t="s">
        <v>1193</v>
      </c>
      <c r="L1263" s="30" t="str">
        <f t="shared" si="330"/>
        <v>No</v>
      </c>
    </row>
    <row r="1264" spans="1:12">
      <c r="A1264" s="46" t="s">
        <v>374</v>
      </c>
      <c r="B1264" s="25" t="s">
        <v>49</v>
      </c>
      <c r="C1264" s="31">
        <v>464.52015621999999</v>
      </c>
      <c r="D1264" s="27" t="str">
        <f t="shared" si="327"/>
        <v>N/A</v>
      </c>
      <c r="E1264" s="31">
        <v>496.58008106</v>
      </c>
      <c r="F1264" s="27" t="str">
        <f t="shared" si="328"/>
        <v>N/A</v>
      </c>
      <c r="G1264" s="31">
        <v>529.84253610999997</v>
      </c>
      <c r="H1264" s="27" t="str">
        <f t="shared" si="329"/>
        <v>N/A</v>
      </c>
      <c r="I1264" s="28">
        <v>6.9020000000000001</v>
      </c>
      <c r="J1264" s="28">
        <v>6.6980000000000004</v>
      </c>
      <c r="K1264" s="29" t="s">
        <v>1193</v>
      </c>
      <c r="L1264" s="30" t="str">
        <f t="shared" si="330"/>
        <v>Yes</v>
      </c>
    </row>
    <row r="1265" spans="1:12">
      <c r="A1265" s="46" t="s">
        <v>375</v>
      </c>
      <c r="B1265" s="25" t="s">
        <v>49</v>
      </c>
      <c r="C1265" s="31">
        <v>11861777</v>
      </c>
      <c r="D1265" s="27" t="str">
        <f t="shared" si="327"/>
        <v>N/A</v>
      </c>
      <c r="E1265" s="31">
        <v>4055238</v>
      </c>
      <c r="F1265" s="27" t="str">
        <f t="shared" si="328"/>
        <v>N/A</v>
      </c>
      <c r="G1265" s="31">
        <v>472341</v>
      </c>
      <c r="H1265" s="27" t="str">
        <f t="shared" si="329"/>
        <v>N/A</v>
      </c>
      <c r="I1265" s="28">
        <v>-65.8</v>
      </c>
      <c r="J1265" s="28">
        <v>-88.4</v>
      </c>
      <c r="K1265" s="29" t="s">
        <v>1193</v>
      </c>
      <c r="L1265" s="30" t="str">
        <f t="shared" si="330"/>
        <v>No</v>
      </c>
    </row>
    <row r="1266" spans="1:12">
      <c r="A1266" s="46" t="s">
        <v>99</v>
      </c>
      <c r="B1266" s="25" t="s">
        <v>49</v>
      </c>
      <c r="C1266" s="26">
        <v>75629</v>
      </c>
      <c r="D1266" s="27" t="str">
        <f t="shared" si="327"/>
        <v>N/A</v>
      </c>
      <c r="E1266" s="26">
        <v>25277</v>
      </c>
      <c r="F1266" s="27" t="str">
        <f t="shared" si="328"/>
        <v>N/A</v>
      </c>
      <c r="G1266" s="26">
        <v>3440</v>
      </c>
      <c r="H1266" s="27" t="str">
        <f t="shared" si="329"/>
        <v>N/A</v>
      </c>
      <c r="I1266" s="28">
        <v>-66.599999999999994</v>
      </c>
      <c r="J1266" s="28">
        <v>-86.4</v>
      </c>
      <c r="K1266" s="29" t="s">
        <v>1193</v>
      </c>
      <c r="L1266" s="30" t="str">
        <f t="shared" si="330"/>
        <v>No</v>
      </c>
    </row>
    <row r="1267" spans="1:12">
      <c r="A1267" s="46" t="s">
        <v>376</v>
      </c>
      <c r="B1267" s="25" t="s">
        <v>49</v>
      </c>
      <c r="C1267" s="31">
        <v>156.84164805</v>
      </c>
      <c r="D1267" s="27" t="str">
        <f t="shared" si="327"/>
        <v>N/A</v>
      </c>
      <c r="E1267" s="31">
        <v>160.43193417000001</v>
      </c>
      <c r="F1267" s="27" t="str">
        <f t="shared" si="328"/>
        <v>N/A</v>
      </c>
      <c r="G1267" s="31">
        <v>137.30843023</v>
      </c>
      <c r="H1267" s="27" t="str">
        <f t="shared" si="329"/>
        <v>N/A</v>
      </c>
      <c r="I1267" s="28">
        <v>2.2890000000000001</v>
      </c>
      <c r="J1267" s="28">
        <v>-14.4</v>
      </c>
      <c r="K1267" s="29" t="s">
        <v>1193</v>
      </c>
      <c r="L1267" s="30" t="str">
        <f t="shared" si="330"/>
        <v>Yes</v>
      </c>
    </row>
    <row r="1268" spans="1:12">
      <c r="A1268" s="46" t="s">
        <v>377</v>
      </c>
      <c r="B1268" s="25" t="s">
        <v>49</v>
      </c>
      <c r="C1268" s="31">
        <v>231567007</v>
      </c>
      <c r="D1268" s="27" t="str">
        <f t="shared" si="327"/>
        <v>N/A</v>
      </c>
      <c r="E1268" s="31">
        <v>136147651</v>
      </c>
      <c r="F1268" s="27" t="str">
        <f t="shared" si="328"/>
        <v>N/A</v>
      </c>
      <c r="G1268" s="31">
        <v>24506285</v>
      </c>
      <c r="H1268" s="27" t="str">
        <f t="shared" si="329"/>
        <v>N/A</v>
      </c>
      <c r="I1268" s="28">
        <v>-41.2</v>
      </c>
      <c r="J1268" s="28">
        <v>-82</v>
      </c>
      <c r="K1268" s="29" t="s">
        <v>1193</v>
      </c>
      <c r="L1268" s="30" t="str">
        <f t="shared" si="330"/>
        <v>No</v>
      </c>
    </row>
    <row r="1269" spans="1:12">
      <c r="A1269" s="46" t="s">
        <v>378</v>
      </c>
      <c r="B1269" s="25" t="s">
        <v>49</v>
      </c>
      <c r="C1269" s="26">
        <v>281377</v>
      </c>
      <c r="D1269" s="27" t="str">
        <f t="shared" si="327"/>
        <v>N/A</v>
      </c>
      <c r="E1269" s="26">
        <v>187167</v>
      </c>
      <c r="F1269" s="27" t="str">
        <f t="shared" si="328"/>
        <v>N/A</v>
      </c>
      <c r="G1269" s="26">
        <v>20813</v>
      </c>
      <c r="H1269" s="27" t="str">
        <f t="shared" si="329"/>
        <v>N/A</v>
      </c>
      <c r="I1269" s="28">
        <v>-33.5</v>
      </c>
      <c r="J1269" s="28">
        <v>-88.9</v>
      </c>
      <c r="K1269" s="29" t="s">
        <v>1193</v>
      </c>
      <c r="L1269" s="30" t="str">
        <f t="shared" si="330"/>
        <v>No</v>
      </c>
    </row>
    <row r="1270" spans="1:12">
      <c r="A1270" s="46" t="s">
        <v>379</v>
      </c>
      <c r="B1270" s="25" t="s">
        <v>49</v>
      </c>
      <c r="C1270" s="31">
        <v>822.97773804999997</v>
      </c>
      <c r="D1270" s="27" t="str">
        <f t="shared" si="327"/>
        <v>N/A</v>
      </c>
      <c r="E1270" s="31">
        <v>727.41269026999998</v>
      </c>
      <c r="F1270" s="27" t="str">
        <f t="shared" si="328"/>
        <v>N/A</v>
      </c>
      <c r="G1270" s="31">
        <v>1177.4508721</v>
      </c>
      <c r="H1270" s="27" t="str">
        <f t="shared" si="329"/>
        <v>N/A</v>
      </c>
      <c r="I1270" s="28">
        <v>-11.6</v>
      </c>
      <c r="J1270" s="28">
        <v>61.87</v>
      </c>
      <c r="K1270" s="29" t="s">
        <v>1193</v>
      </c>
      <c r="L1270" s="30" t="str">
        <f t="shared" si="330"/>
        <v>No</v>
      </c>
    </row>
    <row r="1271" spans="1:12">
      <c r="A1271" s="46" t="s">
        <v>380</v>
      </c>
      <c r="B1271" s="25" t="s">
        <v>49</v>
      </c>
      <c r="C1271" s="31">
        <v>27306708</v>
      </c>
      <c r="D1271" s="27" t="str">
        <f t="shared" si="327"/>
        <v>N/A</v>
      </c>
      <c r="E1271" s="31">
        <v>4831749</v>
      </c>
      <c r="F1271" s="27" t="str">
        <f t="shared" si="328"/>
        <v>N/A</v>
      </c>
      <c r="G1271" s="31">
        <v>255961</v>
      </c>
      <c r="H1271" s="27" t="str">
        <f t="shared" si="329"/>
        <v>N/A</v>
      </c>
      <c r="I1271" s="28">
        <v>-82.3</v>
      </c>
      <c r="J1271" s="28">
        <v>-94.7</v>
      </c>
      <c r="K1271" s="29" t="s">
        <v>1193</v>
      </c>
      <c r="L1271" s="30" t="str">
        <f t="shared" si="330"/>
        <v>No</v>
      </c>
    </row>
    <row r="1272" spans="1:12">
      <c r="A1272" s="46" t="s">
        <v>100</v>
      </c>
      <c r="B1272" s="25" t="s">
        <v>49</v>
      </c>
      <c r="C1272" s="26">
        <v>92657</v>
      </c>
      <c r="D1272" s="27" t="str">
        <f t="shared" si="327"/>
        <v>N/A</v>
      </c>
      <c r="E1272" s="26">
        <v>20190</v>
      </c>
      <c r="F1272" s="27" t="str">
        <f t="shared" si="328"/>
        <v>N/A</v>
      </c>
      <c r="G1272" s="26">
        <v>1135</v>
      </c>
      <c r="H1272" s="27" t="str">
        <f t="shared" si="329"/>
        <v>N/A</v>
      </c>
      <c r="I1272" s="28">
        <v>-78.2</v>
      </c>
      <c r="J1272" s="28">
        <v>-94.4</v>
      </c>
      <c r="K1272" s="29" t="s">
        <v>1193</v>
      </c>
      <c r="L1272" s="30" t="str">
        <f t="shared" si="330"/>
        <v>No</v>
      </c>
    </row>
    <row r="1273" spans="1:12">
      <c r="A1273" s="46" t="s">
        <v>381</v>
      </c>
      <c r="B1273" s="25" t="s">
        <v>49</v>
      </c>
      <c r="C1273" s="31">
        <v>294.70744789999998</v>
      </c>
      <c r="D1273" s="27" t="str">
        <f t="shared" si="327"/>
        <v>N/A</v>
      </c>
      <c r="E1273" s="31">
        <v>239.31396731000001</v>
      </c>
      <c r="F1273" s="27" t="str">
        <f t="shared" si="328"/>
        <v>N/A</v>
      </c>
      <c r="G1273" s="31">
        <v>225.51629955999999</v>
      </c>
      <c r="H1273" s="27" t="str">
        <f t="shared" si="329"/>
        <v>N/A</v>
      </c>
      <c r="I1273" s="28">
        <v>-18.8</v>
      </c>
      <c r="J1273" s="28">
        <v>-5.77</v>
      </c>
      <c r="K1273" s="29" t="s">
        <v>1193</v>
      </c>
      <c r="L1273" s="30" t="str">
        <f t="shared" si="330"/>
        <v>Yes</v>
      </c>
    </row>
    <row r="1274" spans="1:12">
      <c r="A1274" s="46" t="s">
        <v>382</v>
      </c>
      <c r="B1274" s="25" t="s">
        <v>49</v>
      </c>
      <c r="C1274" s="31">
        <v>336183410</v>
      </c>
      <c r="D1274" s="27" t="str">
        <f t="shared" si="327"/>
        <v>N/A</v>
      </c>
      <c r="E1274" s="31">
        <v>262337697</v>
      </c>
      <c r="F1274" s="27" t="str">
        <f t="shared" si="328"/>
        <v>N/A</v>
      </c>
      <c r="G1274" s="31">
        <v>94885587</v>
      </c>
      <c r="H1274" s="27" t="str">
        <f t="shared" si="329"/>
        <v>N/A</v>
      </c>
      <c r="I1274" s="28">
        <v>-22</v>
      </c>
      <c r="J1274" s="28">
        <v>-63.8</v>
      </c>
      <c r="K1274" s="29" t="s">
        <v>1193</v>
      </c>
      <c r="L1274" s="30" t="str">
        <f t="shared" si="330"/>
        <v>No</v>
      </c>
    </row>
    <row r="1275" spans="1:12">
      <c r="A1275" s="46" t="s">
        <v>383</v>
      </c>
      <c r="B1275" s="25" t="s">
        <v>49</v>
      </c>
      <c r="C1275" s="26">
        <v>15760</v>
      </c>
      <c r="D1275" s="27" t="str">
        <f t="shared" si="327"/>
        <v>N/A</v>
      </c>
      <c r="E1275" s="26">
        <v>12962</v>
      </c>
      <c r="F1275" s="27" t="str">
        <f t="shared" si="328"/>
        <v>N/A</v>
      </c>
      <c r="G1275" s="26">
        <v>2685</v>
      </c>
      <c r="H1275" s="27" t="str">
        <f t="shared" si="329"/>
        <v>N/A</v>
      </c>
      <c r="I1275" s="28">
        <v>-17.8</v>
      </c>
      <c r="J1275" s="28">
        <v>-79.3</v>
      </c>
      <c r="K1275" s="29" t="s">
        <v>1193</v>
      </c>
      <c r="L1275" s="30" t="str">
        <f t="shared" ref="L1275:L1312" si="331">IF(J1275="Div by 0", "N/A", IF(K1275="N/A","N/A", IF(J1275&gt;VALUE(MID(K1275,1,2)), "No", IF(J1275&lt;-1*VALUE(MID(K1275,1,2)), "No", "Yes"))))</f>
        <v>No</v>
      </c>
    </row>
    <row r="1276" spans="1:12">
      <c r="A1276" s="46" t="s">
        <v>384</v>
      </c>
      <c r="B1276" s="25" t="s">
        <v>49</v>
      </c>
      <c r="C1276" s="31">
        <v>21331.434645000001</v>
      </c>
      <c r="D1276" s="27" t="str">
        <f t="shared" si="327"/>
        <v>N/A</v>
      </c>
      <c r="E1276" s="31">
        <v>20238.982950000001</v>
      </c>
      <c r="F1276" s="27" t="str">
        <f t="shared" si="328"/>
        <v>N/A</v>
      </c>
      <c r="G1276" s="31">
        <v>35339.138547000002</v>
      </c>
      <c r="H1276" s="27" t="str">
        <f t="shared" si="329"/>
        <v>N/A</v>
      </c>
      <c r="I1276" s="28">
        <v>-5.12</v>
      </c>
      <c r="J1276" s="28">
        <v>74.61</v>
      </c>
      <c r="K1276" s="29" t="s">
        <v>1193</v>
      </c>
      <c r="L1276" s="30" t="str">
        <f t="shared" si="331"/>
        <v>No</v>
      </c>
    </row>
    <row r="1277" spans="1:12">
      <c r="A1277" s="46" t="s">
        <v>385</v>
      </c>
      <c r="B1277" s="25" t="s">
        <v>49</v>
      </c>
      <c r="C1277" s="31">
        <v>246859615</v>
      </c>
      <c r="D1277" s="27" t="str">
        <f t="shared" si="327"/>
        <v>N/A</v>
      </c>
      <c r="E1277" s="31">
        <v>156865268</v>
      </c>
      <c r="F1277" s="27" t="str">
        <f t="shared" si="328"/>
        <v>N/A</v>
      </c>
      <c r="G1277" s="31">
        <v>17348283</v>
      </c>
      <c r="H1277" s="27" t="str">
        <f t="shared" si="329"/>
        <v>N/A</v>
      </c>
      <c r="I1277" s="28">
        <v>-36.5</v>
      </c>
      <c r="J1277" s="28">
        <v>-88.9</v>
      </c>
      <c r="K1277" s="29" t="s">
        <v>1193</v>
      </c>
      <c r="L1277" s="30" t="str">
        <f t="shared" si="331"/>
        <v>No</v>
      </c>
    </row>
    <row r="1278" spans="1:12">
      <c r="A1278" s="46" t="s">
        <v>101</v>
      </c>
      <c r="B1278" s="25" t="s">
        <v>49</v>
      </c>
      <c r="C1278" s="26">
        <v>508198</v>
      </c>
      <c r="D1278" s="27" t="str">
        <f t="shared" si="327"/>
        <v>N/A</v>
      </c>
      <c r="E1278" s="26">
        <v>322451</v>
      </c>
      <c r="F1278" s="27" t="str">
        <f t="shared" si="328"/>
        <v>N/A</v>
      </c>
      <c r="G1278" s="26">
        <v>35987</v>
      </c>
      <c r="H1278" s="27" t="str">
        <f t="shared" si="329"/>
        <v>N/A</v>
      </c>
      <c r="I1278" s="28">
        <v>-36.6</v>
      </c>
      <c r="J1278" s="28">
        <v>-88.8</v>
      </c>
      <c r="K1278" s="29" t="s">
        <v>1193</v>
      </c>
      <c r="L1278" s="30" t="str">
        <f t="shared" si="331"/>
        <v>No</v>
      </c>
    </row>
    <row r="1279" spans="1:12">
      <c r="A1279" s="46" t="s">
        <v>386</v>
      </c>
      <c r="B1279" s="25" t="s">
        <v>49</v>
      </c>
      <c r="C1279" s="31">
        <v>485.75479438999997</v>
      </c>
      <c r="D1279" s="27" t="str">
        <f t="shared" si="327"/>
        <v>N/A</v>
      </c>
      <c r="E1279" s="31">
        <v>486.47784625000003</v>
      </c>
      <c r="F1279" s="27" t="str">
        <f t="shared" si="328"/>
        <v>N/A</v>
      </c>
      <c r="G1279" s="31">
        <v>482.07083112999999</v>
      </c>
      <c r="H1279" s="27" t="str">
        <f t="shared" si="329"/>
        <v>N/A</v>
      </c>
      <c r="I1279" s="28">
        <v>0.1489</v>
      </c>
      <c r="J1279" s="28">
        <v>-0.90600000000000003</v>
      </c>
      <c r="K1279" s="29" t="s">
        <v>1193</v>
      </c>
      <c r="L1279" s="30" t="str">
        <f t="shared" si="331"/>
        <v>Yes</v>
      </c>
    </row>
    <row r="1280" spans="1:12">
      <c r="A1280" s="46" t="s">
        <v>387</v>
      </c>
      <c r="B1280" s="25" t="s">
        <v>49</v>
      </c>
      <c r="C1280" s="31">
        <v>488934704</v>
      </c>
      <c r="D1280" s="27" t="str">
        <f t="shared" si="327"/>
        <v>N/A</v>
      </c>
      <c r="E1280" s="31">
        <v>368131598</v>
      </c>
      <c r="F1280" s="27" t="str">
        <f t="shared" si="328"/>
        <v>N/A</v>
      </c>
      <c r="G1280" s="31">
        <v>98333449</v>
      </c>
      <c r="H1280" s="27" t="str">
        <f t="shared" si="329"/>
        <v>N/A</v>
      </c>
      <c r="I1280" s="28">
        <v>-24.7</v>
      </c>
      <c r="J1280" s="28">
        <v>-73.3</v>
      </c>
      <c r="K1280" s="29" t="s">
        <v>1193</v>
      </c>
      <c r="L1280" s="30" t="str">
        <f t="shared" si="331"/>
        <v>No</v>
      </c>
    </row>
    <row r="1281" spans="1:12">
      <c r="A1281" s="46" t="s">
        <v>102</v>
      </c>
      <c r="B1281" s="25" t="s">
        <v>49</v>
      </c>
      <c r="C1281" s="26">
        <v>581399</v>
      </c>
      <c r="D1281" s="27" t="str">
        <f t="shared" si="327"/>
        <v>N/A</v>
      </c>
      <c r="E1281" s="26">
        <v>375620</v>
      </c>
      <c r="F1281" s="27" t="str">
        <f t="shared" si="328"/>
        <v>N/A</v>
      </c>
      <c r="G1281" s="26">
        <v>44527</v>
      </c>
      <c r="H1281" s="27" t="str">
        <f t="shared" si="329"/>
        <v>N/A</v>
      </c>
      <c r="I1281" s="28">
        <v>-35.4</v>
      </c>
      <c r="J1281" s="28">
        <v>-88.1</v>
      </c>
      <c r="K1281" s="29" t="s">
        <v>1193</v>
      </c>
      <c r="L1281" s="30" t="str">
        <f t="shared" si="331"/>
        <v>No</v>
      </c>
    </row>
    <row r="1282" spans="1:12">
      <c r="A1282" s="46" t="s">
        <v>388</v>
      </c>
      <c r="B1282" s="25" t="s">
        <v>49</v>
      </c>
      <c r="C1282" s="31">
        <v>840.96240964000003</v>
      </c>
      <c r="D1282" s="27" t="str">
        <f t="shared" si="327"/>
        <v>N/A</v>
      </c>
      <c r="E1282" s="31">
        <v>980.06388904000005</v>
      </c>
      <c r="F1282" s="27" t="str">
        <f t="shared" si="328"/>
        <v>N/A</v>
      </c>
      <c r="G1282" s="31">
        <v>2208.4004986</v>
      </c>
      <c r="H1282" s="27" t="str">
        <f t="shared" si="329"/>
        <v>N/A</v>
      </c>
      <c r="I1282" s="28">
        <v>16.54</v>
      </c>
      <c r="J1282" s="28">
        <v>125.3</v>
      </c>
      <c r="K1282" s="29" t="s">
        <v>1193</v>
      </c>
      <c r="L1282" s="30" t="str">
        <f t="shared" si="331"/>
        <v>No</v>
      </c>
    </row>
    <row r="1283" spans="1:12">
      <c r="A1283" s="46" t="s">
        <v>389</v>
      </c>
      <c r="B1283" s="25" t="s">
        <v>49</v>
      </c>
      <c r="C1283" s="31">
        <v>5501042</v>
      </c>
      <c r="D1283" s="27" t="str">
        <f t="shared" si="327"/>
        <v>N/A</v>
      </c>
      <c r="E1283" s="31">
        <v>6303363</v>
      </c>
      <c r="F1283" s="27" t="str">
        <f t="shared" si="328"/>
        <v>N/A</v>
      </c>
      <c r="G1283" s="31">
        <v>7152214</v>
      </c>
      <c r="H1283" s="27" t="str">
        <f t="shared" si="329"/>
        <v>N/A</v>
      </c>
      <c r="I1283" s="28">
        <v>14.58</v>
      </c>
      <c r="J1283" s="28">
        <v>13.47</v>
      </c>
      <c r="K1283" s="29" t="s">
        <v>1193</v>
      </c>
      <c r="L1283" s="30" t="str">
        <f t="shared" si="331"/>
        <v>Yes</v>
      </c>
    </row>
    <row r="1284" spans="1:12">
      <c r="A1284" s="93" t="s">
        <v>625</v>
      </c>
      <c r="B1284" s="26" t="s">
        <v>49</v>
      </c>
      <c r="C1284" s="26">
        <v>15296</v>
      </c>
      <c r="D1284" s="27" t="str">
        <f t="shared" si="327"/>
        <v>N/A</v>
      </c>
      <c r="E1284" s="26">
        <v>11114</v>
      </c>
      <c r="F1284" s="27" t="str">
        <f t="shared" si="328"/>
        <v>N/A</v>
      </c>
      <c r="G1284" s="26">
        <v>2512</v>
      </c>
      <c r="H1284" s="27" t="str">
        <f t="shared" si="329"/>
        <v>N/A</v>
      </c>
      <c r="I1284" s="28">
        <v>-27.3</v>
      </c>
      <c r="J1284" s="28">
        <v>-77.400000000000006</v>
      </c>
      <c r="K1284" s="37" t="s">
        <v>1193</v>
      </c>
      <c r="L1284" s="30" t="str">
        <f t="shared" si="331"/>
        <v>No</v>
      </c>
    </row>
    <row r="1285" spans="1:12">
      <c r="A1285" s="46" t="s">
        <v>390</v>
      </c>
      <c r="B1285" s="25" t="s">
        <v>49</v>
      </c>
      <c r="C1285" s="31">
        <v>359.63925209000001</v>
      </c>
      <c r="D1285" s="27" t="str">
        <f t="shared" si="327"/>
        <v>N/A</v>
      </c>
      <c r="E1285" s="31">
        <v>567.15520964999996</v>
      </c>
      <c r="F1285" s="27" t="str">
        <f t="shared" si="328"/>
        <v>N/A</v>
      </c>
      <c r="G1285" s="31">
        <v>2847.2189490000001</v>
      </c>
      <c r="H1285" s="27" t="str">
        <f t="shared" si="329"/>
        <v>N/A</v>
      </c>
      <c r="I1285" s="28">
        <v>57.7</v>
      </c>
      <c r="J1285" s="28">
        <v>402</v>
      </c>
      <c r="K1285" s="29" t="s">
        <v>1193</v>
      </c>
      <c r="L1285" s="30" t="str">
        <f t="shared" si="331"/>
        <v>No</v>
      </c>
    </row>
    <row r="1286" spans="1:12">
      <c r="A1286" s="46" t="s">
        <v>391</v>
      </c>
      <c r="B1286" s="25" t="s">
        <v>49</v>
      </c>
      <c r="C1286" s="31">
        <v>41174601</v>
      </c>
      <c r="D1286" s="27" t="str">
        <f t="shared" si="327"/>
        <v>N/A</v>
      </c>
      <c r="E1286" s="31">
        <v>26489080</v>
      </c>
      <c r="F1286" s="27" t="str">
        <f t="shared" si="328"/>
        <v>N/A</v>
      </c>
      <c r="G1286" s="31">
        <v>987145</v>
      </c>
      <c r="H1286" s="27" t="str">
        <f t="shared" si="329"/>
        <v>N/A</v>
      </c>
      <c r="I1286" s="28">
        <v>-35.700000000000003</v>
      </c>
      <c r="J1286" s="28">
        <v>-96.3</v>
      </c>
      <c r="K1286" s="29" t="s">
        <v>1193</v>
      </c>
      <c r="L1286" s="30" t="str">
        <f t="shared" si="331"/>
        <v>No</v>
      </c>
    </row>
    <row r="1287" spans="1:12">
      <c r="A1287" s="46" t="s">
        <v>38</v>
      </c>
      <c r="B1287" s="25" t="s">
        <v>49</v>
      </c>
      <c r="C1287" s="26">
        <v>71438</v>
      </c>
      <c r="D1287" s="27" t="str">
        <f t="shared" si="327"/>
        <v>N/A</v>
      </c>
      <c r="E1287" s="26">
        <v>43365</v>
      </c>
      <c r="F1287" s="27" t="str">
        <f t="shared" si="328"/>
        <v>N/A</v>
      </c>
      <c r="G1287" s="26">
        <v>3522</v>
      </c>
      <c r="H1287" s="27" t="str">
        <f t="shared" si="329"/>
        <v>N/A</v>
      </c>
      <c r="I1287" s="28">
        <v>-39.299999999999997</v>
      </c>
      <c r="J1287" s="28">
        <v>-91.9</v>
      </c>
      <c r="K1287" s="29" t="s">
        <v>1193</v>
      </c>
      <c r="L1287" s="30" t="str">
        <f t="shared" si="331"/>
        <v>No</v>
      </c>
    </row>
    <row r="1288" spans="1:12">
      <c r="A1288" s="46" t="s">
        <v>392</v>
      </c>
      <c r="B1288" s="25" t="s">
        <v>49</v>
      </c>
      <c r="C1288" s="31">
        <v>576.36833337999997</v>
      </c>
      <c r="D1288" s="27" t="str">
        <f t="shared" si="327"/>
        <v>N/A</v>
      </c>
      <c r="E1288" s="31">
        <v>610.84007840000004</v>
      </c>
      <c r="F1288" s="27" t="str">
        <f t="shared" si="328"/>
        <v>N/A</v>
      </c>
      <c r="G1288" s="31">
        <v>280.27967064000001</v>
      </c>
      <c r="H1288" s="27" t="str">
        <f t="shared" si="329"/>
        <v>N/A</v>
      </c>
      <c r="I1288" s="28">
        <v>5.9809999999999999</v>
      </c>
      <c r="J1288" s="28">
        <v>-54.1</v>
      </c>
      <c r="K1288" s="29" t="s">
        <v>1193</v>
      </c>
      <c r="L1288" s="30" t="str">
        <f t="shared" si="331"/>
        <v>No</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1207</v>
      </c>
      <c r="J1289" s="28" t="s">
        <v>1207</v>
      </c>
      <c r="K1289" s="29" t="s">
        <v>1193</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1207</v>
      </c>
      <c r="J1290" s="28" t="s">
        <v>1207</v>
      </c>
      <c r="K1290" s="29" t="s">
        <v>1193</v>
      </c>
      <c r="L1290" s="30" t="str">
        <f t="shared" si="331"/>
        <v>N/A</v>
      </c>
    </row>
    <row r="1291" spans="1:12">
      <c r="A1291" s="46" t="s">
        <v>395</v>
      </c>
      <c r="B1291" s="25" t="s">
        <v>49</v>
      </c>
      <c r="C1291" s="31" t="s">
        <v>1207</v>
      </c>
      <c r="D1291" s="27" t="str">
        <f t="shared" si="327"/>
        <v>N/A</v>
      </c>
      <c r="E1291" s="31" t="s">
        <v>1207</v>
      </c>
      <c r="F1291" s="27" t="str">
        <f t="shared" si="328"/>
        <v>N/A</v>
      </c>
      <c r="G1291" s="31" t="s">
        <v>1207</v>
      </c>
      <c r="H1291" s="27" t="str">
        <f t="shared" si="329"/>
        <v>N/A</v>
      </c>
      <c r="I1291" s="28" t="s">
        <v>1207</v>
      </c>
      <c r="J1291" s="28" t="s">
        <v>1207</v>
      </c>
      <c r="K1291" s="29" t="s">
        <v>1193</v>
      </c>
      <c r="L1291" s="30" t="str">
        <f t="shared" si="331"/>
        <v>N/A</v>
      </c>
    </row>
    <row r="1292" spans="1:12" ht="12.75" customHeight="1">
      <c r="A1292" s="46" t="s">
        <v>396</v>
      </c>
      <c r="B1292" s="25" t="s">
        <v>49</v>
      </c>
      <c r="C1292" s="31">
        <v>0</v>
      </c>
      <c r="D1292" s="27" t="str">
        <f t="shared" si="327"/>
        <v>N/A</v>
      </c>
      <c r="E1292" s="31">
        <v>0</v>
      </c>
      <c r="F1292" s="27" t="str">
        <f t="shared" si="328"/>
        <v>N/A</v>
      </c>
      <c r="G1292" s="31">
        <v>0</v>
      </c>
      <c r="H1292" s="27" t="str">
        <f t="shared" si="329"/>
        <v>N/A</v>
      </c>
      <c r="I1292" s="28" t="s">
        <v>1207</v>
      </c>
      <c r="J1292" s="28" t="s">
        <v>1207</v>
      </c>
      <c r="K1292" s="29" t="s">
        <v>1193</v>
      </c>
      <c r="L1292" s="30" t="str">
        <f t="shared" si="331"/>
        <v>N/A</v>
      </c>
    </row>
    <row r="1293" spans="1:12">
      <c r="A1293" s="46" t="s">
        <v>397</v>
      </c>
      <c r="B1293" s="25" t="s">
        <v>49</v>
      </c>
      <c r="C1293" s="26">
        <v>0</v>
      </c>
      <c r="D1293" s="27" t="str">
        <f t="shared" si="327"/>
        <v>N/A</v>
      </c>
      <c r="E1293" s="26">
        <v>0</v>
      </c>
      <c r="F1293" s="27" t="str">
        <f t="shared" si="328"/>
        <v>N/A</v>
      </c>
      <c r="G1293" s="26">
        <v>0</v>
      </c>
      <c r="H1293" s="27" t="str">
        <f t="shared" si="329"/>
        <v>N/A</v>
      </c>
      <c r="I1293" s="28" t="s">
        <v>1207</v>
      </c>
      <c r="J1293" s="28" t="s">
        <v>1207</v>
      </c>
      <c r="K1293" s="29" t="s">
        <v>1193</v>
      </c>
      <c r="L1293" s="30" t="str">
        <f t="shared" si="331"/>
        <v>N/A</v>
      </c>
    </row>
    <row r="1294" spans="1:12">
      <c r="A1294" s="46" t="s">
        <v>398</v>
      </c>
      <c r="B1294" s="25" t="s">
        <v>49</v>
      </c>
      <c r="C1294" s="31" t="s">
        <v>1207</v>
      </c>
      <c r="D1294" s="27" t="str">
        <f t="shared" si="327"/>
        <v>N/A</v>
      </c>
      <c r="E1294" s="31" t="s">
        <v>1207</v>
      </c>
      <c r="F1294" s="27" t="str">
        <f t="shared" si="328"/>
        <v>N/A</v>
      </c>
      <c r="G1294" s="31" t="s">
        <v>1207</v>
      </c>
      <c r="H1294" s="27" t="str">
        <f t="shared" si="329"/>
        <v>N/A</v>
      </c>
      <c r="I1294" s="28" t="s">
        <v>1207</v>
      </c>
      <c r="J1294" s="28" t="s">
        <v>1207</v>
      </c>
      <c r="K1294" s="29" t="s">
        <v>1193</v>
      </c>
      <c r="L1294" s="30" t="str">
        <f t="shared" si="331"/>
        <v>N/A</v>
      </c>
    </row>
    <row r="1295" spans="1:12">
      <c r="A1295" s="46" t="s">
        <v>399</v>
      </c>
      <c r="B1295" s="25" t="s">
        <v>49</v>
      </c>
      <c r="C1295" s="31">
        <v>2491502</v>
      </c>
      <c r="D1295" s="27" t="str">
        <f t="shared" si="327"/>
        <v>N/A</v>
      </c>
      <c r="E1295" s="31">
        <v>367842</v>
      </c>
      <c r="F1295" s="27" t="str">
        <f t="shared" si="328"/>
        <v>N/A</v>
      </c>
      <c r="G1295" s="31">
        <v>8157</v>
      </c>
      <c r="H1295" s="27" t="str">
        <f t="shared" si="329"/>
        <v>N/A</v>
      </c>
      <c r="I1295" s="28">
        <v>-85.2</v>
      </c>
      <c r="J1295" s="28">
        <v>-97.8</v>
      </c>
      <c r="K1295" s="29" t="s">
        <v>1193</v>
      </c>
      <c r="L1295" s="30" t="str">
        <f t="shared" si="331"/>
        <v>No</v>
      </c>
    </row>
    <row r="1296" spans="1:12">
      <c r="A1296" s="46" t="s">
        <v>400</v>
      </c>
      <c r="B1296" s="25" t="s">
        <v>49</v>
      </c>
      <c r="C1296" s="26">
        <v>4011</v>
      </c>
      <c r="D1296" s="27" t="str">
        <f t="shared" si="327"/>
        <v>N/A</v>
      </c>
      <c r="E1296" s="26">
        <v>1428</v>
      </c>
      <c r="F1296" s="27" t="str">
        <f t="shared" si="328"/>
        <v>N/A</v>
      </c>
      <c r="G1296" s="26">
        <v>53</v>
      </c>
      <c r="H1296" s="27" t="str">
        <f t="shared" si="329"/>
        <v>N/A</v>
      </c>
      <c r="I1296" s="28">
        <v>-64.400000000000006</v>
      </c>
      <c r="J1296" s="28">
        <v>-96.3</v>
      </c>
      <c r="K1296" s="29" t="s">
        <v>1193</v>
      </c>
      <c r="L1296" s="30" t="str">
        <f t="shared" si="331"/>
        <v>No</v>
      </c>
    </row>
    <row r="1297" spans="1:12">
      <c r="A1297" s="46" t="s">
        <v>401</v>
      </c>
      <c r="B1297" s="25" t="s">
        <v>49</v>
      </c>
      <c r="C1297" s="31">
        <v>621.16728995000005</v>
      </c>
      <c r="D1297" s="27" t="str">
        <f t="shared" si="327"/>
        <v>N/A</v>
      </c>
      <c r="E1297" s="31">
        <v>257.59243696999999</v>
      </c>
      <c r="F1297" s="27" t="str">
        <f t="shared" si="328"/>
        <v>N/A</v>
      </c>
      <c r="G1297" s="31">
        <v>153.90566038</v>
      </c>
      <c r="H1297" s="27" t="str">
        <f t="shared" si="329"/>
        <v>N/A</v>
      </c>
      <c r="I1297" s="28">
        <v>-58.5</v>
      </c>
      <c r="J1297" s="28">
        <v>-40.299999999999997</v>
      </c>
      <c r="K1297" s="29" t="s">
        <v>1193</v>
      </c>
      <c r="L1297" s="30" t="str">
        <f t="shared" si="331"/>
        <v>No</v>
      </c>
    </row>
    <row r="1298" spans="1:12" ht="12.75" customHeight="1">
      <c r="A1298" s="46" t="s">
        <v>402</v>
      </c>
      <c r="B1298" s="25" t="s">
        <v>49</v>
      </c>
      <c r="C1298" s="31">
        <v>6287647</v>
      </c>
      <c r="D1298" s="27" t="str">
        <f t="shared" si="327"/>
        <v>N/A</v>
      </c>
      <c r="E1298" s="31">
        <v>4245212</v>
      </c>
      <c r="F1298" s="27" t="str">
        <f t="shared" si="328"/>
        <v>N/A</v>
      </c>
      <c r="G1298" s="31">
        <v>2793115</v>
      </c>
      <c r="H1298" s="27" t="str">
        <f t="shared" si="329"/>
        <v>N/A</v>
      </c>
      <c r="I1298" s="28">
        <v>-32.5</v>
      </c>
      <c r="J1298" s="28">
        <v>-34.200000000000003</v>
      </c>
      <c r="K1298" s="29" t="s">
        <v>1193</v>
      </c>
      <c r="L1298" s="30" t="str">
        <f t="shared" si="331"/>
        <v>No</v>
      </c>
    </row>
    <row r="1299" spans="1:12">
      <c r="A1299" s="46" t="s">
        <v>626</v>
      </c>
      <c r="B1299" s="25" t="s">
        <v>49</v>
      </c>
      <c r="C1299" s="26">
        <v>7799</v>
      </c>
      <c r="D1299" s="27" t="str">
        <f t="shared" si="327"/>
        <v>N/A</v>
      </c>
      <c r="E1299" s="26">
        <v>2771</v>
      </c>
      <c r="F1299" s="27" t="str">
        <f t="shared" si="328"/>
        <v>N/A</v>
      </c>
      <c r="G1299" s="26">
        <v>415</v>
      </c>
      <c r="H1299" s="27" t="str">
        <f t="shared" si="329"/>
        <v>N/A</v>
      </c>
      <c r="I1299" s="28">
        <v>-64.5</v>
      </c>
      <c r="J1299" s="28">
        <v>-85</v>
      </c>
      <c r="K1299" s="29" t="s">
        <v>1193</v>
      </c>
      <c r="L1299" s="30" t="str">
        <f t="shared" si="331"/>
        <v>No</v>
      </c>
    </row>
    <row r="1300" spans="1:12">
      <c r="A1300" s="46" t="s">
        <v>403</v>
      </c>
      <c r="B1300" s="25" t="s">
        <v>49</v>
      </c>
      <c r="C1300" s="31">
        <v>806.21195024999997</v>
      </c>
      <c r="D1300" s="27" t="str">
        <f t="shared" si="327"/>
        <v>N/A</v>
      </c>
      <c r="E1300" s="31">
        <v>1532.0144352</v>
      </c>
      <c r="F1300" s="27" t="str">
        <f t="shared" si="328"/>
        <v>N/A</v>
      </c>
      <c r="G1300" s="31">
        <v>6730.3975903999999</v>
      </c>
      <c r="H1300" s="27" t="str">
        <f t="shared" si="329"/>
        <v>N/A</v>
      </c>
      <c r="I1300" s="28">
        <v>90.03</v>
      </c>
      <c r="J1300" s="28">
        <v>339.3</v>
      </c>
      <c r="K1300" s="29" t="s">
        <v>1193</v>
      </c>
      <c r="L1300" s="30" t="str">
        <f t="shared" si="331"/>
        <v>No</v>
      </c>
    </row>
    <row r="1301" spans="1:12">
      <c r="A1301" s="46" t="s">
        <v>404</v>
      </c>
      <c r="B1301" s="25" t="s">
        <v>49</v>
      </c>
      <c r="C1301" s="31">
        <v>45856348</v>
      </c>
      <c r="D1301" s="27" t="str">
        <f t="shared" si="327"/>
        <v>N/A</v>
      </c>
      <c r="E1301" s="31">
        <v>30463937</v>
      </c>
      <c r="F1301" s="27" t="str">
        <f t="shared" si="328"/>
        <v>N/A</v>
      </c>
      <c r="G1301" s="31">
        <v>3110247</v>
      </c>
      <c r="H1301" s="27" t="str">
        <f t="shared" si="329"/>
        <v>N/A</v>
      </c>
      <c r="I1301" s="28">
        <v>-33.6</v>
      </c>
      <c r="J1301" s="28">
        <v>-89.8</v>
      </c>
      <c r="K1301" s="29" t="s">
        <v>1193</v>
      </c>
      <c r="L1301" s="30" t="str">
        <f t="shared" si="331"/>
        <v>No</v>
      </c>
    </row>
    <row r="1302" spans="1:12">
      <c r="A1302" s="46" t="s">
        <v>135</v>
      </c>
      <c r="B1302" s="25" t="s">
        <v>49</v>
      </c>
      <c r="C1302" s="26">
        <v>3661</v>
      </c>
      <c r="D1302" s="27" t="str">
        <f t="shared" si="327"/>
        <v>N/A</v>
      </c>
      <c r="E1302" s="26">
        <v>2612</v>
      </c>
      <c r="F1302" s="27" t="str">
        <f t="shared" si="328"/>
        <v>N/A</v>
      </c>
      <c r="G1302" s="26">
        <v>108</v>
      </c>
      <c r="H1302" s="27" t="str">
        <f t="shared" si="329"/>
        <v>N/A</v>
      </c>
      <c r="I1302" s="28">
        <v>-28.7</v>
      </c>
      <c r="J1302" s="28">
        <v>-95.9</v>
      </c>
      <c r="K1302" s="29" t="s">
        <v>1193</v>
      </c>
      <c r="L1302" s="30" t="str">
        <f t="shared" si="331"/>
        <v>No</v>
      </c>
    </row>
    <row r="1303" spans="1:12">
      <c r="A1303" s="46" t="s">
        <v>405</v>
      </c>
      <c r="B1303" s="25" t="s">
        <v>49</v>
      </c>
      <c r="C1303" s="31">
        <v>12525.634526</v>
      </c>
      <c r="D1303" s="27" t="str">
        <f t="shared" si="327"/>
        <v>N/A</v>
      </c>
      <c r="E1303" s="31">
        <v>11663.069296</v>
      </c>
      <c r="F1303" s="27" t="str">
        <f t="shared" si="328"/>
        <v>N/A</v>
      </c>
      <c r="G1303" s="31">
        <v>28798.583332999999</v>
      </c>
      <c r="H1303" s="27" t="str">
        <f t="shared" si="329"/>
        <v>N/A</v>
      </c>
      <c r="I1303" s="28">
        <v>-6.89</v>
      </c>
      <c r="J1303" s="28">
        <v>146.9</v>
      </c>
      <c r="K1303" s="29" t="s">
        <v>1193</v>
      </c>
      <c r="L1303" s="30" t="str">
        <f t="shared" si="331"/>
        <v>No</v>
      </c>
    </row>
    <row r="1304" spans="1:12">
      <c r="A1304" s="46" t="s">
        <v>952</v>
      </c>
      <c r="B1304" s="25" t="s">
        <v>49</v>
      </c>
      <c r="C1304" s="31" t="s">
        <v>49</v>
      </c>
      <c r="D1304" s="27" t="str">
        <f t="shared" si="327"/>
        <v>N/A</v>
      </c>
      <c r="E1304" s="31">
        <v>2260497</v>
      </c>
      <c r="F1304" s="27" t="str">
        <f t="shared" si="328"/>
        <v>N/A</v>
      </c>
      <c r="G1304" s="31">
        <v>41215</v>
      </c>
      <c r="H1304" s="27" t="str">
        <f t="shared" si="329"/>
        <v>N/A</v>
      </c>
      <c r="I1304" s="28" t="s">
        <v>49</v>
      </c>
      <c r="J1304" s="28">
        <v>-98.2</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14915</v>
      </c>
      <c r="F1305" s="27" t="str">
        <f t="shared" si="328"/>
        <v>N/A</v>
      </c>
      <c r="G1305" s="26">
        <v>299</v>
      </c>
      <c r="H1305" s="27" t="str">
        <f t="shared" si="329"/>
        <v>N/A</v>
      </c>
      <c r="I1305" s="28" t="s">
        <v>49</v>
      </c>
      <c r="J1305" s="28">
        <v>-98</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151.55863224999999</v>
      </c>
      <c r="F1306" s="27" t="str">
        <f t="shared" si="328"/>
        <v>N/A</v>
      </c>
      <c r="G1306" s="31">
        <v>137.84280935999999</v>
      </c>
      <c r="H1306" s="27" t="str">
        <f t="shared" si="329"/>
        <v>N/A</v>
      </c>
      <c r="I1306" s="28" t="s">
        <v>49</v>
      </c>
      <c r="J1306" s="28">
        <v>-9.0500000000000007</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96723981</v>
      </c>
      <c r="D1310" s="27" t="str">
        <f t="shared" si="327"/>
        <v>N/A</v>
      </c>
      <c r="E1310" s="31">
        <v>71767977</v>
      </c>
      <c r="F1310" s="27" t="str">
        <f t="shared" si="328"/>
        <v>N/A</v>
      </c>
      <c r="G1310" s="31">
        <v>23648891</v>
      </c>
      <c r="H1310" s="27" t="str">
        <f t="shared" si="329"/>
        <v>N/A</v>
      </c>
      <c r="I1310" s="28">
        <v>-25.8</v>
      </c>
      <c r="J1310" s="28">
        <v>-67</v>
      </c>
      <c r="K1310" s="29" t="s">
        <v>1193</v>
      </c>
      <c r="L1310" s="30" t="str">
        <f t="shared" si="331"/>
        <v>No</v>
      </c>
    </row>
    <row r="1311" spans="1:12">
      <c r="A1311" s="46" t="s">
        <v>407</v>
      </c>
      <c r="B1311" s="25" t="s">
        <v>49</v>
      </c>
      <c r="C1311" s="26">
        <v>130208</v>
      </c>
      <c r="D1311" s="27" t="str">
        <f t="shared" si="327"/>
        <v>N/A</v>
      </c>
      <c r="E1311" s="26">
        <v>90756</v>
      </c>
      <c r="F1311" s="27" t="str">
        <f t="shared" si="328"/>
        <v>N/A</v>
      </c>
      <c r="G1311" s="26">
        <v>15378</v>
      </c>
      <c r="H1311" s="27" t="str">
        <f t="shared" si="329"/>
        <v>N/A</v>
      </c>
      <c r="I1311" s="28">
        <v>-30.3</v>
      </c>
      <c r="J1311" s="28">
        <v>-83.1</v>
      </c>
      <c r="K1311" s="29" t="s">
        <v>1193</v>
      </c>
      <c r="L1311" s="30" t="str">
        <f t="shared" si="331"/>
        <v>No</v>
      </c>
    </row>
    <row r="1312" spans="1:12">
      <c r="A1312" s="46" t="s">
        <v>408</v>
      </c>
      <c r="B1312" s="25" t="s">
        <v>49</v>
      </c>
      <c r="C1312" s="31">
        <v>742.84207575999994</v>
      </c>
      <c r="D1312" s="27" t="str">
        <f t="shared" si="327"/>
        <v>N/A</v>
      </c>
      <c r="E1312" s="31">
        <v>790.77941954000005</v>
      </c>
      <c r="F1312" s="27" t="str">
        <f t="shared" si="328"/>
        <v>N/A</v>
      </c>
      <c r="G1312" s="31">
        <v>1537.8391858</v>
      </c>
      <c r="H1312" s="27" t="str">
        <f t="shared" si="329"/>
        <v>N/A</v>
      </c>
      <c r="I1312" s="28">
        <v>6.4530000000000003</v>
      </c>
      <c r="J1312" s="28">
        <v>94.47</v>
      </c>
      <c r="K1312" s="29" t="s">
        <v>1193</v>
      </c>
      <c r="L1312" s="30" t="str">
        <f t="shared" si="331"/>
        <v>No</v>
      </c>
    </row>
    <row r="1313" spans="1:12">
      <c r="A1313" s="46" t="s">
        <v>409</v>
      </c>
      <c r="B1313" s="25" t="s">
        <v>49</v>
      </c>
      <c r="C1313" s="31">
        <v>191985841</v>
      </c>
      <c r="D1313" s="27" t="str">
        <f t="shared" ref="D1313:D1321" si="333">IF($B1313="N/A","N/A",IF(C1313&gt;10,"No",IF(C1313&lt;-10,"No","Yes")))</f>
        <v>N/A</v>
      </c>
      <c r="E1313" s="31">
        <v>118674589</v>
      </c>
      <c r="F1313" s="27" t="str">
        <f t="shared" ref="F1313:F1321" si="334">IF($B1313="N/A","N/A",IF(E1313&gt;10,"No",IF(E1313&lt;-10,"No","Yes")))</f>
        <v>N/A</v>
      </c>
      <c r="G1313" s="31">
        <v>17418714</v>
      </c>
      <c r="H1313" s="27" t="str">
        <f t="shared" ref="H1313:H1321" si="335">IF($B1313="N/A","N/A",IF(G1313&gt;10,"No",IF(G1313&lt;-10,"No","Yes")))</f>
        <v>N/A</v>
      </c>
      <c r="I1313" s="28">
        <v>-38.200000000000003</v>
      </c>
      <c r="J1313" s="28">
        <v>-85.3</v>
      </c>
      <c r="K1313" s="29" t="s">
        <v>1193</v>
      </c>
      <c r="L1313" s="30" t="str">
        <f t="shared" ref="L1313:L1321" si="336">IF(J1313="Div by 0", "N/A", IF(K1313="N/A","N/A", IF(J1313&gt;VALUE(MID(K1313,1,2)), "No", IF(J1313&lt;-1*VALUE(MID(K1313,1,2)), "No", "Yes"))))</f>
        <v>No</v>
      </c>
    </row>
    <row r="1314" spans="1:12">
      <c r="A1314" s="46" t="s">
        <v>136</v>
      </c>
      <c r="B1314" s="25" t="s">
        <v>49</v>
      </c>
      <c r="C1314" s="26">
        <v>2522</v>
      </c>
      <c r="D1314" s="27" t="str">
        <f t="shared" si="333"/>
        <v>N/A</v>
      </c>
      <c r="E1314" s="26">
        <v>1662</v>
      </c>
      <c r="F1314" s="27" t="str">
        <f t="shared" si="334"/>
        <v>N/A</v>
      </c>
      <c r="G1314" s="26">
        <v>202</v>
      </c>
      <c r="H1314" s="27" t="str">
        <f t="shared" si="335"/>
        <v>N/A</v>
      </c>
      <c r="I1314" s="28">
        <v>-34.1</v>
      </c>
      <c r="J1314" s="28">
        <v>-87.8</v>
      </c>
      <c r="K1314" s="29" t="s">
        <v>1193</v>
      </c>
      <c r="L1314" s="30" t="str">
        <f t="shared" si="336"/>
        <v>No</v>
      </c>
    </row>
    <row r="1315" spans="1:12">
      <c r="A1315" s="46" t="s">
        <v>410</v>
      </c>
      <c r="B1315" s="25" t="s">
        <v>49</v>
      </c>
      <c r="C1315" s="31">
        <v>76124.441315999997</v>
      </c>
      <c r="D1315" s="27" t="str">
        <f t="shared" si="333"/>
        <v>N/A</v>
      </c>
      <c r="E1315" s="31">
        <v>71404.686522000004</v>
      </c>
      <c r="F1315" s="27" t="str">
        <f t="shared" si="334"/>
        <v>N/A</v>
      </c>
      <c r="G1315" s="31">
        <v>86231.257425999996</v>
      </c>
      <c r="H1315" s="27" t="str">
        <f t="shared" si="335"/>
        <v>N/A</v>
      </c>
      <c r="I1315" s="28">
        <v>-6.2</v>
      </c>
      <c r="J1315" s="28">
        <v>20.76</v>
      </c>
      <c r="K1315" s="29" t="s">
        <v>1193</v>
      </c>
      <c r="L1315" s="30" t="str">
        <f t="shared" si="336"/>
        <v>Yes</v>
      </c>
    </row>
    <row r="1316" spans="1:12">
      <c r="A1316" s="46" t="s">
        <v>411</v>
      </c>
      <c r="B1316" s="25" t="s">
        <v>49</v>
      </c>
      <c r="C1316" s="31">
        <v>17937934</v>
      </c>
      <c r="D1316" s="27" t="str">
        <f t="shared" si="333"/>
        <v>N/A</v>
      </c>
      <c r="E1316" s="31">
        <v>11111890</v>
      </c>
      <c r="F1316" s="27" t="str">
        <f t="shared" si="334"/>
        <v>N/A</v>
      </c>
      <c r="G1316" s="31">
        <v>5159061</v>
      </c>
      <c r="H1316" s="27" t="str">
        <f t="shared" si="335"/>
        <v>N/A</v>
      </c>
      <c r="I1316" s="28">
        <v>-38.1</v>
      </c>
      <c r="J1316" s="28">
        <v>-53.6</v>
      </c>
      <c r="K1316" s="29" t="s">
        <v>1193</v>
      </c>
      <c r="L1316" s="30" t="str">
        <f t="shared" si="336"/>
        <v>No</v>
      </c>
    </row>
    <row r="1317" spans="1:12">
      <c r="A1317" s="46" t="s">
        <v>412</v>
      </c>
      <c r="B1317" s="25" t="s">
        <v>49</v>
      </c>
      <c r="C1317" s="26">
        <v>148116</v>
      </c>
      <c r="D1317" s="27" t="str">
        <f t="shared" si="333"/>
        <v>N/A</v>
      </c>
      <c r="E1317" s="26">
        <v>89103</v>
      </c>
      <c r="F1317" s="27" t="str">
        <f t="shared" si="334"/>
        <v>N/A</v>
      </c>
      <c r="G1317" s="26">
        <v>19667</v>
      </c>
      <c r="H1317" s="27" t="str">
        <f t="shared" si="335"/>
        <v>N/A</v>
      </c>
      <c r="I1317" s="28">
        <v>-39.799999999999997</v>
      </c>
      <c r="J1317" s="28">
        <v>-77.900000000000006</v>
      </c>
      <c r="K1317" s="29" t="s">
        <v>1193</v>
      </c>
      <c r="L1317" s="30" t="str">
        <f t="shared" si="336"/>
        <v>No</v>
      </c>
    </row>
    <row r="1318" spans="1:12">
      <c r="A1318" s="46" t="s">
        <v>413</v>
      </c>
      <c r="B1318" s="25" t="s">
        <v>49</v>
      </c>
      <c r="C1318" s="31">
        <v>121.10733479</v>
      </c>
      <c r="D1318" s="27" t="str">
        <f t="shared" si="333"/>
        <v>N/A</v>
      </c>
      <c r="E1318" s="31">
        <v>124.70837121</v>
      </c>
      <c r="F1318" s="27" t="str">
        <f t="shared" si="334"/>
        <v>N/A</v>
      </c>
      <c r="G1318" s="31">
        <v>262.32068948</v>
      </c>
      <c r="H1318" s="27" t="str">
        <f t="shared" si="335"/>
        <v>N/A</v>
      </c>
      <c r="I1318" s="28">
        <v>2.9729999999999999</v>
      </c>
      <c r="J1318" s="28">
        <v>110.3</v>
      </c>
      <c r="K1318" s="29" t="s">
        <v>1193</v>
      </c>
      <c r="L1318" s="30" t="str">
        <f t="shared" si="336"/>
        <v>No</v>
      </c>
    </row>
    <row r="1319" spans="1:12">
      <c r="A1319" s="46" t="s">
        <v>414</v>
      </c>
      <c r="B1319" s="25" t="s">
        <v>49</v>
      </c>
      <c r="C1319" s="31">
        <v>178221</v>
      </c>
      <c r="D1319" s="27" t="str">
        <f t="shared" si="333"/>
        <v>N/A</v>
      </c>
      <c r="E1319" s="31">
        <v>505581</v>
      </c>
      <c r="F1319" s="27" t="str">
        <f t="shared" si="334"/>
        <v>N/A</v>
      </c>
      <c r="G1319" s="31">
        <v>3802594</v>
      </c>
      <c r="H1319" s="27" t="str">
        <f t="shared" si="335"/>
        <v>N/A</v>
      </c>
      <c r="I1319" s="28">
        <v>183.7</v>
      </c>
      <c r="J1319" s="28">
        <v>652.1</v>
      </c>
      <c r="K1319" s="29" t="s">
        <v>1193</v>
      </c>
      <c r="L1319" s="30" t="str">
        <f t="shared" si="336"/>
        <v>No</v>
      </c>
    </row>
    <row r="1320" spans="1:12">
      <c r="A1320" s="46" t="s">
        <v>137</v>
      </c>
      <c r="B1320" s="25" t="s">
        <v>49</v>
      </c>
      <c r="C1320" s="26">
        <v>62</v>
      </c>
      <c r="D1320" s="27" t="str">
        <f t="shared" si="333"/>
        <v>N/A</v>
      </c>
      <c r="E1320" s="26">
        <v>102</v>
      </c>
      <c r="F1320" s="27" t="str">
        <f t="shared" si="334"/>
        <v>N/A</v>
      </c>
      <c r="G1320" s="26">
        <v>296</v>
      </c>
      <c r="H1320" s="27" t="str">
        <f t="shared" si="335"/>
        <v>N/A</v>
      </c>
      <c r="I1320" s="28">
        <v>64.52</v>
      </c>
      <c r="J1320" s="28">
        <v>190.2</v>
      </c>
      <c r="K1320" s="29" t="s">
        <v>1193</v>
      </c>
      <c r="L1320" s="30" t="str">
        <f t="shared" si="336"/>
        <v>No</v>
      </c>
    </row>
    <row r="1321" spans="1:12">
      <c r="A1321" s="46" t="s">
        <v>415</v>
      </c>
      <c r="B1321" s="25" t="s">
        <v>49</v>
      </c>
      <c r="C1321" s="31">
        <v>2874.5322581</v>
      </c>
      <c r="D1321" s="27" t="str">
        <f t="shared" si="333"/>
        <v>N/A</v>
      </c>
      <c r="E1321" s="31">
        <v>4956.6764706000004</v>
      </c>
      <c r="F1321" s="27" t="str">
        <f t="shared" si="334"/>
        <v>N/A</v>
      </c>
      <c r="G1321" s="31">
        <v>12846.601350999999</v>
      </c>
      <c r="H1321" s="27" t="str">
        <f t="shared" si="335"/>
        <v>N/A</v>
      </c>
      <c r="I1321" s="28">
        <v>72.430000000000007</v>
      </c>
      <c r="J1321" s="28">
        <v>159.19999999999999</v>
      </c>
      <c r="K1321" s="29" t="s">
        <v>1193</v>
      </c>
      <c r="L1321" s="30" t="str">
        <f t="shared" si="336"/>
        <v>No</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452.43551712999999</v>
      </c>
      <c r="D1323" s="27" t="str">
        <f t="shared" ref="D1323:D1342" si="337">IF($B1323="N/A","N/A",IF(C1323&gt;10,"No",IF(C1323&lt;-10,"No","Yes")))</f>
        <v>N/A</v>
      </c>
      <c r="E1323" s="31">
        <v>467.43612581000002</v>
      </c>
      <c r="F1323" s="27" t="str">
        <f t="shared" ref="F1323:F1342" si="338">IF($B1323="N/A","N/A",IF(E1323&gt;10,"No",IF(E1323&lt;-10,"No","Yes")))</f>
        <v>N/A</v>
      </c>
      <c r="G1323" s="31">
        <v>718.38263810000001</v>
      </c>
      <c r="H1323" s="27" t="str">
        <f t="shared" ref="H1323:H1342" si="339">IF($B1323="N/A","N/A",IF(G1323&gt;10,"No",IF(G1323&lt;-10,"No","Yes")))</f>
        <v>N/A</v>
      </c>
      <c r="I1323" s="28">
        <v>3.3159999999999998</v>
      </c>
      <c r="J1323" s="28">
        <v>53.69</v>
      </c>
      <c r="K1323" s="29" t="s">
        <v>1193</v>
      </c>
      <c r="L1323" s="30" t="str">
        <f t="shared" ref="L1323:L1342" si="340">IF(J1323="Div by 0", "N/A", IF(K1323="N/A","N/A", IF(J1323&gt;VALUE(MID(K1323,1,2)), "No", IF(J1323&lt;-1*VALUE(MID(K1323,1,2)), "No", "Yes"))))</f>
        <v>No</v>
      </c>
    </row>
    <row r="1324" spans="1:12">
      <c r="A1324" s="48" t="s">
        <v>524</v>
      </c>
      <c r="B1324" s="25" t="s">
        <v>49</v>
      </c>
      <c r="C1324" s="31">
        <v>108.23886922</v>
      </c>
      <c r="D1324" s="27" t="str">
        <f t="shared" si="337"/>
        <v>N/A</v>
      </c>
      <c r="E1324" s="31">
        <v>91.273290188999994</v>
      </c>
      <c r="F1324" s="27" t="str">
        <f t="shared" si="338"/>
        <v>N/A</v>
      </c>
      <c r="G1324" s="31">
        <v>73.423694779000002</v>
      </c>
      <c r="H1324" s="27" t="str">
        <f t="shared" si="339"/>
        <v>N/A</v>
      </c>
      <c r="I1324" s="28">
        <v>-15.7</v>
      </c>
      <c r="J1324" s="28">
        <v>-19.600000000000001</v>
      </c>
      <c r="K1324" s="29" t="s">
        <v>1193</v>
      </c>
      <c r="L1324" s="30" t="str">
        <f t="shared" si="340"/>
        <v>Yes</v>
      </c>
    </row>
    <row r="1325" spans="1:12">
      <c r="A1325" s="48" t="s">
        <v>527</v>
      </c>
      <c r="B1325" s="25" t="s">
        <v>49</v>
      </c>
      <c r="C1325" s="31">
        <v>962.73601443999996</v>
      </c>
      <c r="D1325" s="27" t="str">
        <f t="shared" si="337"/>
        <v>N/A</v>
      </c>
      <c r="E1325" s="31">
        <v>942.37821503999999</v>
      </c>
      <c r="F1325" s="27" t="str">
        <f t="shared" si="338"/>
        <v>N/A</v>
      </c>
      <c r="G1325" s="31">
        <v>800.57077751999998</v>
      </c>
      <c r="H1325" s="27" t="str">
        <f t="shared" si="339"/>
        <v>N/A</v>
      </c>
      <c r="I1325" s="28">
        <v>-2.11</v>
      </c>
      <c r="J1325" s="28">
        <v>-15</v>
      </c>
      <c r="K1325" s="29" t="s">
        <v>1193</v>
      </c>
      <c r="L1325" s="30" t="str">
        <f t="shared" si="340"/>
        <v>Yes</v>
      </c>
    </row>
    <row r="1326" spans="1:12">
      <c r="A1326" s="48" t="s">
        <v>530</v>
      </c>
      <c r="B1326" s="25" t="s">
        <v>49</v>
      </c>
      <c r="C1326" s="31">
        <v>206.84374037000001</v>
      </c>
      <c r="D1326" s="27" t="str">
        <f t="shared" si="337"/>
        <v>N/A</v>
      </c>
      <c r="E1326" s="31">
        <v>237.36689817000001</v>
      </c>
      <c r="F1326" s="27" t="str">
        <f t="shared" si="338"/>
        <v>N/A</v>
      </c>
      <c r="G1326" s="31">
        <v>488.76176881999999</v>
      </c>
      <c r="H1326" s="27" t="str">
        <f t="shared" si="339"/>
        <v>N/A</v>
      </c>
      <c r="I1326" s="28">
        <v>14.76</v>
      </c>
      <c r="J1326" s="28">
        <v>105.9</v>
      </c>
      <c r="K1326" s="29" t="s">
        <v>1193</v>
      </c>
      <c r="L1326" s="30" t="str">
        <f t="shared" si="340"/>
        <v>No</v>
      </c>
    </row>
    <row r="1327" spans="1:12">
      <c r="A1327" s="48" t="s">
        <v>532</v>
      </c>
      <c r="B1327" s="25" t="s">
        <v>49</v>
      </c>
      <c r="C1327" s="31">
        <v>497.61139686000001</v>
      </c>
      <c r="D1327" s="27" t="str">
        <f t="shared" si="337"/>
        <v>N/A</v>
      </c>
      <c r="E1327" s="31">
        <v>410.14394428999998</v>
      </c>
      <c r="F1327" s="27" t="str">
        <f t="shared" si="338"/>
        <v>N/A</v>
      </c>
      <c r="G1327" s="31">
        <v>969.36572742999999</v>
      </c>
      <c r="H1327" s="27" t="str">
        <f t="shared" si="339"/>
        <v>N/A</v>
      </c>
      <c r="I1327" s="28">
        <v>-17.600000000000001</v>
      </c>
      <c r="J1327" s="28">
        <v>136.30000000000001</v>
      </c>
      <c r="K1327" s="29" t="s">
        <v>1193</v>
      </c>
      <c r="L1327" s="30" t="str">
        <f t="shared" si="340"/>
        <v>No</v>
      </c>
    </row>
    <row r="1328" spans="1:12">
      <c r="A1328" s="46" t="s">
        <v>568</v>
      </c>
      <c r="B1328" s="25" t="s">
        <v>49</v>
      </c>
      <c r="C1328" s="31">
        <v>810.87407589999998</v>
      </c>
      <c r="D1328" s="27" t="str">
        <f t="shared" si="337"/>
        <v>N/A</v>
      </c>
      <c r="E1328" s="31">
        <v>768.27893229999995</v>
      </c>
      <c r="F1328" s="27" t="str">
        <f t="shared" si="338"/>
        <v>N/A</v>
      </c>
      <c r="G1328" s="31">
        <v>176.59567005</v>
      </c>
      <c r="H1328" s="27" t="str">
        <f t="shared" si="339"/>
        <v>N/A</v>
      </c>
      <c r="I1328" s="28">
        <v>-5.25</v>
      </c>
      <c r="J1328" s="28">
        <v>-77</v>
      </c>
      <c r="K1328" s="29" t="s">
        <v>1193</v>
      </c>
      <c r="L1328" s="30" t="str">
        <f t="shared" si="340"/>
        <v>No</v>
      </c>
    </row>
    <row r="1329" spans="1:12">
      <c r="A1329" s="48" t="s">
        <v>524</v>
      </c>
      <c r="B1329" s="25" t="s">
        <v>49</v>
      </c>
      <c r="C1329" s="31">
        <v>12068.223778</v>
      </c>
      <c r="D1329" s="27" t="str">
        <f t="shared" si="337"/>
        <v>N/A</v>
      </c>
      <c r="E1329" s="31">
        <v>11765.692673</v>
      </c>
      <c r="F1329" s="27" t="str">
        <f t="shared" si="338"/>
        <v>N/A</v>
      </c>
      <c r="G1329" s="31">
        <v>9444.6746987999995</v>
      </c>
      <c r="H1329" s="27" t="str">
        <f t="shared" si="339"/>
        <v>N/A</v>
      </c>
      <c r="I1329" s="28">
        <v>-2.5099999999999998</v>
      </c>
      <c r="J1329" s="28">
        <v>-19.7</v>
      </c>
      <c r="K1329" s="29" t="s">
        <v>1193</v>
      </c>
      <c r="L1329" s="30" t="str">
        <f t="shared" si="340"/>
        <v>Yes</v>
      </c>
    </row>
    <row r="1330" spans="1:12">
      <c r="A1330" s="48" t="s">
        <v>527</v>
      </c>
      <c r="B1330" s="25" t="s">
        <v>49</v>
      </c>
      <c r="C1330" s="31">
        <v>1304.1127750999999</v>
      </c>
      <c r="D1330" s="27" t="str">
        <f t="shared" si="337"/>
        <v>N/A</v>
      </c>
      <c r="E1330" s="31">
        <v>1066.3437639000001</v>
      </c>
      <c r="F1330" s="27" t="str">
        <f t="shared" si="338"/>
        <v>N/A</v>
      </c>
      <c r="G1330" s="31">
        <v>149.01503923000001</v>
      </c>
      <c r="H1330" s="27" t="str">
        <f t="shared" si="339"/>
        <v>N/A</v>
      </c>
      <c r="I1330" s="28">
        <v>-18.2</v>
      </c>
      <c r="J1330" s="28">
        <v>-86</v>
      </c>
      <c r="K1330" s="29" t="s">
        <v>1193</v>
      </c>
      <c r="L1330" s="30" t="str">
        <f t="shared" si="340"/>
        <v>No</v>
      </c>
    </row>
    <row r="1331" spans="1:12">
      <c r="A1331" s="48" t="s">
        <v>530</v>
      </c>
      <c r="B1331" s="25" t="s">
        <v>49</v>
      </c>
      <c r="C1331" s="31">
        <v>1.2565369E-3</v>
      </c>
      <c r="D1331" s="27" t="str">
        <f t="shared" si="337"/>
        <v>N/A</v>
      </c>
      <c r="E1331" s="31">
        <v>2.9853754499999999E-2</v>
      </c>
      <c r="F1331" s="27" t="str">
        <f t="shared" si="338"/>
        <v>N/A</v>
      </c>
      <c r="G1331" s="31">
        <v>19.50937197</v>
      </c>
      <c r="H1331" s="27" t="str">
        <f t="shared" si="339"/>
        <v>N/A</v>
      </c>
      <c r="I1331" s="28">
        <v>2276</v>
      </c>
      <c r="J1331" s="28">
        <v>65250</v>
      </c>
      <c r="K1331" s="29" t="s">
        <v>1193</v>
      </c>
      <c r="L1331" s="30" t="str">
        <f t="shared" si="340"/>
        <v>No</v>
      </c>
    </row>
    <row r="1332" spans="1:12">
      <c r="A1332" s="48" t="s">
        <v>532</v>
      </c>
      <c r="B1332" s="25" t="s">
        <v>49</v>
      </c>
      <c r="C1332" s="31">
        <v>0.48027146300000001</v>
      </c>
      <c r="D1332" s="27" t="str">
        <f t="shared" si="337"/>
        <v>N/A</v>
      </c>
      <c r="E1332" s="31">
        <v>0.46003816139999998</v>
      </c>
      <c r="F1332" s="27" t="str">
        <f t="shared" si="338"/>
        <v>N/A</v>
      </c>
      <c r="G1332" s="31">
        <v>0</v>
      </c>
      <c r="H1332" s="27" t="str">
        <f t="shared" si="339"/>
        <v>N/A</v>
      </c>
      <c r="I1332" s="28">
        <v>-4.21</v>
      </c>
      <c r="J1332" s="28">
        <v>-100</v>
      </c>
      <c r="K1332" s="29" t="s">
        <v>1193</v>
      </c>
      <c r="L1332" s="30" t="str">
        <f t="shared" si="340"/>
        <v>No</v>
      </c>
    </row>
    <row r="1333" spans="1:12">
      <c r="A1333" s="46" t="s">
        <v>221</v>
      </c>
      <c r="B1333" s="25" t="s">
        <v>49</v>
      </c>
      <c r="C1333" s="31">
        <v>501.40206638000001</v>
      </c>
      <c r="D1333" s="27" t="str">
        <f t="shared" si="337"/>
        <v>N/A</v>
      </c>
      <c r="E1333" s="31">
        <v>584.03458216000001</v>
      </c>
      <c r="F1333" s="27" t="str">
        <f t="shared" si="338"/>
        <v>N/A</v>
      </c>
      <c r="G1333" s="31">
        <v>1379.7119305000001</v>
      </c>
      <c r="H1333" s="27" t="str">
        <f t="shared" si="339"/>
        <v>N/A</v>
      </c>
      <c r="I1333" s="28">
        <v>16.48</v>
      </c>
      <c r="J1333" s="28">
        <v>136.19999999999999</v>
      </c>
      <c r="K1333" s="29" t="s">
        <v>1193</v>
      </c>
      <c r="L1333" s="30" t="str">
        <f t="shared" si="340"/>
        <v>No</v>
      </c>
    </row>
    <row r="1334" spans="1:12">
      <c r="A1334" s="48" t="s">
        <v>524</v>
      </c>
      <c r="B1334" s="25" t="s">
        <v>49</v>
      </c>
      <c r="C1334" s="31">
        <v>49.287371767000003</v>
      </c>
      <c r="D1334" s="27" t="str">
        <f t="shared" si="337"/>
        <v>N/A</v>
      </c>
      <c r="E1334" s="31">
        <v>44.371844039999999</v>
      </c>
      <c r="F1334" s="27" t="str">
        <f t="shared" si="338"/>
        <v>N/A</v>
      </c>
      <c r="G1334" s="31">
        <v>24.779116466000001</v>
      </c>
      <c r="H1334" s="27" t="str">
        <f t="shared" si="339"/>
        <v>N/A</v>
      </c>
      <c r="I1334" s="28">
        <v>-9.9700000000000006</v>
      </c>
      <c r="J1334" s="28">
        <v>-44.2</v>
      </c>
      <c r="K1334" s="29" t="s">
        <v>1193</v>
      </c>
      <c r="L1334" s="30" t="str">
        <f t="shared" si="340"/>
        <v>No</v>
      </c>
    </row>
    <row r="1335" spans="1:12">
      <c r="A1335" s="48" t="s">
        <v>527</v>
      </c>
      <c r="B1335" s="25" t="s">
        <v>49</v>
      </c>
      <c r="C1335" s="31">
        <v>1046.1139962</v>
      </c>
      <c r="D1335" s="27" t="str">
        <f t="shared" si="337"/>
        <v>N/A</v>
      </c>
      <c r="E1335" s="31">
        <v>1182.9464849000001</v>
      </c>
      <c r="F1335" s="27" t="str">
        <f t="shared" si="338"/>
        <v>N/A</v>
      </c>
      <c r="G1335" s="31">
        <v>1629.3122771000001</v>
      </c>
      <c r="H1335" s="27" t="str">
        <f t="shared" si="339"/>
        <v>N/A</v>
      </c>
      <c r="I1335" s="28">
        <v>13.08</v>
      </c>
      <c r="J1335" s="28">
        <v>37.729999999999997</v>
      </c>
      <c r="K1335" s="29" t="s">
        <v>1193</v>
      </c>
      <c r="L1335" s="30" t="str">
        <f t="shared" si="340"/>
        <v>No</v>
      </c>
    </row>
    <row r="1336" spans="1:12">
      <c r="A1336" s="48" t="s">
        <v>530</v>
      </c>
      <c r="B1336" s="25" t="s">
        <v>49</v>
      </c>
      <c r="C1336" s="31">
        <v>277.21801318000001</v>
      </c>
      <c r="D1336" s="27" t="str">
        <f t="shared" si="337"/>
        <v>N/A</v>
      </c>
      <c r="E1336" s="31">
        <v>328.69993542999998</v>
      </c>
      <c r="F1336" s="27" t="str">
        <f t="shared" si="338"/>
        <v>N/A</v>
      </c>
      <c r="G1336" s="31">
        <v>833.42906387999994</v>
      </c>
      <c r="H1336" s="27" t="str">
        <f t="shared" si="339"/>
        <v>N/A</v>
      </c>
      <c r="I1336" s="28">
        <v>18.57</v>
      </c>
      <c r="J1336" s="28">
        <v>153.6</v>
      </c>
      <c r="K1336" s="29" t="s">
        <v>1193</v>
      </c>
      <c r="L1336" s="30" t="str">
        <f t="shared" si="340"/>
        <v>No</v>
      </c>
    </row>
    <row r="1337" spans="1:12">
      <c r="A1337" s="48" t="s">
        <v>532</v>
      </c>
      <c r="B1337" s="25" t="s">
        <v>49</v>
      </c>
      <c r="C1337" s="31">
        <v>468.36612554999999</v>
      </c>
      <c r="D1337" s="27" t="str">
        <f t="shared" si="337"/>
        <v>N/A</v>
      </c>
      <c r="E1337" s="31">
        <v>448.32193688000001</v>
      </c>
      <c r="F1337" s="27" t="str">
        <f t="shared" si="338"/>
        <v>N/A</v>
      </c>
      <c r="G1337" s="31">
        <v>356.25819436</v>
      </c>
      <c r="H1337" s="27" t="str">
        <f t="shared" si="339"/>
        <v>N/A</v>
      </c>
      <c r="I1337" s="28">
        <v>-4.28</v>
      </c>
      <c r="J1337" s="28">
        <v>-20.5</v>
      </c>
      <c r="K1337" s="29" t="s">
        <v>1193</v>
      </c>
      <c r="L1337" s="30" t="str">
        <f t="shared" si="340"/>
        <v>Yes</v>
      </c>
    </row>
    <row r="1338" spans="1:12">
      <c r="A1338" s="46" t="s">
        <v>569</v>
      </c>
      <c r="B1338" s="25" t="s">
        <v>49</v>
      </c>
      <c r="C1338" s="31">
        <v>1826.9456434000001</v>
      </c>
      <c r="D1338" s="27" t="str">
        <f t="shared" si="337"/>
        <v>N/A</v>
      </c>
      <c r="E1338" s="31">
        <v>1913.4682283</v>
      </c>
      <c r="F1338" s="27" t="str">
        <f t="shared" si="338"/>
        <v>N/A</v>
      </c>
      <c r="G1338" s="31">
        <v>3606.6436137999999</v>
      </c>
      <c r="H1338" s="27" t="str">
        <f t="shared" si="339"/>
        <v>N/A</v>
      </c>
      <c r="I1338" s="28">
        <v>4.7359999999999998</v>
      </c>
      <c r="J1338" s="28">
        <v>88.49</v>
      </c>
      <c r="K1338" s="29" t="s">
        <v>1193</v>
      </c>
      <c r="L1338" s="30" t="str">
        <f t="shared" si="340"/>
        <v>No</v>
      </c>
    </row>
    <row r="1339" spans="1:12">
      <c r="A1339" s="48" t="s">
        <v>524</v>
      </c>
      <c r="B1339" s="25" t="s">
        <v>49</v>
      </c>
      <c r="C1339" s="31">
        <v>1994.4561616999999</v>
      </c>
      <c r="D1339" s="27" t="str">
        <f t="shared" si="337"/>
        <v>N/A</v>
      </c>
      <c r="E1339" s="31">
        <v>2368.6776925999998</v>
      </c>
      <c r="F1339" s="27" t="str">
        <f t="shared" si="338"/>
        <v>N/A</v>
      </c>
      <c r="G1339" s="31">
        <v>1036.9558233</v>
      </c>
      <c r="H1339" s="27" t="str">
        <f t="shared" si="339"/>
        <v>N/A</v>
      </c>
      <c r="I1339" s="28">
        <v>18.760000000000002</v>
      </c>
      <c r="J1339" s="28">
        <v>-56.2</v>
      </c>
      <c r="K1339" s="29" t="s">
        <v>1193</v>
      </c>
      <c r="L1339" s="30" t="str">
        <f t="shared" si="340"/>
        <v>No</v>
      </c>
    </row>
    <row r="1340" spans="1:12">
      <c r="A1340" s="48" t="s">
        <v>527</v>
      </c>
      <c r="B1340" s="25" t="s">
        <v>49</v>
      </c>
      <c r="C1340" s="31">
        <v>3867.5994252999999</v>
      </c>
      <c r="D1340" s="27" t="str">
        <f t="shared" si="337"/>
        <v>N/A</v>
      </c>
      <c r="E1340" s="31">
        <v>3923.1493688999999</v>
      </c>
      <c r="F1340" s="27" t="str">
        <f t="shared" si="338"/>
        <v>N/A</v>
      </c>
      <c r="G1340" s="31">
        <v>4314.5559959000002</v>
      </c>
      <c r="H1340" s="27" t="str">
        <f t="shared" si="339"/>
        <v>N/A</v>
      </c>
      <c r="I1340" s="28">
        <v>1.4359999999999999</v>
      </c>
      <c r="J1340" s="28">
        <v>9.9770000000000003</v>
      </c>
      <c r="K1340" s="29" t="s">
        <v>1193</v>
      </c>
      <c r="L1340" s="30" t="str">
        <f t="shared" si="340"/>
        <v>Yes</v>
      </c>
    </row>
    <row r="1341" spans="1:12">
      <c r="A1341" s="48" t="s">
        <v>530</v>
      </c>
      <c r="B1341" s="25" t="s">
        <v>49</v>
      </c>
      <c r="C1341" s="31">
        <v>901.05403108999997</v>
      </c>
      <c r="D1341" s="27" t="str">
        <f t="shared" si="337"/>
        <v>N/A</v>
      </c>
      <c r="E1341" s="31">
        <v>892.75341871000001</v>
      </c>
      <c r="F1341" s="27" t="str">
        <f t="shared" si="338"/>
        <v>N/A</v>
      </c>
      <c r="G1341" s="31">
        <v>1941.6664871</v>
      </c>
      <c r="H1341" s="27" t="str">
        <f t="shared" si="339"/>
        <v>N/A</v>
      </c>
      <c r="I1341" s="28">
        <v>-0.92100000000000004</v>
      </c>
      <c r="J1341" s="28">
        <v>117.5</v>
      </c>
      <c r="K1341" s="29" t="s">
        <v>1193</v>
      </c>
      <c r="L1341" s="30" t="str">
        <f t="shared" si="340"/>
        <v>No</v>
      </c>
    </row>
    <row r="1342" spans="1:12">
      <c r="A1342" s="48" t="s">
        <v>532</v>
      </c>
      <c r="B1342" s="25" t="s">
        <v>49</v>
      </c>
      <c r="C1342" s="31">
        <v>1550.3110713999999</v>
      </c>
      <c r="D1342" s="27" t="str">
        <f t="shared" si="337"/>
        <v>N/A</v>
      </c>
      <c r="E1342" s="31">
        <v>1393.1955141999999</v>
      </c>
      <c r="F1342" s="27" t="str">
        <f t="shared" si="338"/>
        <v>N/A</v>
      </c>
      <c r="G1342" s="31">
        <v>1573.7211041</v>
      </c>
      <c r="H1342" s="27" t="str">
        <f t="shared" si="339"/>
        <v>N/A</v>
      </c>
      <c r="I1342" s="28">
        <v>-10.1</v>
      </c>
      <c r="J1342" s="28">
        <v>12.96</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7.1324483276999997</v>
      </c>
      <c r="D1344" s="27" t="str">
        <f t="shared" ref="D1344:D1373" si="341">IF($B1344="N/A","N/A",IF(C1344&gt;10,"No",IF(C1344&lt;-10,"No","Yes")))</f>
        <v>N/A</v>
      </c>
      <c r="E1344" s="32">
        <v>6.7939554991</v>
      </c>
      <c r="F1344" s="27" t="str">
        <f t="shared" ref="F1344:F1373" si="342">IF($B1344="N/A","N/A",IF(E1344&gt;10,"No",IF(E1344&lt;-10,"No","Yes")))</f>
        <v>N/A</v>
      </c>
      <c r="G1344" s="32">
        <v>5.1900492486000003</v>
      </c>
      <c r="H1344" s="27" t="str">
        <f t="shared" ref="H1344:H1373" si="343">IF($B1344="N/A","N/A",IF(G1344&gt;10,"No",IF(G1344&lt;-10,"No","Yes")))</f>
        <v>N/A</v>
      </c>
      <c r="I1344" s="28">
        <v>-4.75</v>
      </c>
      <c r="J1344" s="28">
        <v>-23.6</v>
      </c>
      <c r="K1344" s="29" t="s">
        <v>1193</v>
      </c>
      <c r="L1344" s="30" t="str">
        <f t="shared" ref="L1344:L1373" si="344">IF(J1344="Div by 0", "N/A", IF(K1344="N/A","N/A", IF(J1344&gt;VALUE(MID(K1344,1,2)), "No", IF(J1344&lt;-1*VALUE(MID(K1344,1,2)), "No", "Yes"))))</f>
        <v>Yes</v>
      </c>
    </row>
    <row r="1345" spans="1:12">
      <c r="A1345" s="48" t="s">
        <v>524</v>
      </c>
      <c r="B1345" s="25" t="s">
        <v>49</v>
      </c>
      <c r="C1345" s="32">
        <v>5.8890410605000003</v>
      </c>
      <c r="D1345" s="27" t="str">
        <f t="shared" si="341"/>
        <v>N/A</v>
      </c>
      <c r="E1345" s="32">
        <v>5.0974752316999998</v>
      </c>
      <c r="F1345" s="27" t="str">
        <f t="shared" si="342"/>
        <v>N/A</v>
      </c>
      <c r="G1345" s="32">
        <v>3.8152610442000001</v>
      </c>
      <c r="H1345" s="27" t="str">
        <f t="shared" si="343"/>
        <v>N/A</v>
      </c>
      <c r="I1345" s="28">
        <v>-13.4</v>
      </c>
      <c r="J1345" s="28">
        <v>-25.2</v>
      </c>
      <c r="K1345" s="29" t="s">
        <v>1193</v>
      </c>
      <c r="L1345" s="30" t="str">
        <f t="shared" si="344"/>
        <v>Yes</v>
      </c>
    </row>
    <row r="1346" spans="1:12">
      <c r="A1346" s="48" t="s">
        <v>527</v>
      </c>
      <c r="B1346" s="25" t="s">
        <v>49</v>
      </c>
      <c r="C1346" s="32">
        <v>7.61895934</v>
      </c>
      <c r="D1346" s="27" t="str">
        <f t="shared" si="341"/>
        <v>N/A</v>
      </c>
      <c r="E1346" s="32">
        <v>7.1842586086000004</v>
      </c>
      <c r="F1346" s="27" t="str">
        <f t="shared" si="342"/>
        <v>N/A</v>
      </c>
      <c r="G1346" s="32">
        <v>5.0427993975999996</v>
      </c>
      <c r="H1346" s="27" t="str">
        <f t="shared" si="343"/>
        <v>N/A</v>
      </c>
      <c r="I1346" s="28">
        <v>-5.71</v>
      </c>
      <c r="J1346" s="28">
        <v>-29.8</v>
      </c>
      <c r="K1346" s="29" t="s">
        <v>1193</v>
      </c>
      <c r="L1346" s="30" t="str">
        <f t="shared" si="344"/>
        <v>Yes</v>
      </c>
    </row>
    <row r="1347" spans="1:12">
      <c r="A1347" s="48" t="s">
        <v>530</v>
      </c>
      <c r="B1347" s="25" t="s">
        <v>49</v>
      </c>
      <c r="C1347" s="32">
        <v>4.9683550039000002</v>
      </c>
      <c r="D1347" s="27" t="str">
        <f t="shared" si="341"/>
        <v>N/A</v>
      </c>
      <c r="E1347" s="32">
        <v>5.1590731296000003</v>
      </c>
      <c r="F1347" s="27" t="str">
        <f t="shared" si="342"/>
        <v>N/A</v>
      </c>
      <c r="G1347" s="32">
        <v>5.0468598512999998</v>
      </c>
      <c r="H1347" s="27" t="str">
        <f t="shared" si="343"/>
        <v>N/A</v>
      </c>
      <c r="I1347" s="28">
        <v>3.839</v>
      </c>
      <c r="J1347" s="28">
        <v>-2.1800000000000002</v>
      </c>
      <c r="K1347" s="29" t="s">
        <v>1193</v>
      </c>
      <c r="L1347" s="30" t="str">
        <f t="shared" si="344"/>
        <v>Yes</v>
      </c>
    </row>
    <row r="1348" spans="1:12">
      <c r="A1348" s="48" t="s">
        <v>532</v>
      </c>
      <c r="B1348" s="25" t="s">
        <v>49</v>
      </c>
      <c r="C1348" s="32">
        <v>12.359808452999999</v>
      </c>
      <c r="D1348" s="27" t="str">
        <f t="shared" si="341"/>
        <v>N/A</v>
      </c>
      <c r="E1348" s="32">
        <v>10.146928897</v>
      </c>
      <c r="F1348" s="27" t="str">
        <f t="shared" si="342"/>
        <v>N/A</v>
      </c>
      <c r="G1348" s="32">
        <v>11.385853939</v>
      </c>
      <c r="H1348" s="27" t="str">
        <f t="shared" si="343"/>
        <v>N/A</v>
      </c>
      <c r="I1348" s="28">
        <v>-17.899999999999999</v>
      </c>
      <c r="J1348" s="28">
        <v>12.21</v>
      </c>
      <c r="K1348" s="29" t="s">
        <v>1193</v>
      </c>
      <c r="L1348" s="30" t="str">
        <f t="shared" si="344"/>
        <v>Yes</v>
      </c>
    </row>
    <row r="1349" spans="1:12" ht="12.75" customHeight="1">
      <c r="A1349" s="46" t="s">
        <v>452</v>
      </c>
      <c r="B1349" s="25" t="s">
        <v>49</v>
      </c>
      <c r="C1349" s="32">
        <v>2.3434703912999999</v>
      </c>
      <c r="D1349" s="27" t="str">
        <f t="shared" si="341"/>
        <v>N/A</v>
      </c>
      <c r="E1349" s="32">
        <v>2.3113473207999999</v>
      </c>
      <c r="F1349" s="27" t="str">
        <f t="shared" si="342"/>
        <v>N/A</v>
      </c>
      <c r="G1349" s="32">
        <v>0.65384237629999997</v>
      </c>
      <c r="H1349" s="27" t="str">
        <f t="shared" si="343"/>
        <v>N/A</v>
      </c>
      <c r="I1349" s="28">
        <v>-1.37</v>
      </c>
      <c r="J1349" s="28">
        <v>-71.7</v>
      </c>
      <c r="K1349" s="29" t="s">
        <v>1193</v>
      </c>
      <c r="L1349" s="30" t="str">
        <f t="shared" si="344"/>
        <v>No</v>
      </c>
    </row>
    <row r="1350" spans="1:12">
      <c r="A1350" s="48" t="s">
        <v>524</v>
      </c>
      <c r="B1350" s="25" t="s">
        <v>49</v>
      </c>
      <c r="C1350" s="32">
        <v>43.72981214</v>
      </c>
      <c r="D1350" s="27" t="str">
        <f t="shared" si="341"/>
        <v>N/A</v>
      </c>
      <c r="E1350" s="32">
        <v>44.534995205999998</v>
      </c>
      <c r="F1350" s="27" t="str">
        <f t="shared" si="342"/>
        <v>N/A</v>
      </c>
      <c r="G1350" s="32">
        <v>25.702811244999999</v>
      </c>
      <c r="H1350" s="27" t="str">
        <f t="shared" si="343"/>
        <v>N/A</v>
      </c>
      <c r="I1350" s="28">
        <v>1.841</v>
      </c>
      <c r="J1350" s="28">
        <v>-42.3</v>
      </c>
      <c r="K1350" s="29" t="s">
        <v>1193</v>
      </c>
      <c r="L1350" s="30" t="str">
        <f t="shared" si="344"/>
        <v>No</v>
      </c>
    </row>
    <row r="1351" spans="1:12">
      <c r="A1351" s="48" t="s">
        <v>527</v>
      </c>
      <c r="B1351" s="25" t="s">
        <v>49</v>
      </c>
      <c r="C1351" s="32">
        <v>2.3842244621000002</v>
      </c>
      <c r="D1351" s="27" t="str">
        <f t="shared" si="341"/>
        <v>N/A</v>
      </c>
      <c r="E1351" s="32">
        <v>1.9204497540000001</v>
      </c>
      <c r="F1351" s="27" t="str">
        <f t="shared" si="342"/>
        <v>N/A</v>
      </c>
      <c r="G1351" s="32">
        <v>0.47554886260000001</v>
      </c>
      <c r="H1351" s="27" t="str">
        <f t="shared" si="343"/>
        <v>N/A</v>
      </c>
      <c r="I1351" s="28">
        <v>-19.5</v>
      </c>
      <c r="J1351" s="28">
        <v>-75.2</v>
      </c>
      <c r="K1351" s="29" t="s">
        <v>1193</v>
      </c>
      <c r="L1351" s="30" t="str">
        <f t="shared" si="344"/>
        <v>No</v>
      </c>
    </row>
    <row r="1352" spans="1:12">
      <c r="A1352" s="48" t="s">
        <v>530</v>
      </c>
      <c r="B1352" s="25" t="s">
        <v>49</v>
      </c>
      <c r="C1352" s="32">
        <v>2.0136810000000001E-4</v>
      </c>
      <c r="D1352" s="27" t="str">
        <f t="shared" si="341"/>
        <v>N/A</v>
      </c>
      <c r="E1352" s="32">
        <v>3.4161519999999999E-4</v>
      </c>
      <c r="F1352" s="27" t="str">
        <f t="shared" si="342"/>
        <v>N/A</v>
      </c>
      <c r="G1352" s="32">
        <v>0.52784660130000005</v>
      </c>
      <c r="H1352" s="27" t="str">
        <f t="shared" si="343"/>
        <v>N/A</v>
      </c>
      <c r="I1352" s="28">
        <v>69.650000000000006</v>
      </c>
      <c r="J1352" s="28">
        <v>154000</v>
      </c>
      <c r="K1352" s="29" t="s">
        <v>1193</v>
      </c>
      <c r="L1352" s="30" t="str">
        <f t="shared" si="344"/>
        <v>No</v>
      </c>
    </row>
    <row r="1353" spans="1:12">
      <c r="A1353" s="48" t="s">
        <v>532</v>
      </c>
      <c r="B1353" s="25" t="s">
        <v>49</v>
      </c>
      <c r="C1353" s="32">
        <v>6.2597156000000001E-3</v>
      </c>
      <c r="D1353" s="27" t="str">
        <f t="shared" si="341"/>
        <v>N/A</v>
      </c>
      <c r="E1353" s="32">
        <v>2.9697603999999998E-3</v>
      </c>
      <c r="F1353" s="27" t="str">
        <f t="shared" si="342"/>
        <v>N/A</v>
      </c>
      <c r="G1353" s="32">
        <v>0</v>
      </c>
      <c r="H1353" s="27" t="str">
        <f t="shared" si="343"/>
        <v>N/A</v>
      </c>
      <c r="I1353" s="28">
        <v>-52.6</v>
      </c>
      <c r="J1353" s="28">
        <v>-100</v>
      </c>
      <c r="K1353" s="29" t="s">
        <v>1193</v>
      </c>
      <c r="L1353" s="30" t="str">
        <f t="shared" si="344"/>
        <v>No</v>
      </c>
    </row>
    <row r="1354" spans="1:12">
      <c r="A1354" s="46" t="s">
        <v>453</v>
      </c>
      <c r="B1354" s="25" t="s">
        <v>49</v>
      </c>
      <c r="C1354" s="32">
        <v>59.622411255999999</v>
      </c>
      <c r="D1354" s="27" t="str">
        <f t="shared" si="341"/>
        <v>N/A</v>
      </c>
      <c r="E1354" s="32">
        <v>59.591480584999999</v>
      </c>
      <c r="F1354" s="27" t="str">
        <f t="shared" si="342"/>
        <v>N/A</v>
      </c>
      <c r="G1354" s="32">
        <v>62.475621220000001</v>
      </c>
      <c r="H1354" s="27" t="str">
        <f t="shared" si="343"/>
        <v>N/A</v>
      </c>
      <c r="I1354" s="28">
        <v>-5.1999999999999998E-2</v>
      </c>
      <c r="J1354" s="28">
        <v>4.84</v>
      </c>
      <c r="K1354" s="29" t="s">
        <v>1193</v>
      </c>
      <c r="L1354" s="30" t="str">
        <f t="shared" si="344"/>
        <v>Yes</v>
      </c>
    </row>
    <row r="1355" spans="1:12">
      <c r="A1355" s="48" t="s">
        <v>524</v>
      </c>
      <c r="B1355" s="25" t="s">
        <v>49</v>
      </c>
      <c r="C1355" s="32">
        <v>4.9872089718000003</v>
      </c>
      <c r="D1355" s="27" t="str">
        <f t="shared" si="341"/>
        <v>N/A</v>
      </c>
      <c r="E1355" s="32">
        <v>5.1054650048000001</v>
      </c>
      <c r="F1355" s="27" t="str">
        <f t="shared" si="342"/>
        <v>N/A</v>
      </c>
      <c r="G1355" s="32">
        <v>1.4056224900000001</v>
      </c>
      <c r="H1355" s="27" t="str">
        <f t="shared" si="343"/>
        <v>N/A</v>
      </c>
      <c r="I1355" s="28">
        <v>2.371</v>
      </c>
      <c r="J1355" s="28">
        <v>-72.5</v>
      </c>
      <c r="K1355" s="29" t="s">
        <v>1193</v>
      </c>
      <c r="L1355" s="30" t="str">
        <f t="shared" si="344"/>
        <v>No</v>
      </c>
    </row>
    <row r="1356" spans="1:12">
      <c r="A1356" s="48" t="s">
        <v>527</v>
      </c>
      <c r="B1356" s="25" t="s">
        <v>49</v>
      </c>
      <c r="C1356" s="32">
        <v>43.588668888999997</v>
      </c>
      <c r="D1356" s="27" t="str">
        <f t="shared" si="341"/>
        <v>N/A</v>
      </c>
      <c r="E1356" s="32">
        <v>45.502740688999999</v>
      </c>
      <c r="F1356" s="27" t="str">
        <f t="shared" si="342"/>
        <v>N/A</v>
      </c>
      <c r="G1356" s="32">
        <v>58.878893556000001</v>
      </c>
      <c r="H1356" s="27" t="str">
        <f t="shared" si="343"/>
        <v>N/A</v>
      </c>
      <c r="I1356" s="28">
        <v>4.391</v>
      </c>
      <c r="J1356" s="28">
        <v>29.4</v>
      </c>
      <c r="K1356" s="29" t="s">
        <v>1193</v>
      </c>
      <c r="L1356" s="30" t="str">
        <f t="shared" si="344"/>
        <v>Yes</v>
      </c>
    </row>
    <row r="1357" spans="1:12">
      <c r="A1357" s="48" t="s">
        <v>530</v>
      </c>
      <c r="B1357" s="25" t="s">
        <v>49</v>
      </c>
      <c r="C1357" s="32">
        <v>66.526178858999998</v>
      </c>
      <c r="D1357" s="27" t="str">
        <f t="shared" si="341"/>
        <v>N/A</v>
      </c>
      <c r="E1357" s="32">
        <v>69.067424596999999</v>
      </c>
      <c r="F1357" s="27" t="str">
        <f t="shared" si="342"/>
        <v>N/A</v>
      </c>
      <c r="G1357" s="32">
        <v>74.307874609999999</v>
      </c>
      <c r="H1357" s="27" t="str">
        <f t="shared" si="343"/>
        <v>N/A</v>
      </c>
      <c r="I1357" s="28">
        <v>3.82</v>
      </c>
      <c r="J1357" s="28">
        <v>7.5869999999999997</v>
      </c>
      <c r="K1357" s="29" t="s">
        <v>1193</v>
      </c>
      <c r="L1357" s="30" t="str">
        <f t="shared" si="344"/>
        <v>Yes</v>
      </c>
    </row>
    <row r="1358" spans="1:12">
      <c r="A1358" s="48" t="s">
        <v>532</v>
      </c>
      <c r="B1358" s="25" t="s">
        <v>49</v>
      </c>
      <c r="C1358" s="32">
        <v>73.520881368000005</v>
      </c>
      <c r="D1358" s="27" t="str">
        <f t="shared" si="341"/>
        <v>N/A</v>
      </c>
      <c r="E1358" s="32">
        <v>67.729098454999999</v>
      </c>
      <c r="F1358" s="27" t="str">
        <f t="shared" si="342"/>
        <v>N/A</v>
      </c>
      <c r="G1358" s="32">
        <v>58.021851638999998</v>
      </c>
      <c r="H1358" s="27" t="str">
        <f t="shared" si="343"/>
        <v>N/A</v>
      </c>
      <c r="I1358" s="28">
        <v>-7.88</v>
      </c>
      <c r="J1358" s="28">
        <v>-14.3</v>
      </c>
      <c r="K1358" s="29" t="s">
        <v>1193</v>
      </c>
      <c r="L1358" s="30" t="str">
        <f t="shared" si="344"/>
        <v>Yes</v>
      </c>
    </row>
    <row r="1359" spans="1:12">
      <c r="A1359" s="46" t="s">
        <v>630</v>
      </c>
      <c r="B1359" s="25" t="s">
        <v>49</v>
      </c>
      <c r="C1359" s="32">
        <v>73.372507396000003</v>
      </c>
      <c r="D1359" s="27" t="str">
        <f t="shared" si="341"/>
        <v>N/A</v>
      </c>
      <c r="E1359" s="32">
        <v>71.019394757000001</v>
      </c>
      <c r="F1359" s="27" t="str">
        <f t="shared" si="342"/>
        <v>N/A</v>
      </c>
      <c r="G1359" s="32">
        <v>69.345175456999996</v>
      </c>
      <c r="H1359" s="27" t="str">
        <f t="shared" si="343"/>
        <v>N/A</v>
      </c>
      <c r="I1359" s="28">
        <v>-3.21</v>
      </c>
      <c r="J1359" s="28">
        <v>-2.36</v>
      </c>
      <c r="K1359" s="29" t="s">
        <v>1193</v>
      </c>
      <c r="L1359" s="30" t="str">
        <f t="shared" si="344"/>
        <v>Yes</v>
      </c>
    </row>
    <row r="1360" spans="1:12">
      <c r="A1360" s="48" t="s">
        <v>524</v>
      </c>
      <c r="B1360" s="25" t="s">
        <v>49</v>
      </c>
      <c r="C1360" s="32">
        <v>42.523062611</v>
      </c>
      <c r="D1360" s="27" t="str">
        <f t="shared" si="341"/>
        <v>N/A</v>
      </c>
      <c r="E1360" s="32">
        <v>45.421860019</v>
      </c>
      <c r="F1360" s="27" t="str">
        <f t="shared" si="342"/>
        <v>N/A</v>
      </c>
      <c r="G1360" s="32">
        <v>19.879518072</v>
      </c>
      <c r="H1360" s="27" t="str">
        <f t="shared" si="343"/>
        <v>N/A</v>
      </c>
      <c r="I1360" s="28">
        <v>6.8170000000000002</v>
      </c>
      <c r="J1360" s="28">
        <v>-56.2</v>
      </c>
      <c r="K1360" s="29" t="s">
        <v>1193</v>
      </c>
      <c r="L1360" s="30" t="str">
        <f t="shared" si="344"/>
        <v>No</v>
      </c>
    </row>
    <row r="1361" spans="1:12">
      <c r="A1361" s="48" t="s">
        <v>527</v>
      </c>
      <c r="B1361" s="25" t="s">
        <v>49</v>
      </c>
      <c r="C1361" s="32">
        <v>59.415792463999999</v>
      </c>
      <c r="D1361" s="27" t="str">
        <f t="shared" si="341"/>
        <v>N/A</v>
      </c>
      <c r="E1361" s="32">
        <v>60.948418832999998</v>
      </c>
      <c r="F1361" s="27" t="str">
        <f t="shared" si="342"/>
        <v>N/A</v>
      </c>
      <c r="G1361" s="32">
        <v>63.303479433</v>
      </c>
      <c r="H1361" s="27" t="str">
        <f t="shared" si="343"/>
        <v>N/A</v>
      </c>
      <c r="I1361" s="28">
        <v>2.5790000000000002</v>
      </c>
      <c r="J1361" s="28">
        <v>3.8639999999999999</v>
      </c>
      <c r="K1361" s="29" t="s">
        <v>1193</v>
      </c>
      <c r="L1361" s="30" t="str">
        <f t="shared" si="344"/>
        <v>Yes</v>
      </c>
    </row>
    <row r="1362" spans="1:12">
      <c r="A1362" s="48" t="s">
        <v>530</v>
      </c>
      <c r="B1362" s="25" t="s">
        <v>49</v>
      </c>
      <c r="C1362" s="32">
        <v>82.431640565999999</v>
      </c>
      <c r="D1362" s="27" t="str">
        <f t="shared" si="341"/>
        <v>N/A</v>
      </c>
      <c r="E1362" s="32">
        <v>80.880137465999994</v>
      </c>
      <c r="F1362" s="27" t="str">
        <f t="shared" si="342"/>
        <v>N/A</v>
      </c>
      <c r="G1362" s="32">
        <v>86.938489712000006</v>
      </c>
      <c r="H1362" s="27" t="str">
        <f t="shared" si="343"/>
        <v>N/A</v>
      </c>
      <c r="I1362" s="28">
        <v>-1.88</v>
      </c>
      <c r="J1362" s="28">
        <v>7.4909999999999997</v>
      </c>
      <c r="K1362" s="29" t="s">
        <v>1193</v>
      </c>
      <c r="L1362" s="30" t="str">
        <f t="shared" si="344"/>
        <v>Yes</v>
      </c>
    </row>
    <row r="1363" spans="1:12">
      <c r="A1363" s="48" t="s">
        <v>532</v>
      </c>
      <c r="B1363" s="25" t="s">
        <v>49</v>
      </c>
      <c r="C1363" s="32">
        <v>74.197452295999994</v>
      </c>
      <c r="D1363" s="27" t="str">
        <f t="shared" si="341"/>
        <v>N/A</v>
      </c>
      <c r="E1363" s="32">
        <v>67.645945162999993</v>
      </c>
      <c r="F1363" s="27" t="str">
        <f t="shared" si="342"/>
        <v>N/A</v>
      </c>
      <c r="G1363" s="32">
        <v>71.017826337000002</v>
      </c>
      <c r="H1363" s="27" t="str">
        <f t="shared" si="343"/>
        <v>N/A</v>
      </c>
      <c r="I1363" s="28">
        <v>-8.83</v>
      </c>
      <c r="J1363" s="28">
        <v>4.9850000000000003</v>
      </c>
      <c r="K1363" s="29" t="s">
        <v>1193</v>
      </c>
      <c r="L1363" s="30" t="str">
        <f t="shared" si="344"/>
        <v>Yes</v>
      </c>
    </row>
    <row r="1364" spans="1:12">
      <c r="A1364" s="46" t="s">
        <v>4</v>
      </c>
      <c r="B1364" s="25" t="s">
        <v>49</v>
      </c>
      <c r="C1364" s="26">
        <v>5.9702664232</v>
      </c>
      <c r="D1364" s="27" t="str">
        <f t="shared" si="341"/>
        <v>N/A</v>
      </c>
      <c r="E1364" s="26">
        <v>6.458154306</v>
      </c>
      <c r="F1364" s="27" t="str">
        <f t="shared" si="342"/>
        <v>N/A</v>
      </c>
      <c r="G1364" s="26">
        <v>11.555555556</v>
      </c>
      <c r="H1364" s="27" t="str">
        <f t="shared" si="343"/>
        <v>N/A</v>
      </c>
      <c r="I1364" s="28">
        <v>8.1720000000000006</v>
      </c>
      <c r="J1364" s="28">
        <v>78.930000000000007</v>
      </c>
      <c r="K1364" s="29" t="s">
        <v>1193</v>
      </c>
      <c r="L1364" s="30" t="str">
        <f t="shared" si="344"/>
        <v>No</v>
      </c>
    </row>
    <row r="1365" spans="1:12">
      <c r="A1365" s="48" t="s">
        <v>524</v>
      </c>
      <c r="B1365" s="25" t="s">
        <v>49</v>
      </c>
      <c r="C1365" s="26">
        <v>0.86616937250000003</v>
      </c>
      <c r="D1365" s="27" t="str">
        <f t="shared" si="341"/>
        <v>N/A</v>
      </c>
      <c r="E1365" s="26">
        <v>1.1347962382000001</v>
      </c>
      <c r="F1365" s="27" t="str">
        <f t="shared" si="342"/>
        <v>N/A</v>
      </c>
      <c r="G1365" s="26">
        <v>0.68421052630000001</v>
      </c>
      <c r="H1365" s="27" t="str">
        <f t="shared" si="343"/>
        <v>N/A</v>
      </c>
      <c r="I1365" s="28">
        <v>31.01</v>
      </c>
      <c r="J1365" s="28">
        <v>-39.700000000000003</v>
      </c>
      <c r="K1365" s="29" t="s">
        <v>1193</v>
      </c>
      <c r="L1365" s="30" t="str">
        <f t="shared" si="344"/>
        <v>No</v>
      </c>
    </row>
    <row r="1366" spans="1:12">
      <c r="A1366" s="48" t="s">
        <v>527</v>
      </c>
      <c r="B1366" s="25" t="s">
        <v>49</v>
      </c>
      <c r="C1366" s="26">
        <v>10.912404126</v>
      </c>
      <c r="D1366" s="27" t="str">
        <f t="shared" si="341"/>
        <v>N/A</v>
      </c>
      <c r="E1366" s="26">
        <v>11.262696611999999</v>
      </c>
      <c r="F1366" s="27" t="str">
        <f t="shared" si="342"/>
        <v>N/A</v>
      </c>
      <c r="G1366" s="26">
        <v>12.985068761999999</v>
      </c>
      <c r="H1366" s="27" t="str">
        <f t="shared" si="343"/>
        <v>N/A</v>
      </c>
      <c r="I1366" s="28">
        <v>3.21</v>
      </c>
      <c r="J1366" s="28">
        <v>15.29</v>
      </c>
      <c r="K1366" s="29" t="s">
        <v>1193</v>
      </c>
      <c r="L1366" s="30" t="str">
        <f t="shared" si="344"/>
        <v>Yes</v>
      </c>
    </row>
    <row r="1367" spans="1:12">
      <c r="A1367" s="48" t="s">
        <v>530</v>
      </c>
      <c r="B1367" s="25" t="s">
        <v>49</v>
      </c>
      <c r="C1367" s="26">
        <v>4.2239695212999999</v>
      </c>
      <c r="D1367" s="27" t="str">
        <f t="shared" si="341"/>
        <v>N/A</v>
      </c>
      <c r="E1367" s="26">
        <v>4.5316514368999998</v>
      </c>
      <c r="F1367" s="27" t="str">
        <f t="shared" si="342"/>
        <v>N/A</v>
      </c>
      <c r="G1367" s="26">
        <v>8.8569903949000004</v>
      </c>
      <c r="H1367" s="27" t="str">
        <f t="shared" si="343"/>
        <v>N/A</v>
      </c>
      <c r="I1367" s="28">
        <v>7.2839999999999998</v>
      </c>
      <c r="J1367" s="28">
        <v>95.45</v>
      </c>
      <c r="K1367" s="29" t="s">
        <v>1193</v>
      </c>
      <c r="L1367" s="30" t="str">
        <f t="shared" si="344"/>
        <v>No</v>
      </c>
    </row>
    <row r="1368" spans="1:12">
      <c r="A1368" s="48" t="s">
        <v>532</v>
      </c>
      <c r="B1368" s="25" t="s">
        <v>49</v>
      </c>
      <c r="C1368" s="26">
        <v>4.3364142820999998</v>
      </c>
      <c r="D1368" s="27" t="str">
        <f t="shared" si="341"/>
        <v>N/A</v>
      </c>
      <c r="E1368" s="26">
        <v>4.5915709373000002</v>
      </c>
      <c r="F1368" s="27" t="str">
        <f t="shared" si="342"/>
        <v>N/A</v>
      </c>
      <c r="G1368" s="26">
        <v>6.9949494949000002</v>
      </c>
      <c r="H1368" s="27" t="str">
        <f t="shared" si="343"/>
        <v>N/A</v>
      </c>
      <c r="I1368" s="28">
        <v>5.8840000000000003</v>
      </c>
      <c r="J1368" s="28">
        <v>52.34</v>
      </c>
      <c r="K1368" s="29" t="s">
        <v>1193</v>
      </c>
      <c r="L1368" s="30" t="str">
        <f t="shared" si="344"/>
        <v>No</v>
      </c>
    </row>
    <row r="1369" spans="1:12">
      <c r="A1369" s="46" t="s">
        <v>5</v>
      </c>
      <c r="B1369" s="25" t="s">
        <v>49</v>
      </c>
      <c r="C1369" s="26">
        <v>247.04953614999999</v>
      </c>
      <c r="D1369" s="27" t="str">
        <f t="shared" si="341"/>
        <v>N/A</v>
      </c>
      <c r="E1369" s="26">
        <v>231.31718031</v>
      </c>
      <c r="F1369" s="27" t="str">
        <f t="shared" si="342"/>
        <v>N/A</v>
      </c>
      <c r="G1369" s="26">
        <v>133.73175965999999</v>
      </c>
      <c r="H1369" s="27" t="str">
        <f t="shared" si="343"/>
        <v>N/A</v>
      </c>
      <c r="I1369" s="28">
        <v>-6.37</v>
      </c>
      <c r="J1369" s="28">
        <v>-42.2</v>
      </c>
      <c r="K1369" s="29" t="s">
        <v>1193</v>
      </c>
      <c r="L1369" s="30" t="str">
        <f t="shared" si="344"/>
        <v>No</v>
      </c>
    </row>
    <row r="1370" spans="1:12">
      <c r="A1370" s="48" t="s">
        <v>524</v>
      </c>
      <c r="B1370" s="25" t="s">
        <v>49</v>
      </c>
      <c r="C1370" s="26">
        <v>240.12905513000001</v>
      </c>
      <c r="D1370" s="27" t="str">
        <f t="shared" si="341"/>
        <v>N/A</v>
      </c>
      <c r="E1370" s="26">
        <v>224.96196627</v>
      </c>
      <c r="F1370" s="27" t="str">
        <f t="shared" si="342"/>
        <v>N/A</v>
      </c>
      <c r="G1370" s="26">
        <v>284.8203125</v>
      </c>
      <c r="H1370" s="27" t="str">
        <f t="shared" si="343"/>
        <v>N/A</v>
      </c>
      <c r="I1370" s="28">
        <v>-6.32</v>
      </c>
      <c r="J1370" s="28">
        <v>26.61</v>
      </c>
      <c r="K1370" s="29" t="s">
        <v>1193</v>
      </c>
      <c r="L1370" s="30" t="str">
        <f t="shared" si="344"/>
        <v>Yes</v>
      </c>
    </row>
    <row r="1371" spans="1:12">
      <c r="A1371" s="48" t="s">
        <v>527</v>
      </c>
      <c r="B1371" s="25" t="s">
        <v>49</v>
      </c>
      <c r="C1371" s="26">
        <v>267.28313049000002</v>
      </c>
      <c r="D1371" s="27" t="str">
        <f t="shared" si="341"/>
        <v>N/A</v>
      </c>
      <c r="E1371" s="26">
        <v>252.25995316000001</v>
      </c>
      <c r="F1371" s="27" t="str">
        <f t="shared" si="342"/>
        <v>N/A</v>
      </c>
      <c r="G1371" s="26">
        <v>104.74166667</v>
      </c>
      <c r="H1371" s="27" t="str">
        <f t="shared" si="343"/>
        <v>N/A</v>
      </c>
      <c r="I1371" s="28">
        <v>-5.62</v>
      </c>
      <c r="J1371" s="28">
        <v>-58.5</v>
      </c>
      <c r="K1371" s="29" t="s">
        <v>1193</v>
      </c>
      <c r="L1371" s="30" t="str">
        <f t="shared" si="344"/>
        <v>No</v>
      </c>
    </row>
    <row r="1372" spans="1:12">
      <c r="A1372" s="48" t="s">
        <v>530</v>
      </c>
      <c r="B1372" s="25" t="s">
        <v>49</v>
      </c>
      <c r="C1372" s="26">
        <v>0</v>
      </c>
      <c r="D1372" s="27" t="str">
        <f t="shared" si="341"/>
        <v>N/A</v>
      </c>
      <c r="E1372" s="26">
        <v>21</v>
      </c>
      <c r="F1372" s="27" t="str">
        <f t="shared" si="342"/>
        <v>N/A</v>
      </c>
      <c r="G1372" s="26">
        <v>7.3877551019999999</v>
      </c>
      <c r="H1372" s="27" t="str">
        <f t="shared" si="343"/>
        <v>N/A</v>
      </c>
      <c r="I1372" s="28" t="s">
        <v>1207</v>
      </c>
      <c r="J1372" s="28">
        <v>-64.8</v>
      </c>
      <c r="K1372" s="29" t="s">
        <v>1193</v>
      </c>
      <c r="L1372" s="30" t="str">
        <f t="shared" si="344"/>
        <v>No</v>
      </c>
    </row>
    <row r="1373" spans="1:12">
      <c r="A1373" s="48" t="s">
        <v>532</v>
      </c>
      <c r="B1373" s="25" t="s">
        <v>49</v>
      </c>
      <c r="C1373" s="26">
        <v>52.083333332999999</v>
      </c>
      <c r="D1373" s="27" t="str">
        <f t="shared" si="341"/>
        <v>N/A</v>
      </c>
      <c r="E1373" s="26">
        <v>110.75</v>
      </c>
      <c r="F1373" s="27" t="str">
        <f t="shared" si="342"/>
        <v>N/A</v>
      </c>
      <c r="G1373" s="26" t="s">
        <v>1207</v>
      </c>
      <c r="H1373" s="27" t="str">
        <f t="shared" si="343"/>
        <v>N/A</v>
      </c>
      <c r="I1373" s="28">
        <v>112.6</v>
      </c>
      <c r="J1373" s="28" t="s">
        <v>1207</v>
      </c>
      <c r="K1373" s="29" t="s">
        <v>1193</v>
      </c>
      <c r="L1373" s="30" t="str">
        <f t="shared" si="344"/>
        <v>N/A</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11.11</v>
      </c>
      <c r="J1375" s="28">
        <v>-70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63</v>
      </c>
      <c r="D1376" s="27" t="str">
        <f t="shared" si="345"/>
        <v>N/A</v>
      </c>
      <c r="E1376" s="26">
        <v>53</v>
      </c>
      <c r="F1376" s="27" t="str">
        <f t="shared" si="346"/>
        <v>N/A</v>
      </c>
      <c r="G1376" s="26">
        <v>15</v>
      </c>
      <c r="H1376" s="27" t="str">
        <f t="shared" si="347"/>
        <v>N/A</v>
      </c>
      <c r="I1376" s="28">
        <v>-15.9</v>
      </c>
      <c r="J1376" s="28">
        <v>-71.7</v>
      </c>
      <c r="K1376" s="47" t="s">
        <v>49</v>
      </c>
      <c r="L1376" s="30" t="str">
        <f t="shared" si="348"/>
        <v>N/A</v>
      </c>
    </row>
    <row r="1377" spans="1:12">
      <c r="A1377" s="48" t="s">
        <v>570</v>
      </c>
      <c r="B1377" s="25" t="s">
        <v>49</v>
      </c>
      <c r="C1377" s="26">
        <v>36</v>
      </c>
      <c r="D1377" s="27" t="str">
        <f t="shared" si="345"/>
        <v>N/A</v>
      </c>
      <c r="E1377" s="26">
        <v>31</v>
      </c>
      <c r="F1377" s="27" t="str">
        <f t="shared" si="346"/>
        <v>N/A</v>
      </c>
      <c r="G1377" s="26">
        <v>11</v>
      </c>
      <c r="H1377" s="27" t="str">
        <f t="shared" si="347"/>
        <v>N/A</v>
      </c>
      <c r="I1377" s="28">
        <v>-13.9</v>
      </c>
      <c r="J1377" s="28">
        <v>-67.7</v>
      </c>
      <c r="K1377" s="47" t="s">
        <v>49</v>
      </c>
      <c r="L1377" s="30" t="str">
        <f t="shared" si="348"/>
        <v>N/A</v>
      </c>
    </row>
    <row r="1378" spans="1:12">
      <c r="A1378" s="48" t="s">
        <v>571</v>
      </c>
      <c r="B1378" s="25" t="s">
        <v>49</v>
      </c>
      <c r="C1378" s="26">
        <v>451</v>
      </c>
      <c r="D1378" s="27" t="str">
        <f t="shared" si="345"/>
        <v>N/A</v>
      </c>
      <c r="E1378" s="26">
        <v>284</v>
      </c>
      <c r="F1378" s="27" t="str">
        <f t="shared" si="346"/>
        <v>N/A</v>
      </c>
      <c r="G1378" s="26">
        <v>11</v>
      </c>
      <c r="H1378" s="27" t="str">
        <f t="shared" si="347"/>
        <v>N/A</v>
      </c>
      <c r="I1378" s="28">
        <v>-37</v>
      </c>
      <c r="J1378" s="28">
        <v>-98.2</v>
      </c>
      <c r="K1378" s="47" t="s">
        <v>49</v>
      </c>
      <c r="L1378" s="30" t="str">
        <f t="shared" si="348"/>
        <v>N/A</v>
      </c>
    </row>
    <row r="1379" spans="1:12">
      <c r="A1379" s="48" t="s">
        <v>572</v>
      </c>
      <c r="B1379" s="25" t="s">
        <v>49</v>
      </c>
      <c r="C1379" s="26">
        <v>28</v>
      </c>
      <c r="D1379" s="27" t="str">
        <f t="shared" si="345"/>
        <v>N/A</v>
      </c>
      <c r="E1379" s="26">
        <v>28</v>
      </c>
      <c r="F1379" s="27" t="str">
        <f t="shared" si="346"/>
        <v>N/A</v>
      </c>
      <c r="G1379" s="26">
        <v>20</v>
      </c>
      <c r="H1379" s="27" t="str">
        <f t="shared" si="347"/>
        <v>N/A</v>
      </c>
      <c r="I1379" s="28">
        <v>0</v>
      </c>
      <c r="J1379" s="28">
        <v>-28.6</v>
      </c>
      <c r="K1379" s="47" t="s">
        <v>49</v>
      </c>
      <c r="L1379" s="30" t="str">
        <f t="shared" si="348"/>
        <v>N/A</v>
      </c>
    </row>
    <row r="1380" spans="1:12">
      <c r="A1380" s="48" t="s">
        <v>573</v>
      </c>
      <c r="B1380" s="25" t="s">
        <v>49</v>
      </c>
      <c r="C1380" s="26">
        <v>601</v>
      </c>
      <c r="D1380" s="27" t="str">
        <f t="shared" si="345"/>
        <v>N/A</v>
      </c>
      <c r="E1380" s="26">
        <v>406</v>
      </c>
      <c r="F1380" s="27" t="str">
        <f t="shared" si="346"/>
        <v>N/A</v>
      </c>
      <c r="G1380" s="26">
        <v>202</v>
      </c>
      <c r="H1380" s="27" t="str">
        <f t="shared" si="347"/>
        <v>N/A</v>
      </c>
      <c r="I1380" s="28">
        <v>-32.4</v>
      </c>
      <c r="J1380" s="28">
        <v>-50.2</v>
      </c>
      <c r="K1380" s="47" t="s">
        <v>49</v>
      </c>
      <c r="L1380" s="30" t="str">
        <f t="shared" si="348"/>
        <v>N/A</v>
      </c>
    </row>
    <row r="1381" spans="1:12">
      <c r="A1381" s="46" t="s">
        <v>742</v>
      </c>
      <c r="B1381" s="25" t="s">
        <v>49</v>
      </c>
      <c r="C1381" s="31">
        <v>3164423</v>
      </c>
      <c r="D1381" s="27" t="str">
        <f t="shared" si="345"/>
        <v>N/A</v>
      </c>
      <c r="E1381" s="31">
        <v>2589422</v>
      </c>
      <c r="F1381" s="27" t="str">
        <f t="shared" si="346"/>
        <v>N/A</v>
      </c>
      <c r="G1381" s="31">
        <v>5402226</v>
      </c>
      <c r="H1381" s="27" t="str">
        <f t="shared" si="347"/>
        <v>N/A</v>
      </c>
      <c r="I1381" s="28">
        <v>-18.2</v>
      </c>
      <c r="J1381" s="28">
        <v>108.6</v>
      </c>
      <c r="K1381" s="47" t="s">
        <v>49</v>
      </c>
      <c r="L1381" s="30" t="str">
        <f t="shared" si="348"/>
        <v>N/A</v>
      </c>
    </row>
    <row r="1382" spans="1:12">
      <c r="A1382" s="48" t="s">
        <v>574</v>
      </c>
      <c r="B1382" s="25" t="s">
        <v>49</v>
      </c>
      <c r="C1382" s="31">
        <v>1477423</v>
      </c>
      <c r="D1382" s="27" t="str">
        <f t="shared" si="345"/>
        <v>N/A</v>
      </c>
      <c r="E1382" s="31">
        <v>1663160</v>
      </c>
      <c r="F1382" s="27" t="str">
        <f t="shared" si="346"/>
        <v>N/A</v>
      </c>
      <c r="G1382" s="31">
        <v>1086816</v>
      </c>
      <c r="H1382" s="27" t="str">
        <f t="shared" si="347"/>
        <v>N/A</v>
      </c>
      <c r="I1382" s="28">
        <v>12.57</v>
      </c>
      <c r="J1382" s="28">
        <v>-34.700000000000003</v>
      </c>
      <c r="K1382" s="47" t="s">
        <v>49</v>
      </c>
      <c r="L1382" s="30" t="str">
        <f t="shared" si="348"/>
        <v>N/A</v>
      </c>
    </row>
    <row r="1383" spans="1:12">
      <c r="A1383" s="48" t="s">
        <v>568</v>
      </c>
      <c r="B1383" s="25" t="s">
        <v>49</v>
      </c>
      <c r="C1383" s="31">
        <v>354074</v>
      </c>
      <c r="D1383" s="27" t="str">
        <f t="shared" si="345"/>
        <v>N/A</v>
      </c>
      <c r="E1383" s="31">
        <v>341437</v>
      </c>
      <c r="F1383" s="27" t="str">
        <f t="shared" si="346"/>
        <v>N/A</v>
      </c>
      <c r="G1383" s="31">
        <v>250585</v>
      </c>
      <c r="H1383" s="27" t="str">
        <f t="shared" si="347"/>
        <v>N/A</v>
      </c>
      <c r="I1383" s="28">
        <v>-3.57</v>
      </c>
      <c r="J1383" s="28">
        <v>-26.6</v>
      </c>
      <c r="K1383" s="47" t="s">
        <v>49</v>
      </c>
      <c r="L1383" s="30" t="str">
        <f t="shared" si="348"/>
        <v>N/A</v>
      </c>
    </row>
    <row r="1384" spans="1:12">
      <c r="A1384" s="48" t="s">
        <v>221</v>
      </c>
      <c r="B1384" s="25" t="s">
        <v>49</v>
      </c>
      <c r="C1384" s="31">
        <v>3154632</v>
      </c>
      <c r="D1384" s="27" t="str">
        <f t="shared" si="345"/>
        <v>N/A</v>
      </c>
      <c r="E1384" s="31">
        <v>2587799</v>
      </c>
      <c r="F1384" s="27" t="str">
        <f t="shared" si="346"/>
        <v>N/A</v>
      </c>
      <c r="G1384" s="31">
        <v>5397628</v>
      </c>
      <c r="H1384" s="27" t="str">
        <f t="shared" si="347"/>
        <v>N/A</v>
      </c>
      <c r="I1384" s="28">
        <v>-18</v>
      </c>
      <c r="J1384" s="28">
        <v>108.6</v>
      </c>
      <c r="K1384" s="47" t="s">
        <v>49</v>
      </c>
      <c r="L1384" s="30" t="str">
        <f t="shared" si="348"/>
        <v>N/A</v>
      </c>
    </row>
    <row r="1385" spans="1:12">
      <c r="A1385" s="48" t="s">
        <v>569</v>
      </c>
      <c r="B1385" s="25" t="s">
        <v>49</v>
      </c>
      <c r="C1385" s="31">
        <v>917160</v>
      </c>
      <c r="D1385" s="27" t="str">
        <f t="shared" si="345"/>
        <v>N/A</v>
      </c>
      <c r="E1385" s="31">
        <v>948095</v>
      </c>
      <c r="F1385" s="27" t="str">
        <f t="shared" si="346"/>
        <v>N/A</v>
      </c>
      <c r="G1385" s="31">
        <v>439262</v>
      </c>
      <c r="H1385" s="27" t="str">
        <f t="shared" si="347"/>
        <v>N/A</v>
      </c>
      <c r="I1385" s="28">
        <v>3.3730000000000002</v>
      </c>
      <c r="J1385" s="28">
        <v>-53.7</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17586067</v>
      </c>
      <c r="D1387" s="27" t="str">
        <f t="shared" ref="D1387:D1401" si="349">IF($B1387="N/A","N/A",IF(C1387&gt;10,"No",IF(C1387&lt;-10,"No","Yes")))</f>
        <v>N/A</v>
      </c>
      <c r="E1387" s="31">
        <v>12077805</v>
      </c>
      <c r="F1387" s="27" t="str">
        <f t="shared" ref="F1387:F1401" si="350">IF($B1387="N/A","N/A",IF(E1387&gt;10,"No",IF(E1387&lt;-10,"No","Yes")))</f>
        <v>N/A</v>
      </c>
      <c r="G1387" s="31">
        <v>975152</v>
      </c>
      <c r="H1387" s="27" t="str">
        <f t="shared" ref="H1387:H1401" si="351">IF($B1387="N/A","N/A",IF(G1387&gt;10,"No",IF(G1387&lt;-10,"No","Yes")))</f>
        <v>N/A</v>
      </c>
      <c r="I1387" s="28">
        <v>-31.3</v>
      </c>
      <c r="J1387" s="28">
        <v>-91.9</v>
      </c>
      <c r="K1387" s="29" t="s">
        <v>1193</v>
      </c>
      <c r="L1387" s="30" t="str">
        <f t="shared" ref="L1387:L1401" si="352">IF(J1387="Div by 0", "N/A", IF(K1387="N/A","N/A", IF(J1387&gt;VALUE(MID(K1387,1,2)), "No", IF(J1387&lt;-1*VALUE(MID(K1387,1,2)), "No", "Yes"))))</f>
        <v>No</v>
      </c>
    </row>
    <row r="1388" spans="1:12">
      <c r="A1388" s="46" t="s">
        <v>576</v>
      </c>
      <c r="B1388" s="25" t="s">
        <v>49</v>
      </c>
      <c r="C1388" s="26">
        <v>67421</v>
      </c>
      <c r="D1388" s="27" t="str">
        <f t="shared" si="349"/>
        <v>N/A</v>
      </c>
      <c r="E1388" s="26">
        <v>40827</v>
      </c>
      <c r="F1388" s="27" t="str">
        <f t="shared" si="350"/>
        <v>N/A</v>
      </c>
      <c r="G1388" s="26">
        <v>3958</v>
      </c>
      <c r="H1388" s="27" t="str">
        <f t="shared" si="351"/>
        <v>N/A</v>
      </c>
      <c r="I1388" s="28">
        <v>-39.4</v>
      </c>
      <c r="J1388" s="28">
        <v>-90.3</v>
      </c>
      <c r="K1388" s="29" t="s">
        <v>1193</v>
      </c>
      <c r="L1388" s="30" t="str">
        <f t="shared" si="352"/>
        <v>No</v>
      </c>
    </row>
    <row r="1389" spans="1:12">
      <c r="A1389" s="46" t="s">
        <v>577</v>
      </c>
      <c r="B1389" s="25" t="s">
        <v>49</v>
      </c>
      <c r="C1389" s="31">
        <v>260.83960487000002</v>
      </c>
      <c r="D1389" s="27" t="str">
        <f t="shared" si="349"/>
        <v>N/A</v>
      </c>
      <c r="E1389" s="31">
        <v>295.82886324999998</v>
      </c>
      <c r="F1389" s="27" t="str">
        <f t="shared" si="350"/>
        <v>N/A</v>
      </c>
      <c r="G1389" s="31">
        <v>246.37493684</v>
      </c>
      <c r="H1389" s="27" t="str">
        <f t="shared" si="351"/>
        <v>N/A</v>
      </c>
      <c r="I1389" s="28">
        <v>13.41</v>
      </c>
      <c r="J1389" s="28">
        <v>-16.7</v>
      </c>
      <c r="K1389" s="29" t="s">
        <v>1193</v>
      </c>
      <c r="L1389" s="30" t="str">
        <f t="shared" si="352"/>
        <v>Yes</v>
      </c>
    </row>
    <row r="1390" spans="1:12">
      <c r="A1390" s="46" t="s">
        <v>578</v>
      </c>
      <c r="B1390" s="25" t="s">
        <v>49</v>
      </c>
      <c r="C1390" s="31">
        <v>400081</v>
      </c>
      <c r="D1390" s="27" t="str">
        <f t="shared" si="349"/>
        <v>N/A</v>
      </c>
      <c r="E1390" s="31">
        <v>221060</v>
      </c>
      <c r="F1390" s="27" t="str">
        <f t="shared" si="350"/>
        <v>N/A</v>
      </c>
      <c r="G1390" s="31">
        <v>11299</v>
      </c>
      <c r="H1390" s="27" t="str">
        <f t="shared" si="351"/>
        <v>N/A</v>
      </c>
      <c r="I1390" s="28">
        <v>-44.7</v>
      </c>
      <c r="J1390" s="28">
        <v>-94.9</v>
      </c>
      <c r="K1390" s="29" t="s">
        <v>1193</v>
      </c>
      <c r="L1390" s="30" t="str">
        <f t="shared" si="352"/>
        <v>No</v>
      </c>
    </row>
    <row r="1391" spans="1:12">
      <c r="A1391" s="46" t="s">
        <v>579</v>
      </c>
      <c r="B1391" s="25" t="s">
        <v>49</v>
      </c>
      <c r="C1391" s="26">
        <v>2541</v>
      </c>
      <c r="D1391" s="27" t="str">
        <f t="shared" si="349"/>
        <v>N/A</v>
      </c>
      <c r="E1391" s="26">
        <v>1051</v>
      </c>
      <c r="F1391" s="27" t="str">
        <f t="shared" si="350"/>
        <v>N/A</v>
      </c>
      <c r="G1391" s="26">
        <v>63</v>
      </c>
      <c r="H1391" s="27" t="str">
        <f t="shared" si="351"/>
        <v>N/A</v>
      </c>
      <c r="I1391" s="28">
        <v>-58.6</v>
      </c>
      <c r="J1391" s="28">
        <v>-94</v>
      </c>
      <c r="K1391" s="29" t="s">
        <v>1193</v>
      </c>
      <c r="L1391" s="30" t="str">
        <f t="shared" si="352"/>
        <v>No</v>
      </c>
    </row>
    <row r="1392" spans="1:12">
      <c r="A1392" s="46" t="s">
        <v>580</v>
      </c>
      <c r="B1392" s="25" t="s">
        <v>49</v>
      </c>
      <c r="C1392" s="31">
        <v>157.45021645</v>
      </c>
      <c r="D1392" s="27" t="str">
        <f t="shared" si="349"/>
        <v>N/A</v>
      </c>
      <c r="E1392" s="31">
        <v>210.33301617999999</v>
      </c>
      <c r="F1392" s="27" t="str">
        <f t="shared" si="350"/>
        <v>N/A</v>
      </c>
      <c r="G1392" s="31">
        <v>179.34920635</v>
      </c>
      <c r="H1392" s="27" t="str">
        <f t="shared" si="351"/>
        <v>N/A</v>
      </c>
      <c r="I1392" s="28">
        <v>33.590000000000003</v>
      </c>
      <c r="J1392" s="28">
        <v>-14.7</v>
      </c>
      <c r="K1392" s="29" t="s">
        <v>1193</v>
      </c>
      <c r="L1392" s="30" t="str">
        <f t="shared" si="352"/>
        <v>Yes</v>
      </c>
    </row>
    <row r="1393" spans="1:12">
      <c r="A1393" s="46" t="s">
        <v>590</v>
      </c>
      <c r="B1393" s="25" t="s">
        <v>49</v>
      </c>
      <c r="C1393" s="31">
        <v>4102</v>
      </c>
      <c r="D1393" s="27" t="str">
        <f t="shared" si="349"/>
        <v>N/A</v>
      </c>
      <c r="E1393" s="31">
        <v>12791</v>
      </c>
      <c r="F1393" s="27" t="str">
        <f t="shared" si="350"/>
        <v>N/A</v>
      </c>
      <c r="G1393" s="31">
        <v>60184</v>
      </c>
      <c r="H1393" s="27" t="str">
        <f t="shared" si="351"/>
        <v>N/A</v>
      </c>
      <c r="I1393" s="28">
        <v>211.8</v>
      </c>
      <c r="J1393" s="28">
        <v>370.5</v>
      </c>
      <c r="K1393" s="29" t="s">
        <v>1193</v>
      </c>
      <c r="L1393" s="30" t="str">
        <f t="shared" si="352"/>
        <v>No</v>
      </c>
    </row>
    <row r="1394" spans="1:12">
      <c r="A1394" s="46" t="s">
        <v>592</v>
      </c>
      <c r="B1394" s="25" t="s">
        <v>49</v>
      </c>
      <c r="C1394" s="26">
        <v>22</v>
      </c>
      <c r="D1394" s="27" t="str">
        <f t="shared" si="349"/>
        <v>N/A</v>
      </c>
      <c r="E1394" s="26">
        <v>182</v>
      </c>
      <c r="F1394" s="27" t="str">
        <f t="shared" si="350"/>
        <v>N/A</v>
      </c>
      <c r="G1394" s="26">
        <v>248</v>
      </c>
      <c r="H1394" s="27" t="str">
        <f t="shared" si="351"/>
        <v>N/A</v>
      </c>
      <c r="I1394" s="28">
        <v>727.3</v>
      </c>
      <c r="J1394" s="28">
        <v>36.26</v>
      </c>
      <c r="K1394" s="29" t="s">
        <v>1193</v>
      </c>
      <c r="L1394" s="30" t="str">
        <f t="shared" si="352"/>
        <v>No</v>
      </c>
    </row>
    <row r="1395" spans="1:12">
      <c r="A1395" s="46" t="s">
        <v>591</v>
      </c>
      <c r="B1395" s="25" t="s">
        <v>49</v>
      </c>
      <c r="C1395" s="31">
        <v>186.45454545000001</v>
      </c>
      <c r="D1395" s="27" t="str">
        <f t="shared" si="349"/>
        <v>N/A</v>
      </c>
      <c r="E1395" s="31">
        <v>70.280219779999996</v>
      </c>
      <c r="F1395" s="27" t="str">
        <f t="shared" si="350"/>
        <v>N/A</v>
      </c>
      <c r="G1395" s="31">
        <v>242.67741935000001</v>
      </c>
      <c r="H1395" s="27" t="str">
        <f t="shared" si="351"/>
        <v>N/A</v>
      </c>
      <c r="I1395" s="28">
        <v>-62.3</v>
      </c>
      <c r="J1395" s="28">
        <v>245.3</v>
      </c>
      <c r="K1395" s="29" t="s">
        <v>1193</v>
      </c>
      <c r="L1395" s="30" t="str">
        <f t="shared" si="352"/>
        <v>No</v>
      </c>
    </row>
    <row r="1396" spans="1:12">
      <c r="A1396" s="46" t="s">
        <v>581</v>
      </c>
      <c r="B1396" s="25" t="s">
        <v>49</v>
      </c>
      <c r="C1396" s="31">
        <v>1729</v>
      </c>
      <c r="D1396" s="27" t="str">
        <f t="shared" si="349"/>
        <v>N/A</v>
      </c>
      <c r="E1396" s="31">
        <v>69</v>
      </c>
      <c r="F1396" s="27" t="str">
        <f t="shared" si="350"/>
        <v>N/A</v>
      </c>
      <c r="G1396" s="31">
        <v>0</v>
      </c>
      <c r="H1396" s="27" t="str">
        <f t="shared" si="351"/>
        <v>N/A</v>
      </c>
      <c r="I1396" s="28">
        <v>-96</v>
      </c>
      <c r="J1396" s="28">
        <v>-100</v>
      </c>
      <c r="K1396" s="29" t="s">
        <v>1193</v>
      </c>
      <c r="L1396" s="30" t="str">
        <f t="shared" si="352"/>
        <v>No</v>
      </c>
    </row>
    <row r="1397" spans="1:12">
      <c r="A1397" s="46" t="s">
        <v>582</v>
      </c>
      <c r="B1397" s="25" t="s">
        <v>49</v>
      </c>
      <c r="C1397" s="26">
        <v>20</v>
      </c>
      <c r="D1397" s="27" t="str">
        <f t="shared" si="349"/>
        <v>N/A</v>
      </c>
      <c r="E1397" s="26">
        <v>11</v>
      </c>
      <c r="F1397" s="27" t="str">
        <f t="shared" si="350"/>
        <v>N/A</v>
      </c>
      <c r="G1397" s="26">
        <v>0</v>
      </c>
      <c r="H1397" s="27" t="str">
        <f t="shared" si="351"/>
        <v>N/A</v>
      </c>
      <c r="I1397" s="28">
        <v>-90</v>
      </c>
      <c r="J1397" s="28">
        <v>-100</v>
      </c>
      <c r="K1397" s="29" t="s">
        <v>1193</v>
      </c>
      <c r="L1397" s="30" t="str">
        <f t="shared" si="352"/>
        <v>No</v>
      </c>
    </row>
    <row r="1398" spans="1:12">
      <c r="A1398" s="46" t="s">
        <v>583</v>
      </c>
      <c r="B1398" s="25" t="s">
        <v>49</v>
      </c>
      <c r="C1398" s="31">
        <v>86.45</v>
      </c>
      <c r="D1398" s="27" t="str">
        <f t="shared" si="349"/>
        <v>N/A</v>
      </c>
      <c r="E1398" s="31">
        <v>34.5</v>
      </c>
      <c r="F1398" s="27" t="str">
        <f t="shared" si="350"/>
        <v>N/A</v>
      </c>
      <c r="G1398" s="31" t="s">
        <v>1207</v>
      </c>
      <c r="H1398" s="27" t="str">
        <f t="shared" si="351"/>
        <v>N/A</v>
      </c>
      <c r="I1398" s="28">
        <v>-60.1</v>
      </c>
      <c r="J1398" s="28" t="s">
        <v>1207</v>
      </c>
      <c r="K1398" s="29" t="s">
        <v>1193</v>
      </c>
      <c r="L1398" s="30" t="str">
        <f t="shared" si="352"/>
        <v>N/A</v>
      </c>
    </row>
    <row r="1399" spans="1:12" ht="12.75" customHeight="1">
      <c r="A1399" s="46" t="s">
        <v>849</v>
      </c>
      <c r="B1399" s="25" t="s">
        <v>49</v>
      </c>
      <c r="C1399" s="31">
        <v>382562737</v>
      </c>
      <c r="D1399" s="27" t="str">
        <f t="shared" si="349"/>
        <v>N/A</v>
      </c>
      <c r="E1399" s="31">
        <v>250928259</v>
      </c>
      <c r="F1399" s="27" t="str">
        <f t="shared" si="350"/>
        <v>N/A</v>
      </c>
      <c r="G1399" s="31">
        <v>45399047</v>
      </c>
      <c r="H1399" s="27" t="str">
        <f t="shared" si="351"/>
        <v>N/A</v>
      </c>
      <c r="I1399" s="28">
        <v>-34.4</v>
      </c>
      <c r="J1399" s="28">
        <v>-81.900000000000006</v>
      </c>
      <c r="K1399" s="29" t="s">
        <v>1193</v>
      </c>
      <c r="L1399" s="30" t="str">
        <f t="shared" si="352"/>
        <v>No</v>
      </c>
    </row>
    <row r="1400" spans="1:12">
      <c r="A1400" s="46" t="s">
        <v>584</v>
      </c>
      <c r="B1400" s="25" t="s">
        <v>49</v>
      </c>
      <c r="C1400" s="26">
        <v>7131</v>
      </c>
      <c r="D1400" s="27" t="str">
        <f t="shared" si="349"/>
        <v>N/A</v>
      </c>
      <c r="E1400" s="26">
        <v>5713</v>
      </c>
      <c r="F1400" s="27" t="str">
        <f t="shared" si="350"/>
        <v>N/A</v>
      </c>
      <c r="G1400" s="26">
        <v>732</v>
      </c>
      <c r="H1400" s="27" t="str">
        <f t="shared" si="351"/>
        <v>N/A</v>
      </c>
      <c r="I1400" s="28">
        <v>-19.899999999999999</v>
      </c>
      <c r="J1400" s="28">
        <v>-87.2</v>
      </c>
      <c r="K1400" s="29" t="s">
        <v>1193</v>
      </c>
      <c r="L1400" s="30" t="str">
        <f t="shared" si="352"/>
        <v>No</v>
      </c>
    </row>
    <row r="1401" spans="1:12">
      <c r="A1401" s="46" t="s">
        <v>585</v>
      </c>
      <c r="B1401" s="25" t="s">
        <v>49</v>
      </c>
      <c r="C1401" s="31">
        <v>53647.838592</v>
      </c>
      <c r="D1401" s="27" t="str">
        <f t="shared" si="349"/>
        <v>N/A</v>
      </c>
      <c r="E1401" s="31">
        <v>43922.327849000001</v>
      </c>
      <c r="F1401" s="27" t="str">
        <f t="shared" si="350"/>
        <v>N/A</v>
      </c>
      <c r="G1401" s="31">
        <v>62020.556011000001</v>
      </c>
      <c r="H1401" s="27" t="str">
        <f t="shared" si="351"/>
        <v>N/A</v>
      </c>
      <c r="I1401" s="28">
        <v>-18.100000000000001</v>
      </c>
      <c r="J1401" s="28">
        <v>41.21</v>
      </c>
      <c r="K1401" s="29" t="s">
        <v>1193</v>
      </c>
      <c r="L1401" s="30" t="str">
        <f t="shared" si="352"/>
        <v>No</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536058850</v>
      </c>
      <c r="D1403" s="27" t="str">
        <f t="shared" ref="D1403:D1426" si="353">IF($B1403="N/A","N/A",IF(C1403&gt;10,"No",IF(C1403&lt;-10,"No","Yes")))</f>
        <v>N/A</v>
      </c>
      <c r="E1403" s="53">
        <v>385758220</v>
      </c>
      <c r="F1403" s="27" t="str">
        <f t="shared" ref="F1403:F1426" si="354">IF($B1403="N/A","N/A",IF(E1403&gt;10,"No",IF(E1403&lt;-10,"No","Yes")))</f>
        <v>N/A</v>
      </c>
      <c r="G1403" s="53">
        <v>122667770</v>
      </c>
      <c r="H1403" s="27" t="str">
        <f t="shared" ref="H1403:H1426" si="355">IF($B1403="N/A","N/A",IF(G1403&gt;10,"No",IF(G1403&lt;-10,"No","Yes")))</f>
        <v>N/A</v>
      </c>
      <c r="I1403" s="28">
        <v>-28</v>
      </c>
      <c r="J1403" s="28">
        <v>-68.2</v>
      </c>
      <c r="K1403" s="29" t="s">
        <v>1193</v>
      </c>
      <c r="L1403" s="30" t="str">
        <f t="shared" ref="L1403:L1426" si="356">IF(J1403="Div by 0", "N/A", IF(K1403="N/A","N/A", IF(J1403&gt;VALUE(MID(K1403,1,2)), "No", IF(J1403&lt;-1*VALUE(MID(K1403,1,2)), "No", "Yes"))))</f>
        <v>No</v>
      </c>
    </row>
    <row r="1404" spans="1:12">
      <c r="A1404" s="49" t="s">
        <v>455</v>
      </c>
      <c r="B1404" s="25" t="s">
        <v>49</v>
      </c>
      <c r="C1404" s="37">
        <v>15781</v>
      </c>
      <c r="D1404" s="37" t="str">
        <f t="shared" si="353"/>
        <v>N/A</v>
      </c>
      <c r="E1404" s="37">
        <v>12976</v>
      </c>
      <c r="F1404" s="37" t="str">
        <f t="shared" si="354"/>
        <v>N/A</v>
      </c>
      <c r="G1404" s="37">
        <v>2705</v>
      </c>
      <c r="H1404" s="27" t="str">
        <f t="shared" si="355"/>
        <v>N/A</v>
      </c>
      <c r="I1404" s="28">
        <v>-17.8</v>
      </c>
      <c r="J1404" s="28">
        <v>-79.2</v>
      </c>
      <c r="K1404" s="29" t="s">
        <v>1193</v>
      </c>
      <c r="L1404" s="30" t="str">
        <f t="shared" si="356"/>
        <v>No</v>
      </c>
    </row>
    <row r="1405" spans="1:12" ht="12.75" customHeight="1">
      <c r="A1405" s="49" t="s">
        <v>753</v>
      </c>
      <c r="B1405" s="25" t="s">
        <v>49</v>
      </c>
      <c r="C1405" s="53">
        <v>33968.623660999998</v>
      </c>
      <c r="D1405" s="27" t="str">
        <f t="shared" si="353"/>
        <v>N/A</v>
      </c>
      <c r="E1405" s="53">
        <v>29728.592787000001</v>
      </c>
      <c r="F1405" s="27" t="str">
        <f t="shared" si="354"/>
        <v>N/A</v>
      </c>
      <c r="G1405" s="53">
        <v>45348.528651000001</v>
      </c>
      <c r="H1405" s="27" t="str">
        <f t="shared" si="355"/>
        <v>N/A</v>
      </c>
      <c r="I1405" s="28">
        <v>-12.5</v>
      </c>
      <c r="J1405" s="28">
        <v>52.54</v>
      </c>
      <c r="K1405" s="29" t="s">
        <v>1193</v>
      </c>
      <c r="L1405" s="30" t="str">
        <f t="shared" si="356"/>
        <v>No</v>
      </c>
    </row>
    <row r="1406" spans="1:12">
      <c r="A1406" s="48" t="s">
        <v>524</v>
      </c>
      <c r="B1406" s="25" t="s">
        <v>49</v>
      </c>
      <c r="C1406" s="53">
        <v>20691.300981</v>
      </c>
      <c r="D1406" s="27" t="str">
        <f t="shared" si="353"/>
        <v>N/A</v>
      </c>
      <c r="E1406" s="53">
        <v>19221.636364000002</v>
      </c>
      <c r="F1406" s="27" t="str">
        <f t="shared" si="354"/>
        <v>N/A</v>
      </c>
      <c r="G1406" s="53">
        <v>30981.666667000001</v>
      </c>
      <c r="H1406" s="27" t="str">
        <f t="shared" si="355"/>
        <v>N/A</v>
      </c>
      <c r="I1406" s="28">
        <v>-7.1</v>
      </c>
      <c r="J1406" s="28">
        <v>61.18</v>
      </c>
      <c r="K1406" s="29" t="s">
        <v>1193</v>
      </c>
      <c r="L1406" s="30" t="str">
        <f t="shared" si="356"/>
        <v>No</v>
      </c>
    </row>
    <row r="1407" spans="1:12">
      <c r="A1407" s="48" t="s">
        <v>527</v>
      </c>
      <c r="B1407" s="25" t="s">
        <v>49</v>
      </c>
      <c r="C1407" s="53">
        <v>42573.159489999998</v>
      </c>
      <c r="D1407" s="27" t="str">
        <f t="shared" si="353"/>
        <v>N/A</v>
      </c>
      <c r="E1407" s="53">
        <v>38200.413214</v>
      </c>
      <c r="F1407" s="27" t="str">
        <f t="shared" si="354"/>
        <v>N/A</v>
      </c>
      <c r="G1407" s="53">
        <v>50759.580914999999</v>
      </c>
      <c r="H1407" s="27" t="str">
        <f t="shared" si="355"/>
        <v>N/A</v>
      </c>
      <c r="I1407" s="28">
        <v>-10.3</v>
      </c>
      <c r="J1407" s="28">
        <v>32.880000000000003</v>
      </c>
      <c r="K1407" s="29" t="s">
        <v>1193</v>
      </c>
      <c r="L1407" s="30" t="str">
        <f t="shared" si="356"/>
        <v>No</v>
      </c>
    </row>
    <row r="1408" spans="1:12">
      <c r="A1408" s="48" t="s">
        <v>530</v>
      </c>
      <c r="B1408" s="25" t="s">
        <v>49</v>
      </c>
      <c r="C1408" s="53">
        <v>6816.2175226999998</v>
      </c>
      <c r="D1408" s="27" t="str">
        <f t="shared" si="353"/>
        <v>N/A</v>
      </c>
      <c r="E1408" s="53">
        <v>5806.2655266000002</v>
      </c>
      <c r="F1408" s="27" t="str">
        <f t="shared" si="354"/>
        <v>N/A</v>
      </c>
      <c r="G1408" s="53">
        <v>17756.240933000001</v>
      </c>
      <c r="H1408" s="27" t="str">
        <f t="shared" si="355"/>
        <v>N/A</v>
      </c>
      <c r="I1408" s="28">
        <v>-14.8</v>
      </c>
      <c r="J1408" s="28">
        <v>205.8</v>
      </c>
      <c r="K1408" s="29" t="s">
        <v>1193</v>
      </c>
      <c r="L1408" s="30" t="str">
        <f t="shared" si="356"/>
        <v>No</v>
      </c>
    </row>
    <row r="1409" spans="1:12">
      <c r="A1409" s="48" t="s">
        <v>532</v>
      </c>
      <c r="B1409" s="25" t="s">
        <v>49</v>
      </c>
      <c r="C1409" s="53">
        <v>1419.2751278000001</v>
      </c>
      <c r="D1409" s="27" t="str">
        <f t="shared" si="353"/>
        <v>N/A</v>
      </c>
      <c r="E1409" s="53">
        <v>1240.7556918</v>
      </c>
      <c r="F1409" s="27" t="str">
        <f t="shared" si="354"/>
        <v>N/A</v>
      </c>
      <c r="G1409" s="53">
        <v>2992.75</v>
      </c>
      <c r="H1409" s="27" t="str">
        <f t="shared" si="355"/>
        <v>N/A</v>
      </c>
      <c r="I1409" s="28">
        <v>-12.6</v>
      </c>
      <c r="J1409" s="28">
        <v>141.19999999999999</v>
      </c>
      <c r="K1409" s="29" t="s">
        <v>1193</v>
      </c>
      <c r="L1409" s="30" t="str">
        <f t="shared" si="356"/>
        <v>No</v>
      </c>
    </row>
    <row r="1410" spans="1:12" ht="12.75" customHeight="1">
      <c r="A1410" s="46" t="s">
        <v>456</v>
      </c>
      <c r="B1410" s="25" t="s">
        <v>49</v>
      </c>
      <c r="C1410" s="27">
        <v>1.6183400246999999</v>
      </c>
      <c r="D1410" s="27" t="str">
        <f t="shared" si="353"/>
        <v>N/A</v>
      </c>
      <c r="E1410" s="27">
        <v>2.0586205528999999</v>
      </c>
      <c r="F1410" s="27" t="str">
        <f t="shared" si="354"/>
        <v>N/A</v>
      </c>
      <c r="G1410" s="27">
        <v>3.7953725919000001</v>
      </c>
      <c r="H1410" s="27" t="str">
        <f t="shared" si="355"/>
        <v>N/A</v>
      </c>
      <c r="I1410" s="28">
        <v>27.21</v>
      </c>
      <c r="J1410" s="28">
        <v>84.36</v>
      </c>
      <c r="K1410" s="29" t="s">
        <v>1193</v>
      </c>
      <c r="L1410" s="30" t="str">
        <f t="shared" si="356"/>
        <v>No</v>
      </c>
    </row>
    <row r="1411" spans="1:12">
      <c r="A1411" s="48" t="s">
        <v>524</v>
      </c>
      <c r="B1411" s="25" t="s">
        <v>49</v>
      </c>
      <c r="C1411" s="27">
        <v>4.7391405462999998</v>
      </c>
      <c r="D1411" s="27" t="str">
        <f t="shared" si="353"/>
        <v>N/A</v>
      </c>
      <c r="E1411" s="27">
        <v>6.6794503036000004</v>
      </c>
      <c r="F1411" s="27" t="str">
        <f t="shared" si="354"/>
        <v>N/A</v>
      </c>
      <c r="G1411" s="27">
        <v>1.8072289157000001</v>
      </c>
      <c r="H1411" s="27" t="str">
        <f t="shared" si="355"/>
        <v>N/A</v>
      </c>
      <c r="I1411" s="28">
        <v>40.94</v>
      </c>
      <c r="J1411" s="28">
        <v>-72.900000000000006</v>
      </c>
      <c r="K1411" s="29" t="s">
        <v>1193</v>
      </c>
      <c r="L1411" s="30" t="str">
        <f t="shared" si="356"/>
        <v>No</v>
      </c>
    </row>
    <row r="1412" spans="1:12">
      <c r="A1412" s="48" t="s">
        <v>527</v>
      </c>
      <c r="B1412" s="25" t="s">
        <v>49</v>
      </c>
      <c r="C1412" s="27">
        <v>4.6140949740000003</v>
      </c>
      <c r="D1412" s="27" t="str">
        <f t="shared" si="353"/>
        <v>N/A</v>
      </c>
      <c r="E1412" s="27">
        <v>5.0884047786000002</v>
      </c>
      <c r="F1412" s="27" t="str">
        <f t="shared" si="354"/>
        <v>N/A</v>
      </c>
      <c r="G1412" s="27">
        <v>4.5058254735999999</v>
      </c>
      <c r="H1412" s="27" t="str">
        <f t="shared" si="355"/>
        <v>N/A</v>
      </c>
      <c r="I1412" s="28">
        <v>10.28</v>
      </c>
      <c r="J1412" s="28">
        <v>-11.4</v>
      </c>
      <c r="K1412" s="29" t="s">
        <v>1193</v>
      </c>
      <c r="L1412" s="30" t="str">
        <f t="shared" si="356"/>
        <v>Yes</v>
      </c>
    </row>
    <row r="1413" spans="1:12">
      <c r="A1413" s="48" t="s">
        <v>530</v>
      </c>
      <c r="B1413" s="25" t="s">
        <v>49</v>
      </c>
      <c r="C1413" s="27">
        <v>0.26661135759999999</v>
      </c>
      <c r="D1413" s="27" t="str">
        <f t="shared" si="353"/>
        <v>N/A</v>
      </c>
      <c r="E1413" s="27">
        <v>0.37953451510000003</v>
      </c>
      <c r="F1413" s="27" t="str">
        <f t="shared" si="354"/>
        <v>N/A</v>
      </c>
      <c r="G1413" s="27">
        <v>2.0790692663999999</v>
      </c>
      <c r="H1413" s="27" t="str">
        <f t="shared" si="355"/>
        <v>N/A</v>
      </c>
      <c r="I1413" s="28">
        <v>42.35</v>
      </c>
      <c r="J1413" s="28">
        <v>447.8</v>
      </c>
      <c r="K1413" s="29" t="s">
        <v>1193</v>
      </c>
      <c r="L1413" s="30" t="str">
        <f t="shared" si="356"/>
        <v>No</v>
      </c>
    </row>
    <row r="1414" spans="1:12">
      <c r="A1414" s="48" t="s">
        <v>532</v>
      </c>
      <c r="B1414" s="25" t="s">
        <v>49</v>
      </c>
      <c r="C1414" s="27">
        <v>0.61240884289999997</v>
      </c>
      <c r="D1414" s="27" t="str">
        <f t="shared" si="353"/>
        <v>N/A</v>
      </c>
      <c r="E1414" s="27">
        <v>0.8478665984</v>
      </c>
      <c r="F1414" s="27" t="str">
        <f t="shared" si="354"/>
        <v>N/A</v>
      </c>
      <c r="G1414" s="27">
        <v>2.0701552616000001</v>
      </c>
      <c r="H1414" s="27" t="str">
        <f t="shared" si="355"/>
        <v>N/A</v>
      </c>
      <c r="I1414" s="28">
        <v>38.450000000000003</v>
      </c>
      <c r="J1414" s="28">
        <v>144.19999999999999</v>
      </c>
      <c r="K1414" s="29" t="s">
        <v>1193</v>
      </c>
      <c r="L1414" s="30" t="str">
        <f t="shared" si="356"/>
        <v>No</v>
      </c>
    </row>
    <row r="1415" spans="1:12" ht="25.5" customHeight="1">
      <c r="A1415" s="49" t="s">
        <v>745</v>
      </c>
      <c r="B1415" s="25" t="s">
        <v>49</v>
      </c>
      <c r="C1415" s="53">
        <v>382562737</v>
      </c>
      <c r="D1415" s="27" t="str">
        <f t="shared" si="353"/>
        <v>N/A</v>
      </c>
      <c r="E1415" s="53">
        <v>250928259</v>
      </c>
      <c r="F1415" s="27" t="str">
        <f t="shared" si="354"/>
        <v>N/A</v>
      </c>
      <c r="G1415" s="53">
        <v>45399047</v>
      </c>
      <c r="H1415" s="27" t="str">
        <f t="shared" si="355"/>
        <v>N/A</v>
      </c>
      <c r="I1415" s="28">
        <v>-34.4</v>
      </c>
      <c r="J1415" s="28">
        <v>-81.900000000000006</v>
      </c>
      <c r="K1415" s="29" t="s">
        <v>1193</v>
      </c>
      <c r="L1415" s="30" t="str">
        <f t="shared" si="356"/>
        <v>No</v>
      </c>
    </row>
    <row r="1416" spans="1:12" ht="12.75" customHeight="1">
      <c r="A1416" s="49" t="s">
        <v>457</v>
      </c>
      <c r="B1416" s="25" t="s">
        <v>49</v>
      </c>
      <c r="C1416" s="37">
        <v>7131</v>
      </c>
      <c r="D1416" s="37" t="str">
        <f t="shared" si="353"/>
        <v>N/A</v>
      </c>
      <c r="E1416" s="37">
        <v>5713</v>
      </c>
      <c r="F1416" s="37" t="str">
        <f t="shared" si="354"/>
        <v>N/A</v>
      </c>
      <c r="G1416" s="37">
        <v>732</v>
      </c>
      <c r="H1416" s="27" t="str">
        <f t="shared" si="355"/>
        <v>N/A</v>
      </c>
      <c r="I1416" s="28">
        <v>-19.899999999999999</v>
      </c>
      <c r="J1416" s="28">
        <v>-87.2</v>
      </c>
      <c r="K1416" s="29" t="s">
        <v>1193</v>
      </c>
      <c r="L1416" s="30" t="str">
        <f t="shared" si="356"/>
        <v>No</v>
      </c>
    </row>
    <row r="1417" spans="1:12" ht="25.5">
      <c r="A1417" s="49" t="s">
        <v>754</v>
      </c>
      <c r="B1417" s="25" t="s">
        <v>49</v>
      </c>
      <c r="C1417" s="53">
        <v>53647.838592</v>
      </c>
      <c r="D1417" s="27" t="str">
        <f t="shared" si="353"/>
        <v>N/A</v>
      </c>
      <c r="E1417" s="53">
        <v>43922.327849000001</v>
      </c>
      <c r="F1417" s="27" t="str">
        <f t="shared" si="354"/>
        <v>N/A</v>
      </c>
      <c r="G1417" s="53">
        <v>62020.556011000001</v>
      </c>
      <c r="H1417" s="27" t="str">
        <f t="shared" si="355"/>
        <v>N/A</v>
      </c>
      <c r="I1417" s="28">
        <v>-18.100000000000001</v>
      </c>
      <c r="J1417" s="28">
        <v>41.21</v>
      </c>
      <c r="K1417" s="29" t="s">
        <v>1193</v>
      </c>
      <c r="L1417" s="30" t="str">
        <f t="shared" si="356"/>
        <v>No</v>
      </c>
    </row>
    <row r="1418" spans="1:12">
      <c r="A1418" s="48" t="s">
        <v>586</v>
      </c>
      <c r="B1418" s="25" t="s">
        <v>49</v>
      </c>
      <c r="C1418" s="53">
        <v>14276.737288</v>
      </c>
      <c r="D1418" s="27" t="str">
        <f t="shared" si="353"/>
        <v>N/A</v>
      </c>
      <c r="E1418" s="53">
        <v>13899.731967</v>
      </c>
      <c r="F1418" s="27" t="str">
        <f t="shared" si="354"/>
        <v>N/A</v>
      </c>
      <c r="G1418" s="53">
        <v>14910.444444000001</v>
      </c>
      <c r="H1418" s="27" t="str">
        <f t="shared" si="355"/>
        <v>N/A</v>
      </c>
      <c r="I1418" s="28">
        <v>-2.64</v>
      </c>
      <c r="J1418" s="28">
        <v>7.2709999999999999</v>
      </c>
      <c r="K1418" s="29" t="s">
        <v>1193</v>
      </c>
      <c r="L1418" s="30" t="str">
        <f t="shared" si="356"/>
        <v>Yes</v>
      </c>
    </row>
    <row r="1419" spans="1:12">
      <c r="A1419" s="48" t="s">
        <v>587</v>
      </c>
      <c r="B1419" s="25" t="s">
        <v>49</v>
      </c>
      <c r="C1419" s="53">
        <v>62417.019588000003</v>
      </c>
      <c r="D1419" s="27" t="str">
        <f t="shared" si="353"/>
        <v>N/A</v>
      </c>
      <c r="E1419" s="53">
        <v>52990.366918</v>
      </c>
      <c r="F1419" s="27" t="str">
        <f t="shared" si="354"/>
        <v>N/A</v>
      </c>
      <c r="G1419" s="53">
        <v>62764.681501999999</v>
      </c>
      <c r="H1419" s="27" t="str">
        <f t="shared" si="355"/>
        <v>N/A</v>
      </c>
      <c r="I1419" s="28">
        <v>-15.1</v>
      </c>
      <c r="J1419" s="28">
        <v>18.45</v>
      </c>
      <c r="K1419" s="29" t="s">
        <v>1193</v>
      </c>
      <c r="L1419" s="30" t="str">
        <f t="shared" si="356"/>
        <v>Yes</v>
      </c>
    </row>
    <row r="1420" spans="1:12">
      <c r="A1420" s="48" t="s">
        <v>588</v>
      </c>
      <c r="B1420" s="25" t="s">
        <v>49</v>
      </c>
      <c r="C1420" s="53">
        <v>63071.545454999999</v>
      </c>
      <c r="D1420" s="27" t="str">
        <f t="shared" si="353"/>
        <v>N/A</v>
      </c>
      <c r="E1420" s="53">
        <v>60399.9</v>
      </c>
      <c r="F1420" s="27" t="str">
        <f t="shared" si="354"/>
        <v>N/A</v>
      </c>
      <c r="G1420" s="53">
        <v>24435.666667000001</v>
      </c>
      <c r="H1420" s="27" t="str">
        <f t="shared" si="355"/>
        <v>N/A</v>
      </c>
      <c r="I1420" s="28">
        <v>-4.24</v>
      </c>
      <c r="J1420" s="28">
        <v>-59.5</v>
      </c>
      <c r="K1420" s="29" t="s">
        <v>1193</v>
      </c>
      <c r="L1420" s="30" t="str">
        <f t="shared" si="356"/>
        <v>No</v>
      </c>
    </row>
    <row r="1421" spans="1:12">
      <c r="A1421" s="48" t="s">
        <v>589</v>
      </c>
      <c r="B1421" s="25" t="s">
        <v>49</v>
      </c>
      <c r="C1421" s="53">
        <v>35345.5</v>
      </c>
      <c r="D1421" s="27" t="str">
        <f t="shared" si="353"/>
        <v>N/A</v>
      </c>
      <c r="E1421" s="53">
        <v>8830.7777778</v>
      </c>
      <c r="F1421" s="27" t="str">
        <f t="shared" si="354"/>
        <v>N/A</v>
      </c>
      <c r="G1421" s="53">
        <v>63740</v>
      </c>
      <c r="H1421" s="27" t="str">
        <f t="shared" si="355"/>
        <v>N/A</v>
      </c>
      <c r="I1421" s="28">
        <v>-75</v>
      </c>
      <c r="J1421" s="28">
        <v>621.79999999999995</v>
      </c>
      <c r="K1421" s="29" t="s">
        <v>1193</v>
      </c>
      <c r="L1421" s="30" t="str">
        <f t="shared" si="356"/>
        <v>No</v>
      </c>
    </row>
    <row r="1422" spans="1:12" ht="25.5">
      <c r="A1422" s="46" t="s">
        <v>458</v>
      </c>
      <c r="B1422" s="25" t="s">
        <v>49</v>
      </c>
      <c r="C1422" s="27">
        <v>0.7312833608</v>
      </c>
      <c r="D1422" s="27" t="str">
        <f t="shared" si="353"/>
        <v>N/A</v>
      </c>
      <c r="E1422" s="27">
        <v>0.90635783130000003</v>
      </c>
      <c r="F1422" s="27" t="str">
        <f t="shared" si="354"/>
        <v>N/A</v>
      </c>
      <c r="G1422" s="27">
        <v>1.0270657069</v>
      </c>
      <c r="H1422" s="27" t="str">
        <f t="shared" si="355"/>
        <v>N/A</v>
      </c>
      <c r="I1422" s="28">
        <v>23.94</v>
      </c>
      <c r="J1422" s="28">
        <v>13.32</v>
      </c>
      <c r="K1422" s="29" t="s">
        <v>1193</v>
      </c>
      <c r="L1422" s="30" t="str">
        <f t="shared" si="356"/>
        <v>Yes</v>
      </c>
    </row>
    <row r="1423" spans="1:12">
      <c r="A1423" s="48" t="s">
        <v>524</v>
      </c>
      <c r="B1423" s="25" t="s">
        <v>49</v>
      </c>
      <c r="C1423" s="27">
        <v>3.3540918369999999</v>
      </c>
      <c r="D1423" s="27" t="str">
        <f t="shared" si="353"/>
        <v>N/A</v>
      </c>
      <c r="E1423" s="27">
        <v>5.2612655800999999</v>
      </c>
      <c r="F1423" s="27" t="str">
        <f t="shared" si="354"/>
        <v>N/A</v>
      </c>
      <c r="G1423" s="27">
        <v>1.8072289157000001</v>
      </c>
      <c r="H1423" s="27" t="str">
        <f t="shared" si="355"/>
        <v>N/A</v>
      </c>
      <c r="I1423" s="28">
        <v>56.86</v>
      </c>
      <c r="J1423" s="28">
        <v>-65.7</v>
      </c>
      <c r="K1423" s="29" t="s">
        <v>1193</v>
      </c>
      <c r="L1423" s="30" t="str">
        <f t="shared" si="356"/>
        <v>No</v>
      </c>
    </row>
    <row r="1424" spans="1:12">
      <c r="A1424" s="48" t="s">
        <v>527</v>
      </c>
      <c r="B1424" s="25" t="s">
        <v>49</v>
      </c>
      <c r="C1424" s="27">
        <v>2.3455352213</v>
      </c>
      <c r="D1424" s="27" t="str">
        <f t="shared" si="353"/>
        <v>N/A</v>
      </c>
      <c r="E1424" s="27">
        <v>2.4607167955000002</v>
      </c>
      <c r="F1424" s="27" t="str">
        <f t="shared" si="354"/>
        <v>N/A</v>
      </c>
      <c r="G1424" s="27">
        <v>1.4246651343000001</v>
      </c>
      <c r="H1424" s="27" t="str">
        <f t="shared" si="355"/>
        <v>N/A</v>
      </c>
      <c r="I1424" s="28">
        <v>4.9109999999999996</v>
      </c>
      <c r="J1424" s="28">
        <v>-42.1</v>
      </c>
      <c r="K1424" s="29" t="s">
        <v>1193</v>
      </c>
      <c r="L1424" s="30" t="str">
        <f t="shared" si="356"/>
        <v>No</v>
      </c>
    </row>
    <row r="1425" spans="1:13">
      <c r="A1425" s="48" t="s">
        <v>530</v>
      </c>
      <c r="B1425" s="25" t="s">
        <v>49</v>
      </c>
      <c r="C1425" s="27">
        <v>2.2150490000000002E-3</v>
      </c>
      <c r="D1425" s="27" t="str">
        <f t="shared" si="353"/>
        <v>N/A</v>
      </c>
      <c r="E1425" s="27">
        <v>3.4161523000000001E-3</v>
      </c>
      <c r="F1425" s="27" t="str">
        <f t="shared" si="354"/>
        <v>N/A</v>
      </c>
      <c r="G1425" s="27">
        <v>1.6158569399999999E-2</v>
      </c>
      <c r="H1425" s="27" t="str">
        <f t="shared" si="355"/>
        <v>N/A</v>
      </c>
      <c r="I1425" s="28">
        <v>54.22</v>
      </c>
      <c r="J1425" s="28">
        <v>373</v>
      </c>
      <c r="K1425" s="29" t="s">
        <v>1193</v>
      </c>
      <c r="L1425" s="30" t="str">
        <f t="shared" si="356"/>
        <v>No</v>
      </c>
    </row>
    <row r="1426" spans="1:13">
      <c r="A1426" s="48" t="s">
        <v>532</v>
      </c>
      <c r="B1426" s="25" t="s">
        <v>49</v>
      </c>
      <c r="C1426" s="27">
        <v>1.0432859E-3</v>
      </c>
      <c r="D1426" s="27" t="str">
        <f t="shared" si="353"/>
        <v>N/A</v>
      </c>
      <c r="E1426" s="27">
        <v>6.6819608999999997E-3</v>
      </c>
      <c r="F1426" s="27" t="str">
        <f t="shared" si="354"/>
        <v>N/A</v>
      </c>
      <c r="G1426" s="27">
        <v>5.7504312799999999E-2</v>
      </c>
      <c r="H1426" s="27" t="str">
        <f t="shared" si="355"/>
        <v>N/A</v>
      </c>
      <c r="I1426" s="28">
        <v>540.5</v>
      </c>
      <c r="J1426" s="28">
        <v>760.6</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2012-03-14T18:12:54Z</dcterms:modified>
</cp:coreProperties>
</file>