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<sst xmlns="http://schemas.openxmlformats.org/spreadsheetml/2006/main" count="8326" uniqueCount="1749">
  <si>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</si>
  <si>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</si>
  <si>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</si>
  <si>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</si>
  <si>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</si>
  <si>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</si>
  <si>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</si>
  <si>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</si>
  <si>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</si>
  <si>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</si>
  <si>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</si>
  <si>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</si>
  <si>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</si>
  <si>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</si>
  <si>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</si>
  <si>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</si>
  <si>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</si>
  <si>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</si>
  <si>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</si>
  <si>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</si>
  <si>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</si>
  <si>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</si>
  <si>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</si>
  <si>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</si>
  <si>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</si>
  <si>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</si>
  <si>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</si>
  <si>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</si>
  <si>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</si>
  <si>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</si>
  <si>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</si>
  <si>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</si>
  <si>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</si>
  <si>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</si>
  <si>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</si>
  <si>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</si>
  <si>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</si>
  <si>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</si>
  <si>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</si>
  <si>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</si>
  <si>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</si>
  <si>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</si>
  <si>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</si>
  <si>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</si>
  <si>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</si>
  <si>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</si>
  <si>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</si>
  <si>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</si>
  <si>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</si>
  <si>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</si>
  <si>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</si>
  <si>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</si>
  <si>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</si>
  <si>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</si>
  <si>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</si>
  <si>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</si>
  <si>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</si>
  <si>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</si>
  <si>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</si>
  <si>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</si>
  <si>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</si>
  <si>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</si>
  <si>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</si>
  <si>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</si>
  <si>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</si>
  <si>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</si>
  <si>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</si>
  <si>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</si>
  <si>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</si>
  <si>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</si>
  <si>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</si>
  <si>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</si>
  <si>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</si>
  <si>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</si>
  <si>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</si>
  <si>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</si>
  <si>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</si>
  <si>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</si>
  <si>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</si>
  <si>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</si>
  <si>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</si>
  <si>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</si>
  <si>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</si>
  <si>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</si>
  <si>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</si>
  <si>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</si>
  <si>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</si>
  <si>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</si>
  <si>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</si>
  <si>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</si>
  <si>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</si>
  <si>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</si>
  <si>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</si>
  <si>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</si>
  <si>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</si>
  <si>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</si>
  <si>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</si>
  <si>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</si>
  <si>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</si>
  <si>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</si>
  <si>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</si>
  <si>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</si>
  <si>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</si>
  <si>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</si>
  <si>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</si>
  <si>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</si>
  <si>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</si>
  <si>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</si>
  <si>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</si>
  <si>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</si>
  <si>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</si>
  <si>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</si>
  <si>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</si>
  <si>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</si>
  <si>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</si>
  <si>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</si>
  <si>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</si>
  <si>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</si>
  <si>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</si>
  <si>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</si>
  <si>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</si>
  <si>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</si>
  <si>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</si>
  <si>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</si>
  <si>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</si>
  <si>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</si>
  <si>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</si>
  <si>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</si>
  <si>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</si>
  <si>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</si>
  <si>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</si>
  <si>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</si>
  <si>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</si>
  <si>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</si>
  <si>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</si>
  <si>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</si>
  <si>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</si>
  <si>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</si>
  <si>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</si>
  <si>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</si>
  <si>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</si>
  <si>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</si>
  <si>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</si>
  <si>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</si>
  <si>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</si>
  <si>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</si>
  <si>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</si>
  <si>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</si>
  <si>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</si>
  <si>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</si>
  <si>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</si>
  <si>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</si>
  <si>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</si>
  <si>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</si>
  <si>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</si>
  <si>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</si>
  <si>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</si>
  <si>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</si>
  <si>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</si>
  <si>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</si>
  <si>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</si>
  <si>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</si>
  <si>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</si>
  <si>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</si>
  <si>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</si>
  <si>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</si>
  <si>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</si>
  <si>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</si>
  <si>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</si>
  <si>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</si>
  <si>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</si>
  <si>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</si>
  <si>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</si>
  <si>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</si>
  <si>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</si>
  <si>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</si>
  <si>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</si>
  <si>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</si>
  <si>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</si>
  <si>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</si>
  <si>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</si>
  <si>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</si>
  <si>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</si>
  <si>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</si>
  <si>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</si>
  <si>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</si>
  <si>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</si>
  <si>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</si>
  <si>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</si>
  <si>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</si>
  <si>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</si>
  <si>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</si>
  <si>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</si>
  <si>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</si>
  <si>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</si>
  <si>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</si>
  <si>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</si>
  <si>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</si>
  <si>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</si>
  <si>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</si>
  <si>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</si>
  <si>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</si>
  <si>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</si>
  <si>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</si>
  <si>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</si>
  <si>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</si>
  <si>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</si>
  <si>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</si>
  <si>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</si>
  <si>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</si>
  <si>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</si>
  <si>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</si>
  <si>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</si>
  <si>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</si>
  <si>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</si>
  <si>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</si>
  <si>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</si>
  <si>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</si>
  <si>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</si>
  <si>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</si>
  <si>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</si>
  <si>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</si>
  <si>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</si>
  <si>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</si>
  <si>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</si>
  <si>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</si>
  <si>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</si>
  <si>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</si>
  <si>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</si>
  <si>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</si>
  <si>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</si>
  <si>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</si>
  <si>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</si>
  <si>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</si>
  <si>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</si>
  <si>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</si>
  <si>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</si>
  <si>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</si>
  <si>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</si>
  <si>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</si>
  <si>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</si>
  <si>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</si>
  <si>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</si>
  <si>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</si>
  <si>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</si>
  <si>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</si>
  <si>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</si>
  <si>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</si>
  <si>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</si>
  <si>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</si>
  <si>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</si>
  <si>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</si>
  <si>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</si>
  <si>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</si>
  <si>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</si>
  <si>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</si>
  <si>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</si>
  <si>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</si>
  <si>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</si>
  <si>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</si>
  <si>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</si>
  <si>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</si>
  <si>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</si>
  <si>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</si>
  <si>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</si>
  <si>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</si>
  <si>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</si>
  <si>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</si>
  <si>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</si>
  <si>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</si>
  <si>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</si>
  <si>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</si>
  <si>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</si>
  <si>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</si>
  <si>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</si>
  <si>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</si>
  <si>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</si>
  <si>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</si>
  <si>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</si>
  <si>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</si>
  <si>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</si>
  <si>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</si>
  <si>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</si>
  <si>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</si>
  <si>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</si>
  <si>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</si>
  <si>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</si>
  <si>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</si>
  <si>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</si>
  <si>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</si>
  <si>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</si>
  <si>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</si>
  <si>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</si>
  <si>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</si>
  <si>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</si>
  <si>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</si>
  <si>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</si>
  <si>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</si>
  <si>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</si>
  <si>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</si>
  <si>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</si>
  <si>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</si>
  <si>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</si>
  <si>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</si>
  <si>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</si>
  <si>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</si>
  <si>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</si>
  <si>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</si>
  <si>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</si>
  <si>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</si>
  <si>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</si>
  <si>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</si>
  <si>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</si>
  <si>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</si>
  <si>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</si>
  <si>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</si>
  <si>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</si>
  <si>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</si>
  <si>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</si>
  <si>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</si>
  <si>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</si>
  <si>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</si>
  <si>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</si>
  <si>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</si>
  <si>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</si>
  <si>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</si>
  <si>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</si>
  <si>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</si>
  <si>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</si>
  <si>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</si>
  <si>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</si>
  <si>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</si>
  <si>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</si>
  <si>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</si>
  <si>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</si>
  <si>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</si>
  <si>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</si>
  <si>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</si>
  <si>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</si>
  <si>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</si>
  <si>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</si>
  <si>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</si>
  <si>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</si>
  <si>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</si>
  <si>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</si>
  <si>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</si>
  <si>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</si>
  <si>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</si>
  <si>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</si>
  <si>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</si>
  <si>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</si>
  <si>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</si>
  <si>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</si>
  <si>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</si>
  <si>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</si>
  <si>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</si>
  <si>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</si>
  <si>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</si>
  <si>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</si>
  <si>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</si>
  <si>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</si>
  <si>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</si>
  <si>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</si>
  <si>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</si>
  <si>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</si>
  <si>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</si>
  <si>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</si>
  <si>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</si>
  <si>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</si>
  <si>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</si>
  <si>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</si>
  <si>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</si>
  <si>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</si>
  <si>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</si>
  <si>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</si>
  <si>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</si>
  <si>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</si>
  <si>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</si>
  <si>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</si>
  <si>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</si>
  <si>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</si>
  <si>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</si>
  <si>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</si>
  <si>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</si>
  <si>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</si>
  <si>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</si>
  <si>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</si>
  <si>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</si>
  <si>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</si>
  <si>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</si>
  <si>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</si>
  <si>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</si>
  <si>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</si>
  <si>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</si>
  <si>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</si>
  <si>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</si>
  <si>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</si>
  <si>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</si>
  <si>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</si>
  <si>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</si>
  <si>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</si>
  <si>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</si>
  <si>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</si>
  <si>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</si>
  <si>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</si>
  <si>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</si>
  <si>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</si>
  <si>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</si>
  <si>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</si>
  <si>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</si>
  <si>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</si>
  <si>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</si>
  <si>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</si>
  <si>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</si>
  <si>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</si>
  <si>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</si>
  <si>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</si>
  <si>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</si>
  <si>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</si>
  <si>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</si>
  <si>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</si>
  <si>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</si>
  <si>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</si>
  <si>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</si>
  <si>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</si>
  <si>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</si>
  <si>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</si>
  <si>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</si>
  <si>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</si>
  <si>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</si>
  <si>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</si>
  <si>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</si>
  <si>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</si>
  <si>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</si>
  <si>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</si>
  <si>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</si>
  <si>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</si>
  <si>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</si>
  <si>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</si>
  <si>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</si>
  <si>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</si>
  <si>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</si>
  <si>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</si>
  <si>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</si>
  <si>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</si>
  <si>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</si>
  <si>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</si>
  <si>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</si>
  <si>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</si>
  <si>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</si>
  <si>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</si>
  <si>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</si>
  <si>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</si>
  <si>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</si>
  <si>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</si>
  <si>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</si>
  <si>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</si>
  <si>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</si>
  <si>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</si>
  <si>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</si>
  <si>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</si>
  <si>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</si>
  <si>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</si>
  <si>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</si>
  <si>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</si>
  <si>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</si>
  <si>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</si>
  <si>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</si>
  <si>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</si>
  <si>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</si>
  <si>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</si>
  <si>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</si>
  <si>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</si>
  <si>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</si>
  <si>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</si>
  <si>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</si>
  <si>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</si>
  <si>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</si>
  <si>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</si>
  <si>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</si>
  <si>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</si>
  <si>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</si>
  <si>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</si>
  <si>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</si>
  <si>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</si>
  <si>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</si>
  <si>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</si>
  <si>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</si>
  <si>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</si>
  <si>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</si>
  <si>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</si>
  <si>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</si>
  <si>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</si>
  <si>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</si>
  <si>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</si>
  <si>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</si>
  <si>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</si>
  <si>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</si>
  <si>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</si>
  <si>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</si>
  <si>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</si>
  <si>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</si>
  <si>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</si>
  <si>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</si>
  <si>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</si>
  <si>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</si>
  <si>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</si>
  <si>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</si>
  <si>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</si>
  <si>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</si>
  <si>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</si>
  <si>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</si>
  <si>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</si>
  <si>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</si>
  <si>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</si>
  <si>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</si>
  <si>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</si>
  <si>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</si>
  <si>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</si>
  <si>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</si>
  <si>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</si>
  <si>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</si>
  <si>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</si>
  <si>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</si>
  <si>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</si>
  <si>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</si>
  <si>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</si>
  <si>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</si>
  <si>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</si>
  <si>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</si>
  <si>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</si>
  <si>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</si>
  <si>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</si>
  <si>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</si>
  <si>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</si>
  <si>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</si>
  <si>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</si>
  <si>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</si>
  <si>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</si>
  <si>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</si>
  <si>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</si>
  <si>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</si>
  <si>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</si>
  <si>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</si>
  <si>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</si>
  <si>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</si>
  <si>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</si>
  <si>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</si>
  <si>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</si>
  <si>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</si>
  <si>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</si>
  <si>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</si>
  <si>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</si>
  <si>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</si>
  <si>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</si>
  <si>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</si>
  <si>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</si>
  <si>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</si>
  <si>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</si>
  <si>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</si>
  <si>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</si>
  <si>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</si>
  <si>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</si>
  <si>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</si>
  <si>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</si>
  <si>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</si>
  <si>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</si>
  <si>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</si>
  <si>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</si>
  <si>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</si>
  <si>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</si>
  <si>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</si>
  <si>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</si>
  <si>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</si>
  <si>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</si>
  <si>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</si>
  <si>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</si>
  <si>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</si>
  <si>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</si>
  <si>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</si>
  <si>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</si>
  <si>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</si>
  <si>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</si>
  <si>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</si>
  <si>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</si>
  <si>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</si>
  <si>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</si>
  <si>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</si>
  <si>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</si>
  <si>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</si>
  <si>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</si>
  <si>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</si>
  <si>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</si>
  <si>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</si>
  <si>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</si>
  <si>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</si>
  <si>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</si>
  <si>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</si>
  <si>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</si>
  <si>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</si>
  <si>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</si>
  <si>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</si>
  <si>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</si>
  <si>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</si>
  <si>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</si>
  <si>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</si>
  <si>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</si>
  <si>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</si>
  <si>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</si>
  <si>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</si>
  <si>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</si>
  <si>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</si>
  <si>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</si>
  <si>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</si>
  <si>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</si>
  <si>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</si>
  <si>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</si>
  <si>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</si>
  <si>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</si>
  <si>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</si>
  <si>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</si>
  <si>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</si>
  <si>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</si>
  <si>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</si>
  <si>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</si>
  <si>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</si>
  <si>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</si>
  <si>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</si>
  <si>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</si>
  <si>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</si>
  <si>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</si>
  <si>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</si>
  <si>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</si>
  <si>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</si>
  <si>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</si>
  <si>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</si>
  <si>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</si>
  <si>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</si>
  <si>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</si>
  <si>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</si>
  <si>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</si>
  <si>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</si>
  <si>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</si>
  <si>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</si>
  <si>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</si>
  <si>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</si>
  <si>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</si>
  <si>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</si>
  <si>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</si>
  <si>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</si>
  <si>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</si>
  <si>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</si>
  <si>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</si>
  <si>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</si>
  <si>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</si>
  <si>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</si>
  <si>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</si>
  <si>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</si>
  <si>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</si>
  <si>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</si>
  <si>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</si>
  <si>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</si>
  <si>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</si>
  <si>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</si>
  <si>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</si>
  <si>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</si>
  <si>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</si>
  <si>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</si>
  <si>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</si>
  <si>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</si>
  <si>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</si>
  <si>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</si>
  <si>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</si>
  <si>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</si>
  <si>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</si>
  <si>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</si>
  <si>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</si>
  <si>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</si>
  <si>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</si>
  <si>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</si>
  <si>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</si>
  <si>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</si>
  <si>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</si>
  <si>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</si>
  <si>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</si>
  <si>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</si>
  <si>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</si>
  <si>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</si>
  <si>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</si>
  <si>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</si>
  <si>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</si>
  <si>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</si>
  <si>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</si>
  <si>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</si>
  <si>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</si>
  <si>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</si>
  <si>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</si>
  <si>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</si>
  <si>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</si>
  <si>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</si>
  <si>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</si>
  <si>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</si>
  <si>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</si>
  <si>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</si>
  <si>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</si>
  <si>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</si>
  <si>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</si>
  <si>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</si>
  <si>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</si>
  <si>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</si>
  <si>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</si>
  <si>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</si>
  <si>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</si>
  <si>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</si>
  <si>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</si>
  <si>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</si>
  <si>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</si>
  <si>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</si>
  <si>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</si>
  <si>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</si>
  <si>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</si>
  <si>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</si>
  <si>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</si>
  <si>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</si>
  <si>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</si>
  <si>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</si>
  <si>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</si>
  <si>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</si>
  <si>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</si>
  <si>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</si>
  <si>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</si>
  <si>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</si>
  <si>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</si>
  <si>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</si>
  <si>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</si>
  <si>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</si>
  <si>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</si>
  <si>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</si>
  <si>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</si>
  <si>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</si>
  <si>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</si>
  <si>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</si>
  <si>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</si>
  <si>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</si>
  <si>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</si>
  <si>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</si>
  <si>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</si>
  <si>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</si>
  <si>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</si>
  <si>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</si>
  <si>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</si>
  <si>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</si>
  <si>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</si>
  <si>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</si>
  <si>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</si>
  <si>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</si>
  <si>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</si>
  <si>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</si>
  <si>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</si>
  <si>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</si>
  <si>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</si>
  <si>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</si>
  <si>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</si>
  <si>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</si>
  <si>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</si>
  <si>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</si>
  <si>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</si>
  <si>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</si>
  <si>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</si>
  <si>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</si>
  <si>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</si>
  <si>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</si>
  <si>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</si>
  <si>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</si>
  <si>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</si>
  <si>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</si>
  <si>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</si>
  <si>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</si>
  <si>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</si>
  <si>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</si>
  <si>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</si>
  <si>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</si>
  <si>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</si>
  <si>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</si>
  <si>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</si>
  <si>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</si>
  <si>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</si>
  <si>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</si>
  <si>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</si>
  <si>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</si>
  <si>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</si>
  <si>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</si>
  <si>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</si>
  <si>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</si>
  <si>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</si>
  <si>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</si>
  <si>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</si>
  <si>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</si>
  <si>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</si>
  <si>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</si>
  <si>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</si>
  <si>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</si>
  <si>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</si>
  <si>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</si>
  <si>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</si>
  <si>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</si>
  <si>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</si>
  <si>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</si>
  <si>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</si>
  <si>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</si>
  <si>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</si>
  <si>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</si>
  <si>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</si>
  <si>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</si>
  <si>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</si>
  <si>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</si>
  <si>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</si>
  <si>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</si>
  <si>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</si>
  <si>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</si>
  <si>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</si>
  <si>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</si>
  <si>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</si>
  <si>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</si>
  <si>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</si>
  <si>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</si>
  <si>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</si>
  <si>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</si>
  <si>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</si>
  <si>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</si>
  <si>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</si>
  <si>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</si>
  <si>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</si>
  <si>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</si>
  <si>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</si>
  <si>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</si>
  <si>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</si>
  <si>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</si>
  <si>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</si>
  <si>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</si>
  <si>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</si>
  <si>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</si>
  <si>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</si>
  <si>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</si>
  <si>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</si>
  <si>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</si>
  <si>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</si>
  <si>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</si>
  <si>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</si>
  <si>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</si>
  <si>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</si>
  <si>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</si>
  <si>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</si>
  <si>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</si>
  <si>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</si>
  <si>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</si>
  <si>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</si>
  <si>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</si>
  <si>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</si>
  <si>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</si>
  <si>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</si>
  <si>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</si>
  <si>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</si>
  <si>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</si>
  <si>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</si>
  <si>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</si>
  <si>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</si>
  <si>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</si>
  <si>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</si>
  <si>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</si>
  <si>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</si>
  <si>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</si>
  <si>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</si>
  <si>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</si>
  <si>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</si>
  <si>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</si>
  <si>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</si>
  <si>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</si>
  <si>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</si>
  <si>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</si>
  <si>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</si>
  <si>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</si>
  <si>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</si>
  <si>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</si>
  <si>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</si>
  <si>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</si>
  <si>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</si>
  <si>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</si>
  <si>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</si>
  <si>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</si>
  <si>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</si>
  <si>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</si>
  <si>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</si>
  <si>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</si>
  <si>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</si>
  <si>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</si>
  <si>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</si>
  <si>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</si>
  <si>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</si>
  <si>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</si>
  <si>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</si>
  <si>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</si>
  <si>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</si>
  <si>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</si>
  <si>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</si>
  <si>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</si>
  <si>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</si>
  <si>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</si>
  <si>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</si>
  <si>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</si>
  <si>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</si>
  <si>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</si>
  <si>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</si>
  <si>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</si>
  <si>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</si>
  <si>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</si>
  <si>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</si>
  <si>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</si>
  <si>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</si>
  <si>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</si>
  <si>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</si>
  <si>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</si>
  <si>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</si>
  <si>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</si>
  <si>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</si>
  <si>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</si>
  <si>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</si>
  <si>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</si>
  <si>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</si>
  <si>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</si>
  <si>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</si>
  <si>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</si>
  <si>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</si>
  <si>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</si>
  <si>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</si>
  <si>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</si>
  <si>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</si>
  <si>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</si>
  <si>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</si>
  <si>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</si>
  <si>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</si>
  <si>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</si>
  <si>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</si>
  <si>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</si>
  <si>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</si>
  <si>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</si>
  <si>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</si>
  <si>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</si>
  <si>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</si>
  <si>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</si>
  <si>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</si>
  <si>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</si>
  <si>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</si>
  <si>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</si>
  <si>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</si>
  <si>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</si>
  <si>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</si>
  <si>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</si>
  <si>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</si>
  <si>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</si>
  <si>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</si>
  <si>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</si>
  <si>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</si>
  <si>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</si>
  <si>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</si>
  <si>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</si>
  <si>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</si>
  <si>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</si>
  <si>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</si>
  <si>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</si>
  <si>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</si>
  <si>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</si>
  <si>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</si>
  <si>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</si>
  <si>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</si>
  <si>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</si>
  <si>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</si>
  <si>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</si>
  <si>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</si>
  <si>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</si>
  <si>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</si>
  <si>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</si>
  <si>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</si>
  <si>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</si>
  <si>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</si>
  <si>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</si>
  <si>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</si>
  <si>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</si>
  <si>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</si>
  <si>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</si>
  <si>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</si>
  <si>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</si>
  <si>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</si>
  <si>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</si>
  <si>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</si>
  <si>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</si>
  <si>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</si>
  <si>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</si>
  <si>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</si>
  <si>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</si>
  <si>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</si>
  <si>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</si>
  <si>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</si>
  <si>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</si>
  <si>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</si>
  <si>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</si>
  <si>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</si>
  <si>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</si>
  <si>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</si>
  <si>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</si>
  <si>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</si>
  <si>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</si>
  <si>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</si>
  <si>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</si>
  <si>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</si>
  <si>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</si>
  <si>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</si>
  <si>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</si>
  <si>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</si>
  <si>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</si>
  <si>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</si>
  <si>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</si>
  <si>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</si>
  <si>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</si>
  <si>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</si>
  <si>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</si>
  <si>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</si>
  <si>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</si>
  <si>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</si>
  <si>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</si>
  <si>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</si>
  <si>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</si>
  <si>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</si>
  <si>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</si>
  <si>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</si>
  <si>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</si>
  <si>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</si>
  <si>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</si>
  <si>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</si>
  <si>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</si>
  <si>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</si>
  <si>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</si>
  <si>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</si>
  <si>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</si>
  <si>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</si>
  <si>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</si>
  <si>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</si>
  <si>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</si>
  <si>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</si>
  <si>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</si>
  <si>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</si>
  <si>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</si>
  <si>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</si>
  <si>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</si>
  <si>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</si>
  <si>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</si>
  <si>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</si>
  <si>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</si>
  <si>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</si>
  <si>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</si>
  <si>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</si>
  <si>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</si>
  <si>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</si>
  <si>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</si>
  <si>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</si>
  <si>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</si>
  <si>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</si>
  <si>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</si>
  <si>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</si>
  <si>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</si>
  <si>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</si>
  <si>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</si>
  <si>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</si>
  <si>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</si>
  <si>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</si>
  <si>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</si>
  <si>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</si>
  <si>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</si>
  <si>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</si>
  <si>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</si>
  <si>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</si>
  <si>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</si>
  <si>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</si>
  <si>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</si>
  <si>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</si>
  <si>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</si>
  <si>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</si>
  <si>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</si>
  <si>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</si>
  <si>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</si>
  <si>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</si>
  <si>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</si>
  <si>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</si>
  <si>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</si>
  <si>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</si>
  <si>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</si>
  <si>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</si>
  <si>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</si>
  <si>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</si>
  <si>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</si>
  <si>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</si>
  <si>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</si>
  <si>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</si>
  <si>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</si>
  <si>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</si>
  <si>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</si>
  <si>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</si>
  <si>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</si>
  <si>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</si>
  <si>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</si>
  <si>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</si>
  <si>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</si>
  <si>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</si>
  <si>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</si>
  <si>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</si>
  <si>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</si>
  <si>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</si>
  <si>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</si>
  <si>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</si>
  <si>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</si>
  <si>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</si>
  <si>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</si>
  <si>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</si>
  <si>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</si>
  <si>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</si>
  <si>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</si>
  <si>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</si>
  <si>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</si>
  <si>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</si>
  <si>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</si>
  <si>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</si>
  <si>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</si>
  <si>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</si>
  <si>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</si>
  <si>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</si>
  <si>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</si>
  <si>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</si>
  <si>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</si>
  <si>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</si>
  <si>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</si>
  <si>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</si>
  <si>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</si>
  <si>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</si>
  <si>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</si>
  <si>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</si>
  <si>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</si>
  <si>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</si>
  <si>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</si>
  <si>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</si>
  <si>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</si>
  <si>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</si>
  <si>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</si>
  <si>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</si>
  <si>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</si>
  <si>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</si>
  <si>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</si>
  <si>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</si>
  <si>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</si>
  <si>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</si>
  <si>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</si>
  <si>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</si>
  <si>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</si>
  <si>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</si>
  <si>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</si>
  <si>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</si>
  <si>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</si>
  <si>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</si>
  <si>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</si>
  <si>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</si>
  <si>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</si>
  <si>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</si>
  <si>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</si>
  <si>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</si>
  <si>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</si>
  <si>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</si>
  <si>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</si>
  <si>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</si>
  <si>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</si>
  <si>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</si>
  <si>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</si>
  <si>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</si>
  <si>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</si>
  <si>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</si>
  <si>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</si>
  <si>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</si>
  <si>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</si>
  <si>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</si>
  <si>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</si>
  <si>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</si>
  <si>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</si>
  <si>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</si>
  <si>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</si>
  <si>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</si>
  <si>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</si>
  <si>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</si>
  <si>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</si>
  <si>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</si>
  <si>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</si>
  <si>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</si>
  <si>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</si>
  <si>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</si>
  <si>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</si>
  <si>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</si>
  <si>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</si>
  <si>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</si>
  <si>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</si>
  <si>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</si>
  <si>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</si>
  <si>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</si>
  <si>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</si>
  <si>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</si>
  <si>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</si>
  <si>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</si>
  <si>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</si>
  <si>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</si>
  <si>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</si>
  <si>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</si>
  <si>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</si>
  <si>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</si>
  <si>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</si>
  <si>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</si>
  <si>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</si>
  <si>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</si>
  <si>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</si>
  <si>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</si>
  <si>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</si>
  <si>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</si>
  <si>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</si>
  <si>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</si>
  <si>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</si>
  <si>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</si>
  <si>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</si>
  <si>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</si>
  <si>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</si>
  <si>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</si>
  <si>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</si>
  <si>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</si>
  <si>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</si>
  <si>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</si>
  <si>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</si>
  <si>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</si>
  <si>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</si>
  <si>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</si>
  <si>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</si>
  <si>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</si>
  <si>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</si>
  <si>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</si>
  <si>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</si>
  <si>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</si>
  <si>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</si>
  <si>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</si>
  <si>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</si>
  <si>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</si>
  <si>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</si>
  <si>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</si>
  <si>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</si>
  <si>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</si>
  <si>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</si>
  <si>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</si>
  <si>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</si>
  <si>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</si>
  <si>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</si>
  <si>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</si>
  <si>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</si>
  <si>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</si>
  <si>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</si>
  <si>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</si>
  <si>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</si>
  <si>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</si>
  <si>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</si>
  <si>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</si>
  <si>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</si>
  <si>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</si>
  <si>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</si>
  <si>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</si>
  <si>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</si>
  <si>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</si>
  <si>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</si>
  <si>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</si>
  <si>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</si>
  <si>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</si>
  <si>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</si>
  <si>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</si>
  <si>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</si>
  <si>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</si>
  <si>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</si>
  <si>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</si>
  <si>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</si>
  <si>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</si>
  <si>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</si>
  <si>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</si>
  <si>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</si>
  <si>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</si>
  <si>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</si>
  <si>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</si>
  <si>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</si>
  <si>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</si>
  <si>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</si>
  <si>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</si>
  <si>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</si>
  <si>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</si>
  <si>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</si>
  <si>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</si>
  <si>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</si>
  <si>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</si>
  <si>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</si>
  <si>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</si>
  <si>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</si>
  <si>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</si>
  <si>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</si>
  <si>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</si>
  <si>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</si>
  <si>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</si>
  <si>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</si>
  <si>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</si>
  <si>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</si>
  <si>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</si>
  <si>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</si>
  <si>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</si>
  <si>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</si>
  <si>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</si>
  <si>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</si>
  <si>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</si>
  <si>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</si>
  <si>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</si>
  <si>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</si>
  <si>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</si>
  <si>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</si>
  <si>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</si>
  <si>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</si>
  <si>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</si>
  <si>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</si>
  <si>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</si>
  <si>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</si>
  <si>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</si>
  <si>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</si>
  <si>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</si>
  <si>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</si>
  <si>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</si>
  <si>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</si>
  <si>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</si>
  <si>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</si>
  <si>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</si>
  <si>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</si>
  <si>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</si>
  <si>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</si>
  <si>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</si>
  <si>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</si>
  <si>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</si>
  <si>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</si>
  <si>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</si>
  <si>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</si>
  <si>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</si>
  <si>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</si>
  <si>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</si>
  <si>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</si>
  <si>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</si>
  <si>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</si>
  <si>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</si>
  <si>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</si>
  <si>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</si>
  <si>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</si>
  <si>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</si>
  <si>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</si>
  <si>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</si>
  <si>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</si>
  <si>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</si>
  <si>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</si>
  <si>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</si>
  <si>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</si>
  <si>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</si>
  <si>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</si>
  <si>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</si>
  <si>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</si>
  <si>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</si>
  <si>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</si>
  <si>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</si>
  <si>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</si>
  <si>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</si>
  <si>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</si>
  <si>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</si>
  <si>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</si>
  <si>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</si>
  <si>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</si>
  <si>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</si>
  <si>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</si>
  <si>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</si>
  <si>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</si>
  <si>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</si>
  <si>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</si>
  <si>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</si>
  <si>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</si>
  <si>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</si>
  <si>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</si>
  <si>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</si>
  <si>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</si>
  <si>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</si>
  <si>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</si>
  <si>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</si>
  <si>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</si>
  <si>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</si>
  <si>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</si>
  <si>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</si>
  <si>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</si>
  <si>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</si>
  <si>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</si>
  <si>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</si>
  <si>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</si>
  <si>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</si>
  <si>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</si>
  <si>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</si>
  <si>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</si>
  <si>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</si>
  <si>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</si>
  <si>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</si>
  <si>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</si>
  <si>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</si>
  <si>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</si>
  <si>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</si>
  <si>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</si>
  <si>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</si>
  <si>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</si>
  <si>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</si>
  <si>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</si>
  <si>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</si>
  <si>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</si>
  <si>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</si>
  <si>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</si>
  <si>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</si>
  <si>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</si>
  <si>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</si>
  <si>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</si>
  <si>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</si>
  <si>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</si>
  <si>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</si>
  <si>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</si>
  <si>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</si>
  <si>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</si>
  <si>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</si>
  <si>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</si>
  <si>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</si>
  <si>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</si>
  <si>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</si>
  <si>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</si>
  <si>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</si>
  <si>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</si>
  <si>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</si>
  <si>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</si>
  <si>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</si>
  <si>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</si>
  <si>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</si>
  <si>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</si>
  <si>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</si>
  <si>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</si>
  <si>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</si>
  <si>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</si>
  <si>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</si>
  <si>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</si>
  <si>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</si>
  <si>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</si>
  <si>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</si>
  <si>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</si>
  <si>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</si>
  <si>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</si>
  <si>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</si>
  <si>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</si>
  <si>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</si>
  <si>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</si>
  <si>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</si>
  <si>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</si>
  <si>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</si>
  <si>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</si>
  <si>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</si>
  <si>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</si>
  <si>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</si>
  <si>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</si>
  <si>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</si>
  <si>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</si>
  <si>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</si>
  <si>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</si>
  <si>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</si>
  <si>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</si>
  <si>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</si>
  <si>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</si>
  <si>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</si>
  <si>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</si>
  <si>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</si>
  <si>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</si>
  <si>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</si>
  <si>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</si>
  <si>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</si>
  <si>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</si>
  <si>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</si>
  <si>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</si>
  <si>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</si>
  <si>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</si>
  <si>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</si>
  <si>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</si>
  <si>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</si>
  <si>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</si>
  <si>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</si>
  <si>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</si>
  <si>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</si>
  <si>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</si>
  <si>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</si>
  <si>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</si>
  <si>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</si>
  <si>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</si>
  <si>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</si>
  <si>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</si>
  <si>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</si>
  <si>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</si>
  <si>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</si>
  <si>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</si>
  <si>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</si>
  <si>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</si>
  <si>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</si>
  <si>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</si>
  <si>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</si>
  <si>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</si>
  <si>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</si>
  <si>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</si>
  <si>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</si>
  <si>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</si>
  <si>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</si>
  <si>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</si>
  <si>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</si>
  <si>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</si>
  <si>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</si>
  <si>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</si>
  <si>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</si>
  <si>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</si>
  <si>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</si>
  <si>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</si>
  <si>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</si>
  <si>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</si>
  <si>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</si>
  <si>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</si>
  <si>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</si>
  <si>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</si>
  <si>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</si>
  <si>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</si>
  <si>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</si>
  <si>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</si>
  <si>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</si>
  <si>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</si>
  <si>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</si>
  <si>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</si>
  <si>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</si>
  <si>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</si>
  <si>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</si>
  <si>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</si>
  <si>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</si>
  <si>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</si>
  <si>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</si>
  <si>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</si>
  <si>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</si>
  <si>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</si>
  <si>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</si>
  <si>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</si>
  <si>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</si>
  <si>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</si>
  <si>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</si>
  <si>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</si>
  <si>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</si>
  <si>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</si>
  <si>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</si>
  <si>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</si>
  <si>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</si>
  <si>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</si>
  <si>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</si>
  <si>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</si>
  <si>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</si>
  <si>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</si>
  <si>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</si>
  <si>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</si>
  <si>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</si>
  <si>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</si>
  <si>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</si>
  <si>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</si>
  <si>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</si>
  <si>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</si>
  <si>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</si>
  <si>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</si>
  <si>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</si>
  <si>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</si>
  <si>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</si>
  <si>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</si>
  <si>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</si>
  <si>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</si>
  <si>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</si>
  <si>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</si>
  <si>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</si>
  <si>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</si>
  <si>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</si>
  <si>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</si>
  <si>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</si>
  <si>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</si>
  <si>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</si>
  <si>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</si>
  <si>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</si>
  <si>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</si>
  <si>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</si>
  <si>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</si>
  <si>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</si>
  <si>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</si>
  <si>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</si>
  <si>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</si>
  <si>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</si>
  <si>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</si>
  <si>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</si>
  <si>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</si>
  <si>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</si>
  <si>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</si>
  <si>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</si>
  <si>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</si>
  <si>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</si>
  <si>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</si>
  <si>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</si>
  <si>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</si>
  <si>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</si>
  <si>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</si>
  <si>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</si>
  <si>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</si>
  <si>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</si>
  <si>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</si>
  <si>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</si>
  <si>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</si>
  <si>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</si>
  <si>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</si>
  <si>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</si>
  <si>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</si>
  <si>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</si>
  <si>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</si>
  <si>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</si>
  <si>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</si>
  <si>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</si>
  <si>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</si>
  <si>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</si>
  <si>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</si>
  <si>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</si>
  <si>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</si>
  <si>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</si>
  <si>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</si>
  <si>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</si>
  <si>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</si>
  <si>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</si>
  <si>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</si>
  <si>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</si>
  <si>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</si>
  <si>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</si>
  <si>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</si>
  <si>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</si>
  <si>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</si>
  <si>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</si>
  <si>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</si>
  <si>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</si>
  <si>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</si>
  <si>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</si>
  <si>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</si>
  <si>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</si>
  <si>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</si>
  <si>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</si>
  <si>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</si>
  <si>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</si>
  <si>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</si>
  <si>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</si>
  <si>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</si>
  <si>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</si>
  <si>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</si>
  <si>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</si>
  <si>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</si>
  <si>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</si>
  <si>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</si>
  <si>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</si>
  <si>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</si>
  <si>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</si>
  <si>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</si>
  <si>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</si>
  <si>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</si>
  <si>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</si>
  <si>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</si>
  <si>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</si>
  <si>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</si>
  <si>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</si>
  <si>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</si>
  <si>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</si>
  <si>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</si>
  <si>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</si>
  <si>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</si>
  <si>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</si>
  <si>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</si>
  <si>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</si>
  <si>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</si>
  <si>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</si>
  <si>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</si>
  <si>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</si>
  <si>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</si>
  <si>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</si>
  <si>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</si>
  <si>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</si>
  <si>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</si>
  <si>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</si>
  <si>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</si>
  <si>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</si>
  <si>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</si>
  <si>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</si>
  <si>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</si>
  <si>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</si>
  <si>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</si>
  <si>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</si>
  <si>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</si>
  <si>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</si>
  <si>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</si>
  <si>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</si>
  <si>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</si>
  <si>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</si>
  <si>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</si>
  <si>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</si>
  <si>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</si>
  <si>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</si>
  <si>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</si>
  <si>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</si>
  <si>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</si>
  <si>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</si>
  <si>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</si>
  <si>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</si>
  <si>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</si>
  <si>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</si>
  <si>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</si>
  <si>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</si>
  <si>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</si>
  <si>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</si>
  <si>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</si>
  <si>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</si>
  <si>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</si>
  <si>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</si>
  <si>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</si>
  <si>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</si>
  <si>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</si>
  <si>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</si>
  <si>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</si>
  <si>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</si>
  <si>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</si>
  <si>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</si>
  <si>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</si>
  <si>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SD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</si>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</sst>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3155886</v>
      </c>
      <c r="D7" s="32" t="str">
        <f>IF($B7="N/A","N/A",IF(C7&gt;15,"No",IF(C7&lt;-15,"No","Yes")))</f>
        <v>N/A</v>
      </c>
      <c r="E7" s="31">
        <v>3345187</v>
      </c>
      <c r="F7" s="32" t="str">
        <f>IF($B7="N/A","N/A",IF(E7&gt;15,"No",IF(E7&lt;-15,"No","Yes")))</f>
        <v>N/A</v>
      </c>
      <c r="G7" s="31">
        <v>3372669</v>
      </c>
      <c r="H7" s="32" t="str">
        <f>IF($B7="N/A","N/A",IF(G7&gt;15,"No",IF(G7&lt;-15,"No","Yes")))</f>
        <v>N/A</v>
      </c>
      <c r="I7" s="33">
        <v>5.9980000000000002</v>
      </c>
      <c r="J7" s="33">
        <v>0.82150000000000001</v>
      </c>
      <c r="K7" s="32" t="str">
        <f t="shared" ref="K7:K54" si="0">IF(J7="Div by 0", "N/A", IF(J7="N/A","N/A", IF(J7&gt;30, "No", IF(J7&lt;-30, "No", "Yes"))))</f>
        <v>Yes</v>
      </c>
    </row>
    <row r="8" spans="1:11" x14ac:dyDescent="0.2">
      <c r="A8" s="89" t="s">
        <v>362</v>
      </c>
      <c r="B8" s="30" t="s">
        <v>213</v>
      </c>
      <c r="C8" s="146">
        <v>81.039904483000001</v>
      </c>
      <c r="D8" s="32" t="str">
        <f>IF($B8="N/A","N/A",IF(C8&gt;15,"No",IF(C8&lt;-15,"No","Yes")))</f>
        <v>N/A</v>
      </c>
      <c r="E8" s="34">
        <v>81.693459887000003</v>
      </c>
      <c r="F8" s="32" t="str">
        <f>IF($B8="N/A","N/A",IF(E8&gt;15,"No",IF(E8&lt;-15,"No","Yes")))</f>
        <v>N/A</v>
      </c>
      <c r="G8" s="34">
        <v>82.096345654000004</v>
      </c>
      <c r="H8" s="32" t="str">
        <f>IF($B8="N/A","N/A",IF(G8&gt;15,"No",IF(G8&lt;-15,"No","Yes")))</f>
        <v>N/A</v>
      </c>
      <c r="I8" s="33">
        <v>0.80649999999999999</v>
      </c>
      <c r="J8" s="33">
        <v>0.49320000000000003</v>
      </c>
      <c r="K8" s="32" t="str">
        <f t="shared" si="0"/>
        <v>Yes</v>
      </c>
    </row>
    <row r="9" spans="1:11" x14ac:dyDescent="0.2">
      <c r="A9" s="89" t="s">
        <v>119</v>
      </c>
      <c r="B9" s="35" t="s">
        <v>213</v>
      </c>
      <c r="C9" s="98">
        <v>3.6439846099999999E-2</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89" t="s">
        <v>120</v>
      </c>
      <c r="B10" s="35" t="s">
        <v>213</v>
      </c>
      <c r="C10" s="98">
        <v>0.1216140253</v>
      </c>
      <c r="D10" s="9" t="str">
        <f>IF($B10="N/A","N/A",IF(C10&gt;15,"No",IF(C10&lt;-15,"No","Yes")))</f>
        <v>N/A</v>
      </c>
      <c r="E10" s="9">
        <v>0.13443194659999999</v>
      </c>
      <c r="F10" s="9" t="str">
        <f>IF($B10="N/A","N/A",IF(E10&gt;15,"No",IF(E10&lt;-15,"No","Yes")))</f>
        <v>N/A</v>
      </c>
      <c r="G10" s="9">
        <v>0.24829000409999999</v>
      </c>
      <c r="H10" s="9" t="str">
        <f>IF($B10="N/A","N/A",IF(G10&gt;15,"No",IF(G10&lt;-15,"No","Yes")))</f>
        <v>N/A</v>
      </c>
      <c r="I10" s="10">
        <v>10.54</v>
      </c>
      <c r="J10" s="10">
        <v>84.7</v>
      </c>
      <c r="K10" s="9" t="str">
        <f t="shared" si="0"/>
        <v>No</v>
      </c>
    </row>
    <row r="11" spans="1:11" x14ac:dyDescent="0.2">
      <c r="A11" s="89" t="s">
        <v>859</v>
      </c>
      <c r="B11" s="35" t="s">
        <v>213</v>
      </c>
      <c r="C11" s="98">
        <v>18.802041644999999</v>
      </c>
      <c r="D11" s="9" t="str">
        <f>IF($B11="N/A","N/A",IF(C11&gt;15,"No",IF(C11&lt;-15,"No","Yes")))</f>
        <v>N/A</v>
      </c>
      <c r="E11" s="9">
        <v>18.172108166000001</v>
      </c>
      <c r="F11" s="9" t="str">
        <f>IF($B11="N/A","N/A",IF(E11&gt;15,"No",IF(E11&lt;-15,"No","Yes")))</f>
        <v>N/A</v>
      </c>
      <c r="G11" s="9">
        <v>17.655364341999999</v>
      </c>
      <c r="H11" s="9" t="str">
        <f>IF($B11="N/A","N/A",IF(G11&gt;15,"No",IF(G11&lt;-15,"No","Yes")))</f>
        <v>N/A</v>
      </c>
      <c r="I11" s="10">
        <v>-3.35</v>
      </c>
      <c r="J11" s="10">
        <v>-2.84</v>
      </c>
      <c r="K11" s="9" t="str">
        <f t="shared" si="0"/>
        <v>Yes</v>
      </c>
    </row>
    <row r="12" spans="1:11" x14ac:dyDescent="0.2">
      <c r="A12" s="89" t="s">
        <v>860</v>
      </c>
      <c r="B12" s="100" t="s">
        <v>214</v>
      </c>
      <c r="C12" s="98">
        <v>92.434541847000006</v>
      </c>
      <c r="D12" s="9" t="str">
        <f>IF(OR($B12="N/A",$C12="N/A"),"N/A",IF(C12&gt;100,"No",IF(C12&lt;95,"No","Yes")))</f>
        <v>No</v>
      </c>
      <c r="E12" s="98">
        <v>88.588811731999996</v>
      </c>
      <c r="F12" s="9" t="str">
        <f>IF(OR($B12="N/A",$E12="N/A"),"N/A",IF(E12&gt;100,"No",IF(E12&lt;95,"No","Yes")))</f>
        <v>No</v>
      </c>
      <c r="G12" s="98">
        <v>88.770248723999998</v>
      </c>
      <c r="H12" s="9" t="str">
        <f>IF($B12="N/A","N/A",IF(G12&gt;100,"No",IF(G12&lt;95,"No","Yes")))</f>
        <v>No</v>
      </c>
      <c r="I12" s="101">
        <v>-4.16</v>
      </c>
      <c r="J12" s="101">
        <v>0.20480000000000001</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1.216872E-4</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1.216872E-4</v>
      </c>
      <c r="H14" s="9" t="str">
        <f t="shared" ref="H14" si="3">IF($B14="N/A","N/A",IF(G14&lt;0,"No","Yes"))</f>
        <v>N/A</v>
      </c>
      <c r="I14" s="101" t="s">
        <v>1747</v>
      </c>
      <c r="J14" s="101" t="s">
        <v>1747</v>
      </c>
      <c r="K14" s="9" t="str">
        <f t="shared" si="0"/>
        <v>N/A</v>
      </c>
    </row>
    <row r="15" spans="1:11" x14ac:dyDescent="0.2">
      <c r="A15" s="89" t="s">
        <v>861</v>
      </c>
      <c r="B15" s="100" t="s">
        <v>214</v>
      </c>
      <c r="C15" s="98">
        <v>73.261463835000001</v>
      </c>
      <c r="D15" s="9" t="str">
        <f>IF(OR($B15="N/A",$C15="N/A"),"N/A",IF(C15&gt;100,"No",IF(C15&lt;95,"No","Yes")))</f>
        <v>No</v>
      </c>
      <c r="E15" s="98">
        <v>71.319871874</v>
      </c>
      <c r="F15" s="9" t="str">
        <f>IF(OR($B15="N/A",$E15="N/A"),"N/A",IF(E15&gt;100,"No",IF(E15&lt;95,"No","Yes")))</f>
        <v>No</v>
      </c>
      <c r="G15" s="98">
        <v>76.338068538000002</v>
      </c>
      <c r="H15" s="9" t="str">
        <f>IF($B15="N/A","N/A",IF(G15&gt;100,"No",IF(G15&lt;95,"No","Yes")))</f>
        <v>No</v>
      </c>
      <c r="I15" s="101">
        <v>-2.65</v>
      </c>
      <c r="J15" s="101">
        <v>7.0359999999999996</v>
      </c>
      <c r="K15" s="9" t="str">
        <f t="shared" si="0"/>
        <v>Yes</v>
      </c>
    </row>
    <row r="16" spans="1:11" x14ac:dyDescent="0.2">
      <c r="A16" s="89" t="s">
        <v>331</v>
      </c>
      <c r="B16" s="35" t="s">
        <v>213</v>
      </c>
      <c r="C16" s="87">
        <v>2557527</v>
      </c>
      <c r="D16" s="9" t="str">
        <f>IF($B16="N/A","N/A",IF(C16&gt;15,"No",IF(C16&lt;-15,"No","Yes")))</f>
        <v>N/A</v>
      </c>
      <c r="E16" s="36">
        <v>2732799</v>
      </c>
      <c r="F16" s="9" t="str">
        <f>IF($B16="N/A","N/A",IF(E16&gt;15,"No",IF(E16&lt;-15,"No","Yes")))</f>
        <v>N/A</v>
      </c>
      <c r="G16" s="36">
        <v>2768838</v>
      </c>
      <c r="H16" s="9" t="str">
        <f>IF($B16="N/A","N/A",IF(G16&gt;15,"No",IF(G16&lt;-15,"No","Yes")))</f>
        <v>N/A</v>
      </c>
      <c r="I16" s="10">
        <v>6.8529999999999998</v>
      </c>
      <c r="J16" s="10">
        <v>1.319</v>
      </c>
      <c r="K16" s="9" t="str">
        <f t="shared" si="0"/>
        <v>Yes</v>
      </c>
    </row>
    <row r="17" spans="1:11" x14ac:dyDescent="0.2">
      <c r="A17" s="89" t="s">
        <v>442</v>
      </c>
      <c r="B17" s="35" t="s">
        <v>215</v>
      </c>
      <c r="C17" s="98">
        <v>16.527215548000001</v>
      </c>
      <c r="D17" s="9" t="str">
        <f>IF($B17="N/A","N/A",IF(C17&gt;20,"No",IF(C17&lt;5,"No","Yes")))</f>
        <v>Yes</v>
      </c>
      <c r="E17" s="9">
        <v>15.814811114999999</v>
      </c>
      <c r="F17" s="9" t="str">
        <f>IF($B17="N/A","N/A",IF(E17&gt;20,"No",IF(E17&lt;5,"No","Yes")))</f>
        <v>Yes</v>
      </c>
      <c r="G17" s="9">
        <v>15.917579866000001</v>
      </c>
      <c r="H17" s="9" t="str">
        <f>IF($B17="N/A","N/A",IF(G17&gt;20,"No",IF(G17&lt;5,"No","Yes")))</f>
        <v>Yes</v>
      </c>
      <c r="I17" s="10">
        <v>-4.3099999999999996</v>
      </c>
      <c r="J17" s="10">
        <v>0.64980000000000004</v>
      </c>
      <c r="K17" s="9" t="str">
        <f t="shared" si="0"/>
        <v>Yes</v>
      </c>
    </row>
    <row r="18" spans="1:11" x14ac:dyDescent="0.2">
      <c r="A18" s="89" t="s">
        <v>443</v>
      </c>
      <c r="B18" s="30" t="s">
        <v>213</v>
      </c>
      <c r="C18" s="98">
        <v>83.472784451999999</v>
      </c>
      <c r="D18" s="9" t="str">
        <f>IF($B18="N/A","N/A",IF(C18&gt;15,"No",IF(C18&lt;-15,"No","Yes")))</f>
        <v>N/A</v>
      </c>
      <c r="E18" s="9">
        <v>84.185188885000002</v>
      </c>
      <c r="F18" s="9" t="str">
        <f>IF($B18="N/A","N/A",IF(E18&gt;15,"No",IF(E18&lt;-15,"No","Yes")))</f>
        <v>N/A</v>
      </c>
      <c r="G18" s="9">
        <v>84.082420134000003</v>
      </c>
      <c r="H18" s="9" t="str">
        <f>IF($B18="N/A","N/A",IF(G18&gt;15,"No",IF(G18&lt;-15,"No","Yes")))</f>
        <v>N/A</v>
      </c>
      <c r="I18" s="10">
        <v>0.85350000000000004</v>
      </c>
      <c r="J18" s="10">
        <v>-0.122</v>
      </c>
      <c r="K18" s="9" t="str">
        <f t="shared" si="0"/>
        <v>Yes</v>
      </c>
    </row>
    <row r="19" spans="1:11" x14ac:dyDescent="0.2">
      <c r="A19" s="89" t="s">
        <v>444</v>
      </c>
      <c r="B19" s="35" t="s">
        <v>216</v>
      </c>
      <c r="C19" s="98">
        <v>0.74329616070000004</v>
      </c>
      <c r="D19" s="9" t="str">
        <f>IF($B19="N/A","N/A",IF(C19&gt;1,"Yes","No"))</f>
        <v>No</v>
      </c>
      <c r="E19" s="9">
        <v>0.68709773389999995</v>
      </c>
      <c r="F19" s="9" t="str">
        <f>IF($B19="N/A","N/A",IF(E19&gt;1,"Yes","No"))</f>
        <v>No</v>
      </c>
      <c r="G19" s="9">
        <v>0.75085649649999997</v>
      </c>
      <c r="H19" s="9" t="str">
        <f>IF($B19="N/A","N/A",IF(G19&gt;1,"Yes","No"))</f>
        <v>No</v>
      </c>
      <c r="I19" s="10">
        <v>-7.56</v>
      </c>
      <c r="J19" s="10">
        <v>9.2789999999999999</v>
      </c>
      <c r="K19" s="9" t="str">
        <f t="shared" si="0"/>
        <v>Yes</v>
      </c>
    </row>
    <row r="20" spans="1:11" x14ac:dyDescent="0.2">
      <c r="A20" s="89" t="s">
        <v>862</v>
      </c>
      <c r="B20" s="35" t="s">
        <v>213</v>
      </c>
      <c r="C20" s="91">
        <v>413.29621251999998</v>
      </c>
      <c r="D20" s="9" t="str">
        <f>IF($B20="N/A","N/A",IF(C20&gt;15,"No",IF(C20&lt;-15,"No","Yes")))</f>
        <v>N/A</v>
      </c>
      <c r="E20" s="37">
        <v>347.1018267</v>
      </c>
      <c r="F20" s="9" t="str">
        <f>IF($B20="N/A","N/A",IF(E20&gt;15,"No",IF(E20&lt;-15,"No","Yes")))</f>
        <v>N/A</v>
      </c>
      <c r="G20" s="37">
        <v>474.41731601999999</v>
      </c>
      <c r="H20" s="9" t="str">
        <f>IF($B20="N/A","N/A",IF(G20&gt;15,"No",IF(G20&lt;-15,"No","Yes")))</f>
        <v>N/A</v>
      </c>
      <c r="I20" s="10">
        <v>-16</v>
      </c>
      <c r="J20" s="10">
        <v>36.68</v>
      </c>
      <c r="K20" s="9" t="str">
        <f t="shared" si="0"/>
        <v>No</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1747</v>
      </c>
      <c r="J21" s="10" t="s">
        <v>1747</v>
      </c>
      <c r="K21" s="9" t="str">
        <f t="shared" si="0"/>
        <v>N/A</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18.831806044</v>
      </c>
      <c r="D23" s="9" t="str">
        <f>IF($B23="N/A","N/A",IF(C23&gt;15,"No",IF(C23&lt;-15,"No","Yes")))</f>
        <v>N/A</v>
      </c>
      <c r="E23" s="103">
        <v>18.196570170000001</v>
      </c>
      <c r="F23" s="9" t="str">
        <f>IF($B23="N/A","N/A",IF(E23&gt;15,"No",IF(E23&lt;-15,"No","Yes")))</f>
        <v>N/A</v>
      </c>
      <c r="G23" s="103">
        <v>17.699309959000001</v>
      </c>
      <c r="H23" s="9" t="str">
        <f>IF($B23="N/A","N/A",IF(G23&gt;15,"No",IF(G23&lt;-15,"No","Yes")))</f>
        <v>N/A</v>
      </c>
      <c r="I23" s="10">
        <v>-3.37</v>
      </c>
      <c r="J23" s="10">
        <v>-2.73</v>
      </c>
      <c r="K23" s="9" t="str">
        <f t="shared" si="0"/>
        <v>Yes</v>
      </c>
    </row>
    <row r="24" spans="1:11" x14ac:dyDescent="0.2">
      <c r="A24" s="89" t="s">
        <v>863</v>
      </c>
      <c r="B24" s="35" t="s">
        <v>243</v>
      </c>
      <c r="C24" s="91" t="s">
        <v>1747</v>
      </c>
      <c r="D24" s="9" t="str">
        <f>IF($B24="N/A","N/A",IF(C24&gt;300,"No",IF(C24&lt;75,"No","Yes")))</f>
        <v>No</v>
      </c>
      <c r="E24" s="37" t="s">
        <v>1747</v>
      </c>
      <c r="F24" s="9" t="str">
        <f>IF($B24="N/A","N/A",IF(E24&gt;300,"No",IF(E24&lt;75,"No","Yes")))</f>
        <v>No</v>
      </c>
      <c r="G24" s="37" t="s">
        <v>1747</v>
      </c>
      <c r="H24" s="9" t="str">
        <f>IF($B24="N/A","N/A",IF(G24&gt;300,"No",IF(G24&lt;75,"No","Yes")))</f>
        <v>No</v>
      </c>
      <c r="I24" s="10" t="s">
        <v>1747</v>
      </c>
      <c r="J24" s="10" t="s">
        <v>1747</v>
      </c>
      <c r="K24" s="9" t="str">
        <f t="shared" si="0"/>
        <v>N/A</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
      <c r="A27" s="89" t="s">
        <v>131</v>
      </c>
      <c r="B27" s="35" t="s">
        <v>213</v>
      </c>
      <c r="C27" s="87">
        <v>146</v>
      </c>
      <c r="D27" s="35" t="s">
        <v>213</v>
      </c>
      <c r="E27" s="36">
        <v>111</v>
      </c>
      <c r="F27" s="35" t="s">
        <v>213</v>
      </c>
      <c r="G27" s="36">
        <v>30</v>
      </c>
      <c r="H27" s="9" t="str">
        <f>IF($B27="N/A","N/A",IF(G27&gt;15,"No",IF(G27&lt;-15,"No","Yes")))</f>
        <v>N/A</v>
      </c>
      <c r="I27" s="10">
        <v>-24</v>
      </c>
      <c r="J27" s="10">
        <v>-73</v>
      </c>
      <c r="K27" s="9" t="str">
        <f t="shared" si="0"/>
        <v>No</v>
      </c>
    </row>
    <row r="28" spans="1:11" x14ac:dyDescent="0.2">
      <c r="A28" s="89" t="s">
        <v>346</v>
      </c>
      <c r="B28" s="35" t="s">
        <v>213</v>
      </c>
      <c r="C28" s="88">
        <v>4.6262760999999999E-3</v>
      </c>
      <c r="D28" s="35" t="s">
        <v>213</v>
      </c>
      <c r="E28" s="8">
        <v>3.3182000999999999E-3</v>
      </c>
      <c r="F28" s="35" t="s">
        <v>213</v>
      </c>
      <c r="G28" s="8">
        <v>8.895032E-4</v>
      </c>
      <c r="H28" s="9" t="str">
        <f>IF($B28="N/A","N/A",IF(G28&gt;15,"No",IF(G28&lt;-15,"No","Yes")))</f>
        <v>N/A</v>
      </c>
      <c r="I28" s="10">
        <v>-28.3</v>
      </c>
      <c r="J28" s="10">
        <v>-73.2</v>
      </c>
      <c r="K28" s="9" t="str">
        <f t="shared" si="0"/>
        <v>No</v>
      </c>
    </row>
    <row r="29" spans="1:11" ht="25.5" x14ac:dyDescent="0.2">
      <c r="A29" s="89" t="s">
        <v>841</v>
      </c>
      <c r="B29" s="35" t="s">
        <v>213</v>
      </c>
      <c r="C29" s="37">
        <v>49.123287671</v>
      </c>
      <c r="D29" s="35" t="s">
        <v>213</v>
      </c>
      <c r="E29" s="37">
        <v>181.35135134999999</v>
      </c>
      <c r="F29" s="35" t="s">
        <v>213</v>
      </c>
      <c r="G29" s="37">
        <v>704.1</v>
      </c>
      <c r="H29" s="35" t="s">
        <v>213</v>
      </c>
      <c r="I29" s="10">
        <v>269.2</v>
      </c>
      <c r="J29" s="10">
        <v>288.3</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1747</v>
      </c>
      <c r="J31" s="10" t="s">
        <v>1747</v>
      </c>
      <c r="K31" s="9" t="str">
        <f t="shared" si="0"/>
        <v>N/A</v>
      </c>
    </row>
    <row r="32" spans="1:11" ht="25.5" x14ac:dyDescent="0.2">
      <c r="A32" s="2" t="s">
        <v>659</v>
      </c>
      <c r="B32" s="104" t="s">
        <v>213</v>
      </c>
      <c r="C32" s="88" t="s">
        <v>1747</v>
      </c>
      <c r="D32" s="9" t="str">
        <f t="shared" si="4"/>
        <v>N/A</v>
      </c>
      <c r="E32" s="88" t="s">
        <v>1747</v>
      </c>
      <c r="F32" s="9" t="str">
        <f t="shared" si="4"/>
        <v>N/A</v>
      </c>
      <c r="G32" s="88" t="s">
        <v>1747</v>
      </c>
      <c r="H32" s="9" t="str">
        <f t="shared" si="5"/>
        <v>N/A</v>
      </c>
      <c r="I32" s="10" t="s">
        <v>1747</v>
      </c>
      <c r="J32" s="10" t="s">
        <v>1747</v>
      </c>
      <c r="K32" s="9" t="str">
        <f t="shared" si="0"/>
        <v>N/A</v>
      </c>
    </row>
    <row r="33" spans="1:11" x14ac:dyDescent="0.2">
      <c r="A33" s="2" t="s">
        <v>660</v>
      </c>
      <c r="B33" s="104" t="s">
        <v>213</v>
      </c>
      <c r="C33" s="88" t="s">
        <v>1747</v>
      </c>
      <c r="D33" s="9" t="str">
        <f t="shared" si="4"/>
        <v>N/A</v>
      </c>
      <c r="E33" s="88" t="s">
        <v>1747</v>
      </c>
      <c r="F33" s="9" t="str">
        <f t="shared" si="4"/>
        <v>N/A</v>
      </c>
      <c r="G33" s="88" t="s">
        <v>1747</v>
      </c>
      <c r="H33" s="9" t="str">
        <f t="shared" si="5"/>
        <v>N/A</v>
      </c>
      <c r="I33" s="10" t="s">
        <v>1747</v>
      </c>
      <c r="J33" s="10" t="s">
        <v>1747</v>
      </c>
      <c r="K33" s="9" t="str">
        <f t="shared" si="0"/>
        <v>N/A</v>
      </c>
    </row>
    <row r="34" spans="1:11" x14ac:dyDescent="0.2">
      <c r="A34" s="2" t="s">
        <v>661</v>
      </c>
      <c r="B34" s="104" t="s">
        <v>213</v>
      </c>
      <c r="C34" s="88" t="s">
        <v>1747</v>
      </c>
      <c r="D34" s="9" t="str">
        <f t="shared" si="4"/>
        <v>N/A</v>
      </c>
      <c r="E34" s="88" t="s">
        <v>1747</v>
      </c>
      <c r="F34" s="9" t="str">
        <f t="shared" si="4"/>
        <v>N/A</v>
      </c>
      <c r="G34" s="88" t="s">
        <v>1747</v>
      </c>
      <c r="H34" s="9" t="str">
        <f t="shared" si="5"/>
        <v>N/A</v>
      </c>
      <c r="I34" s="10" t="s">
        <v>1747</v>
      </c>
      <c r="J34" s="10" t="s">
        <v>1747</v>
      </c>
      <c r="K34" s="9" t="str">
        <f t="shared" si="0"/>
        <v>N/A</v>
      </c>
    </row>
    <row r="35" spans="1:11" x14ac:dyDescent="0.2">
      <c r="A35" s="2" t="s">
        <v>662</v>
      </c>
      <c r="B35" s="104" t="s">
        <v>213</v>
      </c>
      <c r="C35" s="88" t="s">
        <v>1747</v>
      </c>
      <c r="D35" s="9" t="str">
        <f t="shared" si="4"/>
        <v>N/A</v>
      </c>
      <c r="E35" s="88" t="s">
        <v>1747</v>
      </c>
      <c r="F35" s="9" t="str">
        <f t="shared" si="4"/>
        <v>N/A</v>
      </c>
      <c r="G35" s="88" t="s">
        <v>1747</v>
      </c>
      <c r="H35" s="9" t="str">
        <f t="shared" si="5"/>
        <v>N/A</v>
      </c>
      <c r="I35" s="10" t="s">
        <v>1747</v>
      </c>
      <c r="J35" s="10" t="s">
        <v>1747</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593371</v>
      </c>
      <c r="D46" s="9" t="str">
        <f t="shared" si="4"/>
        <v>N/A</v>
      </c>
      <c r="E46" s="87">
        <v>607891</v>
      </c>
      <c r="F46" s="9" t="str">
        <f t="shared" si="4"/>
        <v>N/A</v>
      </c>
      <c r="G46" s="87">
        <v>595457</v>
      </c>
      <c r="H46" s="9" t="str">
        <f t="shared" si="5"/>
        <v>N/A</v>
      </c>
      <c r="I46" s="10">
        <v>2.4470000000000001</v>
      </c>
      <c r="J46" s="10">
        <v>-2.0499999999999998</v>
      </c>
      <c r="K46" s="9" t="str">
        <f t="shared" si="0"/>
        <v>Yes</v>
      </c>
    </row>
    <row r="47" spans="1:11" x14ac:dyDescent="0.2">
      <c r="A47" s="2" t="s">
        <v>672</v>
      </c>
      <c r="B47" s="104" t="s">
        <v>213</v>
      </c>
      <c r="C47" s="88">
        <v>0</v>
      </c>
      <c r="D47" s="9" t="str">
        <f t="shared" si="4"/>
        <v>N/A</v>
      </c>
      <c r="E47" s="88">
        <v>0</v>
      </c>
      <c r="F47" s="9" t="str">
        <f t="shared" si="4"/>
        <v>N/A</v>
      </c>
      <c r="G47" s="88">
        <v>0</v>
      </c>
      <c r="H47" s="9" t="str">
        <f t="shared" si="5"/>
        <v>N/A</v>
      </c>
      <c r="I47" s="10" t="s">
        <v>1747</v>
      </c>
      <c r="J47" s="10" t="s">
        <v>1747</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100</v>
      </c>
      <c r="D50" s="9" t="str">
        <f t="shared" si="4"/>
        <v>N/A</v>
      </c>
      <c r="E50" s="88">
        <v>100</v>
      </c>
      <c r="F50" s="9" t="str">
        <f t="shared" si="4"/>
        <v>N/A</v>
      </c>
      <c r="G50" s="88">
        <v>100</v>
      </c>
      <c r="H50" s="9" t="str">
        <f t="shared" si="5"/>
        <v>N/A</v>
      </c>
      <c r="I50" s="10">
        <v>0</v>
      </c>
      <c r="J50" s="10">
        <v>0</v>
      </c>
      <c r="K50" s="9" t="str">
        <f t="shared" si="0"/>
        <v>Yes</v>
      </c>
    </row>
    <row r="51" spans="1:11" x14ac:dyDescent="0.2">
      <c r="A51" s="2" t="s">
        <v>351</v>
      </c>
      <c r="B51" s="35" t="s">
        <v>213</v>
      </c>
      <c r="C51" s="87">
        <v>1150</v>
      </c>
      <c r="D51" s="35" t="s">
        <v>213</v>
      </c>
      <c r="E51" s="36">
        <v>0</v>
      </c>
      <c r="F51" s="35" t="s">
        <v>213</v>
      </c>
      <c r="G51" s="36">
        <v>0</v>
      </c>
      <c r="H51" s="35" t="s">
        <v>213</v>
      </c>
      <c r="I51" s="10">
        <v>-100</v>
      </c>
      <c r="J51" s="10" t="s">
        <v>1747</v>
      </c>
      <c r="K51" s="9" t="str">
        <f t="shared" si="0"/>
        <v>N/A</v>
      </c>
    </row>
    <row r="52" spans="1:11" x14ac:dyDescent="0.2">
      <c r="A52" s="2" t="s">
        <v>352</v>
      </c>
      <c r="B52" s="35" t="s">
        <v>213</v>
      </c>
      <c r="C52" s="88">
        <v>0</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v>0</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v>48.173913042999999</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2134839</v>
      </c>
      <c r="D6" s="9" t="str">
        <f>IF($B6="N/A","N/A",IF(C6&gt;15,"No",IF(C6&lt;-15,"No","Yes")))</f>
        <v>N/A</v>
      </c>
      <c r="E6" s="36">
        <v>2300612</v>
      </c>
      <c r="F6" s="9" t="str">
        <f>IF($B6="N/A","N/A",IF(E6&gt;15,"No",IF(E6&lt;-15,"No","Yes")))</f>
        <v>N/A</v>
      </c>
      <c r="G6" s="36">
        <v>2328106</v>
      </c>
      <c r="H6" s="9" t="str">
        <f>IF($B6="N/A","N/A",IF(G6&gt;15,"No",IF(G6&lt;-15,"No","Yes")))</f>
        <v>N/A</v>
      </c>
      <c r="I6" s="10">
        <v>7.7649999999999997</v>
      </c>
      <c r="J6" s="10">
        <v>1.1950000000000001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5.584777119</v>
      </c>
      <c r="D9" s="9" t="str">
        <f t="shared" ref="D9:D15" si="1">IF($B9="N/A","N/A",IF(C9&gt;15,"No",IF(C9&lt;-15,"No","Yes")))</f>
        <v>N/A</v>
      </c>
      <c r="E9" s="8">
        <v>5.2791170348999996</v>
      </c>
      <c r="F9" s="9" t="str">
        <f t="shared" ref="F9:F15" si="2">IF($B9="N/A","N/A",IF(E9&gt;15,"No",IF(E9&lt;-15,"No","Yes")))</f>
        <v>N/A</v>
      </c>
      <c r="G9" s="8">
        <v>5.1419480040999996</v>
      </c>
      <c r="H9" s="9" t="str">
        <f t="shared" ref="H9:H15" si="3">IF($B9="N/A","N/A",IF(G9&gt;15,"No",IF(G9&lt;-15,"No","Yes")))</f>
        <v>N/A</v>
      </c>
      <c r="I9" s="10">
        <v>-5.47</v>
      </c>
      <c r="J9" s="10">
        <v>-2.6</v>
      </c>
      <c r="K9" s="9" t="str">
        <f t="shared" si="0"/>
        <v>Yes</v>
      </c>
    </row>
    <row r="10" spans="1:11" x14ac:dyDescent="0.2">
      <c r="A10" s="89" t="s">
        <v>36</v>
      </c>
      <c r="B10" s="35" t="s">
        <v>213</v>
      </c>
      <c r="C10" s="88">
        <v>15.440361807</v>
      </c>
      <c r="D10" s="9" t="str">
        <f t="shared" si="1"/>
        <v>N/A</v>
      </c>
      <c r="E10" s="8">
        <v>15.468181506000001</v>
      </c>
      <c r="F10" s="9" t="str">
        <f t="shared" si="2"/>
        <v>N/A</v>
      </c>
      <c r="G10" s="8">
        <v>15.54554675</v>
      </c>
      <c r="H10" s="9" t="str">
        <f t="shared" si="3"/>
        <v>N/A</v>
      </c>
      <c r="I10" s="10">
        <v>0.1802</v>
      </c>
      <c r="J10" s="10">
        <v>0.50019999999999998</v>
      </c>
      <c r="K10" s="9" t="str">
        <f t="shared" si="0"/>
        <v>Yes</v>
      </c>
    </row>
    <row r="11" spans="1:11" x14ac:dyDescent="0.2">
      <c r="A11" s="89" t="s">
        <v>37</v>
      </c>
      <c r="B11" s="35" t="s">
        <v>213</v>
      </c>
      <c r="C11" s="88">
        <v>8.0360012857999994</v>
      </c>
      <c r="D11" s="9" t="str">
        <f t="shared" si="1"/>
        <v>N/A</v>
      </c>
      <c r="E11" s="8">
        <v>6.9876203576</v>
      </c>
      <c r="F11" s="9" t="str">
        <f t="shared" si="2"/>
        <v>N/A</v>
      </c>
      <c r="G11" s="8">
        <v>8.8674033149000007</v>
      </c>
      <c r="H11" s="9" t="str">
        <f t="shared" si="3"/>
        <v>N/A</v>
      </c>
      <c r="I11" s="10">
        <v>-13</v>
      </c>
      <c r="J11" s="10">
        <v>26.9</v>
      </c>
      <c r="K11" s="9" t="str">
        <f t="shared" si="0"/>
        <v>Yes</v>
      </c>
    </row>
    <row r="12" spans="1:11" x14ac:dyDescent="0.2">
      <c r="A12" s="89" t="s">
        <v>38</v>
      </c>
      <c r="B12" s="35" t="s">
        <v>213</v>
      </c>
      <c r="C12" s="88">
        <v>5.3198123342999999</v>
      </c>
      <c r="D12" s="9" t="str">
        <f t="shared" si="1"/>
        <v>N/A</v>
      </c>
      <c r="E12" s="8">
        <v>5.0111470494999999</v>
      </c>
      <c r="F12" s="9" t="str">
        <f t="shared" si="2"/>
        <v>N/A</v>
      </c>
      <c r="G12" s="8">
        <v>4.8689612874000003</v>
      </c>
      <c r="H12" s="9" t="str">
        <f t="shared" si="3"/>
        <v>N/A</v>
      </c>
      <c r="I12" s="10">
        <v>-5.8</v>
      </c>
      <c r="J12" s="10">
        <v>-2.84</v>
      </c>
      <c r="K12" s="9" t="str">
        <f t="shared" si="0"/>
        <v>Yes</v>
      </c>
    </row>
    <row r="13" spans="1:11" x14ac:dyDescent="0.2">
      <c r="A13" s="89" t="s">
        <v>866</v>
      </c>
      <c r="B13" s="35" t="s">
        <v>213</v>
      </c>
      <c r="C13" s="88">
        <v>98.299122237999995</v>
      </c>
      <c r="D13" s="9" t="str">
        <f t="shared" si="1"/>
        <v>N/A</v>
      </c>
      <c r="E13" s="8">
        <v>54.754902731999998</v>
      </c>
      <c r="F13" s="9" t="str">
        <f t="shared" si="2"/>
        <v>N/A</v>
      </c>
      <c r="G13" s="8">
        <v>37.494660490999998</v>
      </c>
      <c r="H13" s="9" t="str">
        <f t="shared" si="3"/>
        <v>N/A</v>
      </c>
      <c r="I13" s="10">
        <v>-44.3</v>
      </c>
      <c r="J13" s="10">
        <v>-31.5</v>
      </c>
      <c r="K13" s="9" t="str">
        <f t="shared" si="0"/>
        <v>No</v>
      </c>
    </row>
    <row r="14" spans="1:11" x14ac:dyDescent="0.2">
      <c r="A14" s="89" t="s">
        <v>867</v>
      </c>
      <c r="B14" s="35" t="s">
        <v>213</v>
      </c>
      <c r="C14" s="88">
        <v>32.326991788000001</v>
      </c>
      <c r="D14" s="9" t="str">
        <f t="shared" si="1"/>
        <v>N/A</v>
      </c>
      <c r="E14" s="8">
        <v>32.846515031000003</v>
      </c>
      <c r="F14" s="9" t="str">
        <f t="shared" si="2"/>
        <v>N/A</v>
      </c>
      <c r="G14" s="8">
        <v>36.072325159999998</v>
      </c>
      <c r="H14" s="9" t="str">
        <f t="shared" si="3"/>
        <v>N/A</v>
      </c>
      <c r="I14" s="10">
        <v>1.607</v>
      </c>
      <c r="J14" s="10">
        <v>9.8209999999999997</v>
      </c>
      <c r="K14" s="9" t="str">
        <f t="shared" si="0"/>
        <v>Yes</v>
      </c>
    </row>
    <row r="15" spans="1:11" x14ac:dyDescent="0.2">
      <c r="A15" s="89" t="s">
        <v>161</v>
      </c>
      <c r="B15" s="35" t="s">
        <v>213</v>
      </c>
      <c r="C15" s="88">
        <v>79.255765890999996</v>
      </c>
      <c r="D15" s="9" t="str">
        <f t="shared" si="1"/>
        <v>N/A</v>
      </c>
      <c r="E15" s="8">
        <v>83.497217262000007</v>
      </c>
      <c r="F15" s="9" t="str">
        <f t="shared" si="2"/>
        <v>N/A</v>
      </c>
      <c r="G15" s="8">
        <v>99.892444760000004</v>
      </c>
      <c r="H15" s="9" t="str">
        <f t="shared" si="3"/>
        <v>N/A</v>
      </c>
      <c r="I15" s="10">
        <v>5.3520000000000003</v>
      </c>
      <c r="J15" s="10">
        <v>19.64</v>
      </c>
      <c r="K15" s="9" t="str">
        <f t="shared" si="0"/>
        <v>Yes</v>
      </c>
    </row>
    <row r="16" spans="1:11" x14ac:dyDescent="0.2">
      <c r="A16" s="89" t="s">
        <v>162</v>
      </c>
      <c r="B16" s="35" t="s">
        <v>246</v>
      </c>
      <c r="C16" s="88">
        <v>92.485147592000004</v>
      </c>
      <c r="D16" s="9" t="str">
        <f>IF($B16="N/A","N/A",IF(C16&gt;95,"Yes","No"))</f>
        <v>No</v>
      </c>
      <c r="E16" s="8">
        <v>95.560398711000005</v>
      </c>
      <c r="F16" s="9" t="str">
        <f>IF($B16="N/A","N/A",IF(E16&gt;95,"Yes","No"))</f>
        <v>Yes</v>
      </c>
      <c r="G16" s="8">
        <v>95.679835883999999</v>
      </c>
      <c r="H16" s="9" t="str">
        <f>IF($B16="N/A","N/A",IF(G16&gt;95,"Yes","No"))</f>
        <v>Yes</v>
      </c>
      <c r="I16" s="10">
        <v>3.3250000000000002</v>
      </c>
      <c r="J16" s="10">
        <v>0.125</v>
      </c>
      <c r="K16" s="9" t="str">
        <f t="shared" ref="K16:K26" si="4">IF(J16="Div by 0", "N/A", IF(J16="N/A","N/A", IF(J16&gt;30, "No", IF(J16&lt;-30, "No", "Yes"))))</f>
        <v>Yes</v>
      </c>
    </row>
    <row r="17" spans="1:11" x14ac:dyDescent="0.2">
      <c r="A17" s="89" t="s">
        <v>868</v>
      </c>
      <c r="B17" s="60" t="s">
        <v>247</v>
      </c>
      <c r="C17" s="88">
        <v>45.645924587000003</v>
      </c>
      <c r="D17" s="9" t="str">
        <f>IF($B17="N/A","N/A",IF(C17&gt;90,"No",IF(C17&lt;50,"No","Yes")))</f>
        <v>No</v>
      </c>
      <c r="E17" s="8">
        <v>51.064412425999997</v>
      </c>
      <c r="F17" s="9" t="str">
        <f>IF($B17="N/A","N/A",IF(E17&gt;90,"No",IF(E17&lt;50,"No","Yes")))</f>
        <v>Yes</v>
      </c>
      <c r="G17" s="8">
        <v>51.642536894999999</v>
      </c>
      <c r="H17" s="9" t="str">
        <f>IF($B17="N/A","N/A",IF(G17&gt;90,"No",IF(G17&lt;50,"No","Yes")))</f>
        <v>Yes</v>
      </c>
      <c r="I17" s="10">
        <v>11.87</v>
      </c>
      <c r="J17" s="10">
        <v>1.1319999999999999</v>
      </c>
      <c r="K17" s="9" t="str">
        <f t="shared" si="4"/>
        <v>Yes</v>
      </c>
    </row>
    <row r="18" spans="1:11" x14ac:dyDescent="0.2">
      <c r="A18" s="89" t="s">
        <v>869</v>
      </c>
      <c r="B18" s="60" t="s">
        <v>224</v>
      </c>
      <c r="C18" s="88">
        <v>7.4671204714000003</v>
      </c>
      <c r="D18" s="9" t="str">
        <f t="shared" ref="D18:D23" si="5">IF($B18="N/A","N/A",IF(C18&gt;5,"No",IF(C18&lt;=0,"No","Yes")))</f>
        <v>No</v>
      </c>
      <c r="E18" s="8">
        <v>7.1482283844000003</v>
      </c>
      <c r="F18" s="9" t="str">
        <f t="shared" ref="F18:F23" si="6">IF($B18="N/A","N/A",IF(E18&gt;5,"No",IF(E18&lt;=0,"No","Yes")))</f>
        <v>No</v>
      </c>
      <c r="G18" s="8">
        <v>6.9492969821999999</v>
      </c>
      <c r="H18" s="9" t="str">
        <f t="shared" ref="H18:H23" si="7">IF($B18="N/A","N/A",IF(G18&gt;5,"No",IF(G18&lt;=0,"No","Yes")))</f>
        <v>No</v>
      </c>
      <c r="I18" s="10">
        <v>-4.2699999999999996</v>
      </c>
      <c r="J18" s="10">
        <v>-2.78</v>
      </c>
      <c r="K18" s="9" t="str">
        <f t="shared" si="4"/>
        <v>Yes</v>
      </c>
    </row>
    <row r="19" spans="1:11" x14ac:dyDescent="0.2">
      <c r="A19" s="89" t="s">
        <v>870</v>
      </c>
      <c r="B19" s="60" t="s">
        <v>224</v>
      </c>
      <c r="C19" s="88">
        <v>6.1428051482999999</v>
      </c>
      <c r="D19" s="9" t="str">
        <f t="shared" si="5"/>
        <v>No</v>
      </c>
      <c r="E19" s="8">
        <v>5.5397868046000003</v>
      </c>
      <c r="F19" s="9" t="str">
        <f t="shared" si="6"/>
        <v>No</v>
      </c>
      <c r="G19" s="8">
        <v>5.5759488613999997</v>
      </c>
      <c r="H19" s="9" t="str">
        <f t="shared" si="7"/>
        <v>No</v>
      </c>
      <c r="I19" s="10">
        <v>-9.82</v>
      </c>
      <c r="J19" s="10">
        <v>0.65280000000000005</v>
      </c>
      <c r="K19" s="9" t="str">
        <f t="shared" si="4"/>
        <v>Yes</v>
      </c>
    </row>
    <row r="20" spans="1:11" x14ac:dyDescent="0.2">
      <c r="A20" s="89" t="s">
        <v>871</v>
      </c>
      <c r="B20" s="60" t="s">
        <v>224</v>
      </c>
      <c r="C20" s="88">
        <v>0.27158956719999999</v>
      </c>
      <c r="D20" s="9" t="str">
        <f t="shared" si="5"/>
        <v>Yes</v>
      </c>
      <c r="E20" s="8">
        <v>0.27492684560000002</v>
      </c>
      <c r="F20" s="9" t="str">
        <f t="shared" si="6"/>
        <v>Yes</v>
      </c>
      <c r="G20" s="8">
        <v>0.26742768589999999</v>
      </c>
      <c r="H20" s="9" t="str">
        <f t="shared" si="7"/>
        <v>Yes</v>
      </c>
      <c r="I20" s="10">
        <v>1.2290000000000001</v>
      </c>
      <c r="J20" s="10">
        <v>-2.73</v>
      </c>
      <c r="K20" s="9" t="str">
        <f t="shared" si="4"/>
        <v>Yes</v>
      </c>
    </row>
    <row r="21" spans="1:11" x14ac:dyDescent="0.2">
      <c r="A21" s="89" t="s">
        <v>872</v>
      </c>
      <c r="B21" s="35" t="s">
        <v>213</v>
      </c>
      <c r="C21" s="88">
        <v>0.21477029419999999</v>
      </c>
      <c r="D21" s="9" t="str">
        <f t="shared" si="5"/>
        <v>N/A</v>
      </c>
      <c r="E21" s="8">
        <v>0.18773265550000001</v>
      </c>
      <c r="F21" s="9" t="str">
        <f t="shared" si="6"/>
        <v>N/A</v>
      </c>
      <c r="G21" s="8">
        <v>0.18783509000000001</v>
      </c>
      <c r="H21" s="9" t="str">
        <f t="shared" si="7"/>
        <v>N/A</v>
      </c>
      <c r="I21" s="10">
        <v>-12.6</v>
      </c>
      <c r="J21" s="10">
        <v>5.4600000000000003E-2</v>
      </c>
      <c r="K21" s="9" t="str">
        <f t="shared" si="4"/>
        <v>Yes</v>
      </c>
    </row>
    <row r="22" spans="1:11" x14ac:dyDescent="0.2">
      <c r="A22" s="89" t="s">
        <v>1742</v>
      </c>
      <c r="B22" s="35" t="s">
        <v>213</v>
      </c>
      <c r="C22" s="88">
        <v>1.54109982E-2</v>
      </c>
      <c r="D22" s="9" t="str">
        <f t="shared" si="5"/>
        <v>N/A</v>
      </c>
      <c r="E22" s="8">
        <v>1.3605075499999999E-2</v>
      </c>
      <c r="F22" s="9" t="str">
        <f t="shared" si="6"/>
        <v>N/A</v>
      </c>
      <c r="G22" s="8">
        <v>8.0752337E-3</v>
      </c>
      <c r="H22" s="9" t="str">
        <f t="shared" si="7"/>
        <v>N/A</v>
      </c>
      <c r="I22" s="10">
        <v>-11.7</v>
      </c>
      <c r="J22" s="10">
        <v>-40.6</v>
      </c>
      <c r="K22" s="9" t="str">
        <f t="shared" si="4"/>
        <v>No</v>
      </c>
    </row>
    <row r="23" spans="1:11" x14ac:dyDescent="0.2">
      <c r="A23" s="89" t="s">
        <v>873</v>
      </c>
      <c r="B23" s="35" t="s">
        <v>213</v>
      </c>
      <c r="C23" s="88">
        <v>6.2768199400000002E-2</v>
      </c>
      <c r="D23" s="9" t="str">
        <f t="shared" si="5"/>
        <v>N/A</v>
      </c>
      <c r="E23" s="8">
        <v>0.1104054052</v>
      </c>
      <c r="F23" s="9" t="str">
        <f t="shared" si="6"/>
        <v>N/A</v>
      </c>
      <c r="G23" s="8">
        <v>0.13186684800000001</v>
      </c>
      <c r="H23" s="9" t="str">
        <f t="shared" si="7"/>
        <v>N/A</v>
      </c>
      <c r="I23" s="10">
        <v>75.89</v>
      </c>
      <c r="J23" s="10">
        <v>19.440000000000001</v>
      </c>
      <c r="K23" s="9" t="str">
        <f t="shared" si="4"/>
        <v>Yes</v>
      </c>
    </row>
    <row r="24" spans="1:11" x14ac:dyDescent="0.2">
      <c r="A24" s="89" t="s">
        <v>874</v>
      </c>
      <c r="B24" s="35" t="s">
        <v>232</v>
      </c>
      <c r="C24" s="88">
        <v>3.1266058003000001</v>
      </c>
      <c r="D24" s="9" t="str">
        <f>IF($B24="N/A","N/A",IF(C24&gt;10,"No",IF(C24&lt;1,"No","Yes")))</f>
        <v>Yes</v>
      </c>
      <c r="E24" s="8">
        <v>2.8917957482999999</v>
      </c>
      <c r="F24" s="9" t="str">
        <f>IF($B24="N/A","N/A",IF(E24&gt;10,"No",IF(E24&lt;1,"No","Yes")))</f>
        <v>Yes</v>
      </c>
      <c r="G24" s="8">
        <v>2.9707839762999999</v>
      </c>
      <c r="H24" s="9" t="str">
        <f>IF($B24="N/A","N/A",IF(G24&gt;10,"No",IF(G24&lt;1,"No","Yes")))</f>
        <v>Yes</v>
      </c>
      <c r="I24" s="10">
        <v>-7.51</v>
      </c>
      <c r="J24" s="10">
        <v>2.7309999999999999</v>
      </c>
      <c r="K24" s="9" t="str">
        <f t="shared" si="4"/>
        <v>Yes</v>
      </c>
    </row>
    <row r="25" spans="1:11" x14ac:dyDescent="0.2">
      <c r="A25" s="89" t="s">
        <v>875</v>
      </c>
      <c r="B25" s="92" t="s">
        <v>239</v>
      </c>
      <c r="C25" s="88">
        <v>15.837166175</v>
      </c>
      <c r="D25" s="9" t="str">
        <f>IF($B25="N/A","N/A",IF(C25&gt;10,"No",IF(C25&lt;=0,"No","Yes")))</f>
        <v>No</v>
      </c>
      <c r="E25" s="8">
        <v>15.275239806</v>
      </c>
      <c r="F25" s="9" t="str">
        <f>IF($B25="N/A","N/A",IF(E25&gt;10,"No",IF(E25&lt;=0,"No","Yes")))</f>
        <v>No</v>
      </c>
      <c r="G25" s="8">
        <v>15.978353219000001</v>
      </c>
      <c r="H25" s="9" t="str">
        <f>IF($B25="N/A","N/A",IF(G25&gt;10,"No",IF(G25&lt;=0,"No","Yes")))</f>
        <v>No</v>
      </c>
      <c r="I25" s="10">
        <v>-3.55</v>
      </c>
      <c r="J25" s="10">
        <v>4.6029999999999998</v>
      </c>
      <c r="K25" s="9" t="str">
        <f t="shared" si="4"/>
        <v>Yes</v>
      </c>
    </row>
    <row r="26" spans="1:11" x14ac:dyDescent="0.2">
      <c r="A26" s="89" t="s">
        <v>876</v>
      </c>
      <c r="B26" s="60" t="s">
        <v>248</v>
      </c>
      <c r="C26" s="88">
        <v>7.5148524081000003</v>
      </c>
      <c r="D26" s="9" t="str">
        <f>IF($B26="N/A","N/A",IF(C26&gt;=5,"No",IF(C26&lt;0,"No","Yes")))</f>
        <v>No</v>
      </c>
      <c r="E26" s="8">
        <v>4.4395578220000003</v>
      </c>
      <c r="F26" s="9" t="str">
        <f>IF($B26="N/A","N/A",IF(E26&gt;=5,"No",IF(E26&lt;0,"No","Yes")))</f>
        <v>Yes</v>
      </c>
      <c r="G26" s="8">
        <v>4.3201211628999996</v>
      </c>
      <c r="H26" s="9" t="str">
        <f>IF($B26="N/A","N/A",IF(G26&gt;=5,"No",IF(G26&lt;0,"No","Yes")))</f>
        <v>Yes</v>
      </c>
      <c r="I26" s="10">
        <v>-40.9</v>
      </c>
      <c r="J26" s="10">
        <v>-2.69</v>
      </c>
      <c r="K26" s="9" t="str">
        <f t="shared" si="4"/>
        <v>Yes</v>
      </c>
    </row>
    <row r="27" spans="1:11" x14ac:dyDescent="0.2">
      <c r="A27" s="89" t="s">
        <v>14</v>
      </c>
      <c r="B27" s="60" t="s">
        <v>249</v>
      </c>
      <c r="C27" s="88">
        <v>0.95417031450000001</v>
      </c>
      <c r="D27" s="9" t="str">
        <f>IF($B27="N/A","N/A",IF(C27&gt;15,"No",IF(C27&lt;=0,"No","Yes")))</f>
        <v>Yes</v>
      </c>
      <c r="E27" s="8">
        <v>0.89497924900000003</v>
      </c>
      <c r="F27" s="9" t="str">
        <f>IF($B27="N/A","N/A",IF(E27&gt;15,"No",IF(E27&lt;=0,"No","Yes")))</f>
        <v>Yes</v>
      </c>
      <c r="G27" s="8">
        <v>0.92723441289999997</v>
      </c>
      <c r="H27" s="9" t="str">
        <f>IF($B27="N/A","N/A",IF(G27&gt;15,"No",IF(G27&lt;=0,"No","Yes")))</f>
        <v>Yes</v>
      </c>
      <c r="I27" s="10">
        <v>-6.2</v>
      </c>
      <c r="J27" s="10">
        <v>3.6040000000000001</v>
      </c>
      <c r="K27" s="9" t="str">
        <f>IF(J27="Div by 0", "N/A", IF(J27="N/A","N/A", IF(J27&gt;30, "No", IF(J27&lt;-30, "No", "Yes"))))</f>
        <v>Yes</v>
      </c>
    </row>
    <row r="28" spans="1:11" x14ac:dyDescent="0.2">
      <c r="A28" s="89" t="s">
        <v>877</v>
      </c>
      <c r="B28" s="35" t="s">
        <v>213</v>
      </c>
      <c r="C28" s="91">
        <v>144.17987235999999</v>
      </c>
      <c r="D28" s="9" t="str">
        <f>IF($B28="N/A","N/A",IF(C28&gt;15,"No",IF(C28&lt;-15,"No","Yes")))</f>
        <v>N/A</v>
      </c>
      <c r="E28" s="37">
        <v>131.47532783</v>
      </c>
      <c r="F28" s="9" t="str">
        <f>IF($B28="N/A","N/A",IF(E28&gt;15,"No",IF(E28&lt;-15,"No","Yes")))</f>
        <v>N/A</v>
      </c>
      <c r="G28" s="37">
        <v>133.22573771</v>
      </c>
      <c r="H28" s="9" t="str">
        <f>IF($B28="N/A","N/A",IF(G28&gt;15,"No",IF(G28&lt;-15,"No","Yes")))</f>
        <v>N/A</v>
      </c>
      <c r="I28" s="10">
        <v>-8.81</v>
      </c>
      <c r="J28" s="10">
        <v>1.331</v>
      </c>
      <c r="K28" s="9" t="str">
        <f>IF(J28="Div by 0", "N/A", IF(J28="N/A","N/A", IF(J28&gt;30, "No", IF(J28&lt;-30, "No", "Yes"))))</f>
        <v>Yes</v>
      </c>
    </row>
    <row r="29" spans="1:11" x14ac:dyDescent="0.2">
      <c r="A29" s="89" t="s">
        <v>378</v>
      </c>
      <c r="B29" s="35" t="s">
        <v>250</v>
      </c>
      <c r="C29" s="88">
        <v>23.642251242</v>
      </c>
      <c r="D29" s="9" t="str">
        <f>IF($B29="N/A","N/A",IF(C29&gt;35,"No",IF(C29&lt;10,"No","Yes")))</f>
        <v>Yes</v>
      </c>
      <c r="E29" s="8">
        <v>21.582604975999999</v>
      </c>
      <c r="F29" s="9" t="str">
        <f>IF($B29="N/A","N/A",IF(E29&gt;35,"No",IF(E29&lt;10,"No","Yes")))</f>
        <v>Yes</v>
      </c>
      <c r="G29" s="8">
        <v>21.103291688999999</v>
      </c>
      <c r="H29" s="9" t="str">
        <f>IF($B29="N/A","N/A",IF(G29&gt;35,"No",IF(G29&lt;10,"No","Yes")))</f>
        <v>Yes</v>
      </c>
      <c r="I29" s="10">
        <v>-8.7100000000000009</v>
      </c>
      <c r="J29" s="10">
        <v>-2.2200000000000002</v>
      </c>
      <c r="K29" s="9" t="str">
        <f t="shared" ref="K29:K54" si="8">IF(J29="Div by 0", "N/A", IF(J29="N/A","N/A", IF(J29&gt;30, "No", IF(J29&lt;-30, "No", "Yes"))))</f>
        <v>Yes</v>
      </c>
    </row>
    <row r="30" spans="1:11" x14ac:dyDescent="0.2">
      <c r="A30" s="89" t="s">
        <v>379</v>
      </c>
      <c r="B30" s="35" t="s">
        <v>251</v>
      </c>
      <c r="C30" s="88">
        <v>6.2070254478000004</v>
      </c>
      <c r="D30" s="9" t="str">
        <f>IF($B30="N/A","N/A",IF(C30&gt;20,"No",IF(C30&lt;2,"No","Yes")))</f>
        <v>Yes</v>
      </c>
      <c r="E30" s="8">
        <v>12.548226297999999</v>
      </c>
      <c r="F30" s="9" t="str">
        <f>IF($B30="N/A","N/A",IF(E30&gt;20,"No",IF(E30&lt;2,"No","Yes")))</f>
        <v>Yes</v>
      </c>
      <c r="G30" s="8">
        <v>12.708871502999999</v>
      </c>
      <c r="H30" s="9" t="str">
        <f>IF($B30="N/A","N/A",IF(G30&gt;20,"No",IF(G30&lt;2,"No","Yes")))</f>
        <v>Yes</v>
      </c>
      <c r="I30" s="10">
        <v>102.2</v>
      </c>
      <c r="J30" s="10">
        <v>1.28</v>
      </c>
      <c r="K30" s="9" t="str">
        <f t="shared" si="8"/>
        <v>Yes</v>
      </c>
    </row>
    <row r="31" spans="1:11" x14ac:dyDescent="0.2">
      <c r="A31" s="89" t="s">
        <v>380</v>
      </c>
      <c r="B31" s="35" t="s">
        <v>252</v>
      </c>
      <c r="C31" s="88">
        <v>7.2340818207000002</v>
      </c>
      <c r="D31" s="9" t="str">
        <f>IF($B31="N/A","N/A",IF(C31&gt;8,"No",IF(C31&lt;0.5,"No","Yes")))</f>
        <v>Yes</v>
      </c>
      <c r="E31" s="8">
        <v>7.8352629648000001</v>
      </c>
      <c r="F31" s="9" t="str">
        <f>IF($B31="N/A","N/A",IF(E31&gt;8,"No",IF(E31&lt;0.5,"No","Yes")))</f>
        <v>Yes</v>
      </c>
      <c r="G31" s="8">
        <v>8.0186640986000004</v>
      </c>
      <c r="H31" s="9" t="str">
        <f>IF($B31="N/A","N/A",IF(G31&gt;8,"No",IF(G31&lt;0.5,"No","Yes")))</f>
        <v>No</v>
      </c>
      <c r="I31" s="10">
        <v>8.31</v>
      </c>
      <c r="J31" s="10">
        <v>2.3410000000000002</v>
      </c>
      <c r="K31" s="9" t="str">
        <f t="shared" si="8"/>
        <v>Yes</v>
      </c>
    </row>
    <row r="32" spans="1:11" x14ac:dyDescent="0.2">
      <c r="A32" s="89" t="s">
        <v>381</v>
      </c>
      <c r="B32" s="35" t="s">
        <v>253</v>
      </c>
      <c r="C32" s="88">
        <v>2.5789766815999999</v>
      </c>
      <c r="D32" s="9" t="str">
        <f>IF($B32="N/A","N/A",IF(C32&gt;25,"No",IF(C32&lt;3,"No","Yes")))</f>
        <v>No</v>
      </c>
      <c r="E32" s="8">
        <v>2.5327173812999999</v>
      </c>
      <c r="F32" s="9" t="str">
        <f>IF($B32="N/A","N/A",IF(E32&gt;25,"No",IF(E32&lt;3,"No","Yes")))</f>
        <v>No</v>
      </c>
      <c r="G32" s="8">
        <v>2.4986405258</v>
      </c>
      <c r="H32" s="9" t="str">
        <f>IF($B32="N/A","N/A",IF(G32&gt;25,"No",IF(G32&lt;3,"No","Yes")))</f>
        <v>No</v>
      </c>
      <c r="I32" s="10">
        <v>-1.79</v>
      </c>
      <c r="J32" s="10">
        <v>-1.35</v>
      </c>
      <c r="K32" s="9" t="str">
        <f t="shared" si="8"/>
        <v>Yes</v>
      </c>
    </row>
    <row r="33" spans="1:11" x14ac:dyDescent="0.2">
      <c r="A33" s="89" t="s">
        <v>382</v>
      </c>
      <c r="B33" s="35" t="s">
        <v>254</v>
      </c>
      <c r="C33" s="88">
        <v>11.609212684999999</v>
      </c>
      <c r="D33" s="9" t="str">
        <f>IF($B33="N/A","N/A",IF(C33&gt;25,"No",IF(C33&lt;2,"No","Yes")))</f>
        <v>Yes</v>
      </c>
      <c r="E33" s="8">
        <v>11.254092389</v>
      </c>
      <c r="F33" s="9" t="str">
        <f>IF($B33="N/A","N/A",IF(E33&gt;25,"No",IF(E33&lt;2,"No","Yes")))</f>
        <v>Yes</v>
      </c>
      <c r="G33" s="8">
        <v>12.430576615</v>
      </c>
      <c r="H33" s="9" t="str">
        <f>IF($B33="N/A","N/A",IF(G33&gt;25,"No",IF(G33&lt;2,"No","Yes")))</f>
        <v>Yes</v>
      </c>
      <c r="I33" s="10">
        <v>-3.06</v>
      </c>
      <c r="J33" s="10">
        <v>10.45</v>
      </c>
      <c r="K33" s="9" t="str">
        <f t="shared" si="8"/>
        <v>Yes</v>
      </c>
    </row>
    <row r="34" spans="1:11" x14ac:dyDescent="0.2">
      <c r="A34" s="89" t="s">
        <v>383</v>
      </c>
      <c r="B34" s="35" t="s">
        <v>255</v>
      </c>
      <c r="C34" s="88">
        <v>0.1457252748</v>
      </c>
      <c r="D34" s="9" t="str">
        <f>IF($B34="N/A","N/A",IF(C34&gt;25,"No",IF(C34&lt;=0,"No","Yes")))</f>
        <v>Yes</v>
      </c>
      <c r="E34" s="8">
        <v>0.1580014361</v>
      </c>
      <c r="F34" s="9" t="str">
        <f>IF($B34="N/A","N/A",IF(E34&gt;25,"No",IF(E34&lt;=0,"No","Yes")))</f>
        <v>Yes</v>
      </c>
      <c r="G34" s="8">
        <v>0.15549120189999999</v>
      </c>
      <c r="H34" s="9" t="str">
        <f>IF($B34="N/A","N/A",IF(G34&gt;25,"No",IF(G34&lt;=0,"No","Yes")))</f>
        <v>Yes</v>
      </c>
      <c r="I34" s="10">
        <v>8.4239999999999995</v>
      </c>
      <c r="J34" s="10">
        <v>-1.59</v>
      </c>
      <c r="K34" s="9" t="str">
        <f t="shared" si="8"/>
        <v>Yes</v>
      </c>
    </row>
    <row r="35" spans="1:11" x14ac:dyDescent="0.2">
      <c r="A35" s="89" t="s">
        <v>384</v>
      </c>
      <c r="B35" s="35" t="s">
        <v>256</v>
      </c>
      <c r="C35" s="88">
        <v>20.722405765000001</v>
      </c>
      <c r="D35" s="9" t="str">
        <f>IF($B35="N/A","N/A",IF(C35&gt;20,"No",IF(C35&lt;4,"No","Yes")))</f>
        <v>No</v>
      </c>
      <c r="E35" s="8">
        <v>19.080748949</v>
      </c>
      <c r="F35" s="9" t="str">
        <f>IF($B35="N/A","N/A",IF(E35&gt;20,"No",IF(E35&lt;4,"No","Yes")))</f>
        <v>Yes</v>
      </c>
      <c r="G35" s="8">
        <v>18.239375699</v>
      </c>
      <c r="H35" s="9" t="str">
        <f>IF($B35="N/A","N/A",IF(G35&gt;20,"No",IF(G35&lt;4,"No","Yes")))</f>
        <v>Yes</v>
      </c>
      <c r="I35" s="10">
        <v>-7.92</v>
      </c>
      <c r="J35" s="10">
        <v>-4.41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1.4377196593999999</v>
      </c>
      <c r="D37" s="9" t="str">
        <f>IF($B37="N/A","N/A",IF(C37&gt;=25,"No",IF(C37&lt;0,"No","Yes")))</f>
        <v>Yes</v>
      </c>
      <c r="E37" s="8">
        <v>1.3861094352000001</v>
      </c>
      <c r="F37" s="9" t="str">
        <f>IF($B37="N/A","N/A",IF(E37&gt;=25,"No",IF(E37&lt;0,"No","Yes")))</f>
        <v>Yes</v>
      </c>
      <c r="G37" s="8">
        <v>1.3993349100000001</v>
      </c>
      <c r="H37" s="9" t="str">
        <f>IF($B37="N/A","N/A",IF(G37&gt;=25,"No",IF(G37&lt;0,"No","Yes")))</f>
        <v>Yes</v>
      </c>
      <c r="I37" s="10">
        <v>-3.59</v>
      </c>
      <c r="J37" s="10">
        <v>0.95409999999999995</v>
      </c>
      <c r="K37" s="9" t="str">
        <f t="shared" si="8"/>
        <v>Yes</v>
      </c>
    </row>
    <row r="38" spans="1:11" x14ac:dyDescent="0.2">
      <c r="A38" s="89" t="s">
        <v>387</v>
      </c>
      <c r="B38" s="35" t="s">
        <v>221</v>
      </c>
      <c r="C38" s="88">
        <v>5.1415118422999999</v>
      </c>
      <c r="D38" s="9" t="str">
        <f>IF($B38="N/A","N/A",IF(C38&gt;3,"Yes","No"))</f>
        <v>Yes</v>
      </c>
      <c r="E38" s="8">
        <v>4.6947942546999997</v>
      </c>
      <c r="F38" s="9" t="str">
        <f>IF($B38="N/A","N/A",IF(E38&gt;3,"Yes","No"))</f>
        <v>Yes</v>
      </c>
      <c r="G38" s="8">
        <v>4.6326069346000001</v>
      </c>
      <c r="H38" s="9" t="str">
        <f>IF($B38="N/A","N/A",IF(G38&gt;3,"Yes","No"))</f>
        <v>Yes</v>
      </c>
      <c r="I38" s="10">
        <v>-8.69</v>
      </c>
      <c r="J38" s="10">
        <v>-1.32</v>
      </c>
      <c r="K38" s="9" t="str">
        <f t="shared" si="8"/>
        <v>Yes</v>
      </c>
    </row>
    <row r="39" spans="1:11" x14ac:dyDescent="0.2">
      <c r="A39" s="89" t="s">
        <v>388</v>
      </c>
      <c r="B39" s="35" t="s">
        <v>220</v>
      </c>
      <c r="C39" s="88">
        <v>2.0634342918000002</v>
      </c>
      <c r="D39" s="9" t="str">
        <f>IF($B39="N/A","N/A",IF(C39&gt;1,"Yes","No"))</f>
        <v>Yes</v>
      </c>
      <c r="E39" s="8">
        <v>2.0073354393999998</v>
      </c>
      <c r="F39" s="9" t="str">
        <f>IF($B39="N/A","N/A",IF(E39&gt;1,"Yes","No"))</f>
        <v>Yes</v>
      </c>
      <c r="G39" s="8">
        <v>2.0779552134000001</v>
      </c>
      <c r="H39" s="9" t="str">
        <f>IF($B39="N/A","N/A",IF(G39&gt;1,"Yes","No"))</f>
        <v>Yes</v>
      </c>
      <c r="I39" s="10">
        <v>-2.72</v>
      </c>
      <c r="J39" s="10">
        <v>3.5179999999999998</v>
      </c>
      <c r="K39" s="9" t="str">
        <f t="shared" si="8"/>
        <v>Yes</v>
      </c>
    </row>
    <row r="40" spans="1:11" x14ac:dyDescent="0.2">
      <c r="A40" s="89" t="s">
        <v>389</v>
      </c>
      <c r="B40" s="35" t="s">
        <v>213</v>
      </c>
      <c r="C40" s="88">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4.3910571241999996</v>
      </c>
      <c r="D42" s="9" t="str">
        <f>IF($B42="N/A","N/A",IF(C42&gt;0,"Yes","No"))</f>
        <v>Yes</v>
      </c>
      <c r="E42" s="8">
        <v>4.1038645368999997</v>
      </c>
      <c r="F42" s="9" t="str">
        <f>IF($B42="N/A","N/A",IF(E42&gt;0,"Yes","No"))</f>
        <v>Yes</v>
      </c>
      <c r="G42" s="8">
        <v>3.8688100970999999</v>
      </c>
      <c r="H42" s="9" t="str">
        <f>IF($B42="N/A","N/A",IF(G42&gt;0,"Yes","No"))</f>
        <v>Yes</v>
      </c>
      <c r="I42" s="10">
        <v>-6.54</v>
      </c>
      <c r="J42" s="10">
        <v>-5.73</v>
      </c>
      <c r="K42" s="9" t="str">
        <f t="shared" si="8"/>
        <v>Yes</v>
      </c>
    </row>
    <row r="43" spans="1:11" x14ac:dyDescent="0.2">
      <c r="A43" s="89" t="s">
        <v>392</v>
      </c>
      <c r="B43" s="35" t="s">
        <v>259</v>
      </c>
      <c r="C43" s="88">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89" t="s">
        <v>393</v>
      </c>
      <c r="B44" s="35" t="s">
        <v>259</v>
      </c>
      <c r="C44" s="88">
        <v>7.8507091200000004E-2</v>
      </c>
      <c r="D44" s="9" t="str">
        <f>IF($B44="N/A","N/A",IF(C44&gt;0,"Yes","No"))</f>
        <v>Yes</v>
      </c>
      <c r="E44" s="8">
        <v>8.1456586299999995E-2</v>
      </c>
      <c r="F44" s="9" t="str">
        <f>IF($B44="N/A","N/A",IF(E44&gt;0,"Yes","No"))</f>
        <v>Yes</v>
      </c>
      <c r="G44" s="8">
        <v>0.10033907390000001</v>
      </c>
      <c r="H44" s="9" t="str">
        <f>IF($B44="N/A","N/A",IF(G44&gt;0,"Yes","No"))</f>
        <v>Yes</v>
      </c>
      <c r="I44" s="10">
        <v>3.7570000000000001</v>
      </c>
      <c r="J44" s="10">
        <v>23.18</v>
      </c>
      <c r="K44" s="9" t="str">
        <f t="shared" si="8"/>
        <v>Yes</v>
      </c>
    </row>
    <row r="45" spans="1:11" x14ac:dyDescent="0.2">
      <c r="A45" s="89" t="s">
        <v>394</v>
      </c>
      <c r="B45" s="35" t="s">
        <v>220</v>
      </c>
      <c r="C45" s="88">
        <v>3.1426257437</v>
      </c>
      <c r="D45" s="9" t="str">
        <f>IF($B45="N/A","N/A",IF(C45&gt;1,"Yes","No"))</f>
        <v>Yes</v>
      </c>
      <c r="E45" s="8">
        <v>3.0216742328000001</v>
      </c>
      <c r="F45" s="9" t="str">
        <f>IF($B45="N/A","N/A",IF(E45&gt;1,"Yes","No"))</f>
        <v>Yes</v>
      </c>
      <c r="G45" s="8">
        <v>2.9182520040000002</v>
      </c>
      <c r="H45" s="9" t="str">
        <f>IF($B45="N/A","N/A",IF(G45&gt;1,"Yes","No"))</f>
        <v>Yes</v>
      </c>
      <c r="I45" s="10">
        <v>-3.85</v>
      </c>
      <c r="J45" s="10">
        <v>-3.42</v>
      </c>
      <c r="K45" s="9" t="str">
        <f t="shared" si="8"/>
        <v>Yes</v>
      </c>
    </row>
    <row r="46" spans="1:11" x14ac:dyDescent="0.2">
      <c r="A46" s="89" t="s">
        <v>395</v>
      </c>
      <c r="B46" s="35" t="s">
        <v>259</v>
      </c>
      <c r="C46" s="88">
        <v>7.8460249199999998E-2</v>
      </c>
      <c r="D46" s="9" t="str">
        <f>IF($B46="N/A","N/A",IF(C46&gt;0,"Yes","No"))</f>
        <v>Yes</v>
      </c>
      <c r="E46" s="8">
        <v>7.2719780600000006E-2</v>
      </c>
      <c r="F46" s="9" t="str">
        <f>IF($B46="N/A","N/A",IF(E46&gt;0,"Yes","No"))</f>
        <v>Yes</v>
      </c>
      <c r="G46" s="8">
        <v>6.9412646999999994E-2</v>
      </c>
      <c r="H46" s="9" t="str">
        <f>IF($B46="N/A","N/A",IF(G46&gt;0,"Yes","No"))</f>
        <v>Yes</v>
      </c>
      <c r="I46" s="10">
        <v>-7.32</v>
      </c>
      <c r="J46" s="10">
        <v>-4.55</v>
      </c>
      <c r="K46" s="9" t="str">
        <f t="shared" si="8"/>
        <v>Yes</v>
      </c>
    </row>
    <row r="47" spans="1:11" x14ac:dyDescent="0.2">
      <c r="A47" s="89" t="s">
        <v>396</v>
      </c>
      <c r="B47" s="35" t="s">
        <v>213</v>
      </c>
      <c r="C47" s="88">
        <v>0.1109217135</v>
      </c>
      <c r="D47" s="9" t="str">
        <f>IF($B47="N/A","N/A",IF(C47&gt;15,"No",IF(C47&lt;-15,"No","Yes")))</f>
        <v>N/A</v>
      </c>
      <c r="E47" s="8">
        <v>0.1000603318</v>
      </c>
      <c r="F47" s="9" t="str">
        <f>IF($B47="N/A","N/A",IF(E47&gt;15,"No",IF(E47&lt;-15,"No","Yes")))</f>
        <v>N/A</v>
      </c>
      <c r="G47" s="8">
        <v>5.3262179600000001E-2</v>
      </c>
      <c r="H47" s="9" t="str">
        <f>IF($B47="N/A","N/A",IF(G47&gt;15,"No",IF(G47&lt;-15,"No","Yes")))</f>
        <v>N/A</v>
      </c>
      <c r="I47" s="10">
        <v>-9.7899999999999991</v>
      </c>
      <c r="J47" s="10">
        <v>-46.8</v>
      </c>
      <c r="K47" s="9" t="str">
        <f t="shared" si="8"/>
        <v>No</v>
      </c>
    </row>
    <row r="48" spans="1:11" x14ac:dyDescent="0.2">
      <c r="A48" s="89" t="s">
        <v>397</v>
      </c>
      <c r="B48" s="35" t="s">
        <v>213</v>
      </c>
      <c r="C48" s="88">
        <v>0</v>
      </c>
      <c r="D48" s="9" t="str">
        <f>IF($B48="N/A","N/A",IF(C48&gt;15,"No",IF(C48&lt;-15,"No","Yes")))</f>
        <v>N/A</v>
      </c>
      <c r="E48" s="8">
        <v>1.1301340999999999E-3</v>
      </c>
      <c r="F48" s="9" t="str">
        <f>IF($B48="N/A","N/A",IF(E48&gt;15,"No",IF(E48&lt;-15,"No","Yes")))</f>
        <v>N/A</v>
      </c>
      <c r="G48" s="8">
        <v>2.2765286000000001E-3</v>
      </c>
      <c r="H48" s="9" t="str">
        <f>IF($B48="N/A","N/A",IF(G48&gt;15,"No",IF(G48&lt;-15,"No","Yes")))</f>
        <v>N/A</v>
      </c>
      <c r="I48" s="10" t="s">
        <v>1747</v>
      </c>
      <c r="J48" s="10">
        <v>101.4</v>
      </c>
      <c r="K48" s="9" t="str">
        <f t="shared" si="8"/>
        <v>No</v>
      </c>
    </row>
    <row r="49" spans="1:11" x14ac:dyDescent="0.2">
      <c r="A49" s="89" t="s">
        <v>398</v>
      </c>
      <c r="B49" s="35" t="s">
        <v>213</v>
      </c>
      <c r="C49" s="88">
        <v>0.13687214819999999</v>
      </c>
      <c r="D49" s="9" t="str">
        <f>IF($B49="N/A","N/A",IF(C49&gt;15,"No",IF(C49&lt;-15,"No","Yes")))</f>
        <v>N/A</v>
      </c>
      <c r="E49" s="8">
        <v>0.11227447309999999</v>
      </c>
      <c r="F49" s="9" t="str">
        <f>IF($B49="N/A","N/A",IF(E49&gt;15,"No",IF(E49&lt;-15,"No","Yes")))</f>
        <v>N/A</v>
      </c>
      <c r="G49" s="8">
        <v>0.1285594384</v>
      </c>
      <c r="H49" s="9" t="str">
        <f>IF($B49="N/A","N/A",IF(G49&gt;15,"No",IF(G49&lt;-15,"No","Yes")))</f>
        <v>N/A</v>
      </c>
      <c r="I49" s="10">
        <v>-18</v>
      </c>
      <c r="J49" s="10">
        <v>14.5</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89" t="s">
        <v>401</v>
      </c>
      <c r="B52" s="35" t="s">
        <v>220</v>
      </c>
      <c r="C52" s="88">
        <v>9.5660609534999992</v>
      </c>
      <c r="D52" s="9" t="str">
        <f>IF($B52="N/A","N/A",IF(C52&gt;1,"Yes","No"))</f>
        <v>Yes</v>
      </c>
      <c r="E52" s="8">
        <v>9.1170957988999994</v>
      </c>
      <c r="F52" s="9" t="str">
        <f>IF($B52="N/A","N/A",IF(E52&gt;1,"Yes","No"))</f>
        <v>Yes</v>
      </c>
      <c r="G52" s="8">
        <v>9.5535168930999994</v>
      </c>
      <c r="H52" s="9" t="str">
        <f>IF($B52="N/A","N/A",IF(G52&gt;1,"Yes","No"))</f>
        <v>Yes</v>
      </c>
      <c r="I52" s="10">
        <v>-4.6900000000000004</v>
      </c>
      <c r="J52" s="10">
        <v>4.7869999999999999</v>
      </c>
      <c r="K52" s="9" t="str">
        <f t="shared" si="8"/>
        <v>Yes</v>
      </c>
    </row>
    <row r="53" spans="1:11" x14ac:dyDescent="0.2">
      <c r="A53" s="89" t="s">
        <v>402</v>
      </c>
      <c r="B53" s="35" t="s">
        <v>259</v>
      </c>
      <c r="C53" s="88">
        <v>2.3889389E-3</v>
      </c>
      <c r="D53" s="9" t="str">
        <f>IF($B53="N/A","N/A",IF(C53&gt;0,"Yes","No"))</f>
        <v>Yes</v>
      </c>
      <c r="E53" s="8">
        <v>2.9992019999999999E-3</v>
      </c>
      <c r="F53" s="9" t="str">
        <f>IF($B53="N/A","N/A",IF(E53&gt;0,"Yes","No"))</f>
        <v>Yes</v>
      </c>
      <c r="G53" s="8">
        <v>5.9275652000000002E-3</v>
      </c>
      <c r="H53" s="9" t="str">
        <f>IF($B53="N/A","N/A",IF(G53&gt;0,"Yes","No"))</f>
        <v>Yes</v>
      </c>
      <c r="I53" s="10">
        <v>25.55</v>
      </c>
      <c r="J53" s="10">
        <v>97.64</v>
      </c>
      <c r="K53" s="9" t="str">
        <f t="shared" si="8"/>
        <v>No</v>
      </c>
    </row>
    <row r="54" spans="1:11" x14ac:dyDescent="0.2">
      <c r="A54" s="89" t="s">
        <v>403</v>
      </c>
      <c r="B54" s="35" t="s">
        <v>260</v>
      </c>
      <c r="C54" s="88">
        <v>1.7107613266999999</v>
      </c>
      <c r="D54" s="9" t="str">
        <f>IF($B54="N/A","N/A",IF(C54&gt;=1,"No",IF(C54&lt;0,"No","Yes")))</f>
        <v>No</v>
      </c>
      <c r="E54" s="8">
        <v>0.3068313996</v>
      </c>
      <c r="F54" s="9" t="str">
        <f>IF($B54="N/A","N/A",IF(E54&gt;=1,"No",IF(E54&lt;0,"No","Yes")))</f>
        <v>Yes</v>
      </c>
      <c r="G54" s="8">
        <v>3.48351836E-2</v>
      </c>
      <c r="H54" s="9" t="str">
        <f>IF($B54="N/A","N/A",IF(G54&gt;=1,"No",IF(G54&lt;0,"No","Yes")))</f>
        <v>Yes</v>
      </c>
      <c r="I54" s="10">
        <v>-82.1</v>
      </c>
      <c r="J54" s="10">
        <v>-88.6</v>
      </c>
      <c r="K54" s="9" t="str">
        <f t="shared" si="8"/>
        <v>No</v>
      </c>
    </row>
    <row r="55" spans="1:11" x14ac:dyDescent="0.2">
      <c r="A55" s="89" t="s">
        <v>878</v>
      </c>
      <c r="B55" s="35" t="s">
        <v>213</v>
      </c>
      <c r="C55" s="91">
        <v>163.8561929</v>
      </c>
      <c r="D55" s="9" t="str">
        <f>IF($B55="N/A","N/A",IF(C55&gt;15,"No",IF(C55&lt;-15,"No","Yes")))</f>
        <v>N/A</v>
      </c>
      <c r="E55" s="37">
        <v>156.67213158999999</v>
      </c>
      <c r="F55" s="9" t="str">
        <f>IF($B55="N/A","N/A",IF(E55&gt;15,"No",IF(E55&lt;-15,"No","Yes")))</f>
        <v>N/A</v>
      </c>
      <c r="G55" s="37">
        <v>160.25209720000001</v>
      </c>
      <c r="H55" s="9" t="str">
        <f>IF($B55="N/A","N/A",IF(G55&gt;15,"No",IF(G55&lt;-15,"No","Yes")))</f>
        <v>N/A</v>
      </c>
      <c r="I55" s="10">
        <v>-4.38</v>
      </c>
      <c r="J55" s="10">
        <v>2.2850000000000001</v>
      </c>
      <c r="K55" s="9" t="str">
        <f t="shared" ref="K55:K74" si="9">IF(J55="Div by 0", "N/A", IF(J55="N/A","N/A", IF(J55&gt;30, "No", IF(J55&lt;-30, "No", "Yes"))))</f>
        <v>Yes</v>
      </c>
    </row>
    <row r="56" spans="1:11" x14ac:dyDescent="0.2">
      <c r="A56" s="89" t="s">
        <v>879</v>
      </c>
      <c r="B56" s="35" t="s">
        <v>261</v>
      </c>
      <c r="C56" s="91">
        <v>78.518275334999998</v>
      </c>
      <c r="D56" s="9" t="str">
        <f>IF($B56="N/A","N/A",IF(C56&gt;90,"No",IF(C56&lt;20,"No","Yes")))</f>
        <v>Yes</v>
      </c>
      <c r="E56" s="37">
        <v>77.734987876000005</v>
      </c>
      <c r="F56" s="9" t="str">
        <f>IF($B56="N/A","N/A",IF(E56&gt;90,"No",IF(E56&lt;20,"No","Yes")))</f>
        <v>Yes</v>
      </c>
      <c r="G56" s="37">
        <v>77.928653570999998</v>
      </c>
      <c r="H56" s="9" t="str">
        <f>IF($B56="N/A","N/A",IF(G56&gt;90,"No",IF(G56&lt;20,"No","Yes")))</f>
        <v>Yes</v>
      </c>
      <c r="I56" s="10">
        <v>-0.998</v>
      </c>
      <c r="J56" s="10">
        <v>0.24909999999999999</v>
      </c>
      <c r="K56" s="9" t="str">
        <f t="shared" si="9"/>
        <v>Yes</v>
      </c>
    </row>
    <row r="57" spans="1:11" x14ac:dyDescent="0.2">
      <c r="A57" s="89" t="s">
        <v>880</v>
      </c>
      <c r="B57" s="35" t="s">
        <v>262</v>
      </c>
      <c r="C57" s="91">
        <v>52.935597313000002</v>
      </c>
      <c r="D57" s="9" t="str">
        <f>IF($B57="N/A","N/A",IF(C57&gt;60,"No",IF(C57&lt;10,"No","Yes")))</f>
        <v>Yes</v>
      </c>
      <c r="E57" s="37">
        <v>52.273459744999997</v>
      </c>
      <c r="F57" s="9" t="str">
        <f>IF($B57="N/A","N/A",IF(E57&gt;60,"No",IF(E57&lt;10,"No","Yes")))</f>
        <v>Yes</v>
      </c>
      <c r="G57" s="37">
        <v>49.946599251000002</v>
      </c>
      <c r="H57" s="9" t="str">
        <f>IF($B57="N/A","N/A",IF(G57&gt;60,"No",IF(G57&lt;10,"No","Yes")))</f>
        <v>Yes</v>
      </c>
      <c r="I57" s="10">
        <v>-1.25</v>
      </c>
      <c r="J57" s="10">
        <v>-4.45</v>
      </c>
      <c r="K57" s="9" t="str">
        <f t="shared" si="9"/>
        <v>Yes</v>
      </c>
    </row>
    <row r="58" spans="1:11" ht="25.5" x14ac:dyDescent="0.2">
      <c r="A58" s="89" t="s">
        <v>881</v>
      </c>
      <c r="B58" s="35" t="s">
        <v>263</v>
      </c>
      <c r="C58" s="91">
        <v>44.253800927</v>
      </c>
      <c r="D58" s="9" t="str">
        <f>IF($B58="N/A","N/A",IF(C58&gt;100,"No",IF(C58&lt;10,"No","Yes")))</f>
        <v>Yes</v>
      </c>
      <c r="E58" s="37">
        <v>43.318142229000003</v>
      </c>
      <c r="F58" s="9" t="str">
        <f>IF($B58="N/A","N/A",IF(E58&gt;100,"No",IF(E58&lt;10,"No","Yes")))</f>
        <v>Yes</v>
      </c>
      <c r="G58" s="37">
        <v>41.728411264000002</v>
      </c>
      <c r="H58" s="9" t="str">
        <f>IF($B58="N/A","N/A",IF(G58&gt;100,"No",IF(G58&lt;10,"No","Yes")))</f>
        <v>Yes</v>
      </c>
      <c r="I58" s="10">
        <v>-2.11</v>
      </c>
      <c r="J58" s="10">
        <v>-3.67</v>
      </c>
      <c r="K58" s="9" t="str">
        <f t="shared" si="9"/>
        <v>Yes</v>
      </c>
    </row>
    <row r="59" spans="1:11" x14ac:dyDescent="0.2">
      <c r="A59" s="89" t="s">
        <v>882</v>
      </c>
      <c r="B59" s="35" t="s">
        <v>264</v>
      </c>
      <c r="C59" s="91">
        <v>549.08093429999997</v>
      </c>
      <c r="D59" s="9" t="str">
        <f>IF($B59="N/A","N/A",IF(C59&gt;100,"No",IF(C59&lt;20,"No","Yes")))</f>
        <v>No</v>
      </c>
      <c r="E59" s="37">
        <v>523.62504291000005</v>
      </c>
      <c r="F59" s="9" t="str">
        <f>IF($B59="N/A","N/A",IF(E59&gt;100,"No",IF(E59&lt;20,"No","Yes")))</f>
        <v>No</v>
      </c>
      <c r="G59" s="37">
        <v>547.39937425999995</v>
      </c>
      <c r="H59" s="9" t="str">
        <f>IF($B59="N/A","N/A",IF(G59&gt;100,"No",IF(G59&lt;20,"No","Yes")))</f>
        <v>No</v>
      </c>
      <c r="I59" s="10">
        <v>-4.6399999999999997</v>
      </c>
      <c r="J59" s="10">
        <v>4.54</v>
      </c>
      <c r="K59" s="9" t="str">
        <f t="shared" si="9"/>
        <v>Yes</v>
      </c>
    </row>
    <row r="60" spans="1:11" x14ac:dyDescent="0.2">
      <c r="A60" s="89" t="s">
        <v>883</v>
      </c>
      <c r="B60" s="35" t="s">
        <v>264</v>
      </c>
      <c r="C60" s="91">
        <v>230.78603362000001</v>
      </c>
      <c r="D60" s="9" t="str">
        <f>IF($B60="N/A","N/A",IF(C60&gt;100,"No",IF(C60&lt;20,"No","Yes")))</f>
        <v>No</v>
      </c>
      <c r="E60" s="37">
        <v>238.43671426</v>
      </c>
      <c r="F60" s="9" t="str">
        <f>IF($B60="N/A","N/A",IF(E60&gt;100,"No",IF(E60&lt;20,"No","Yes")))</f>
        <v>No</v>
      </c>
      <c r="G60" s="37">
        <v>250.3367001</v>
      </c>
      <c r="H60" s="9" t="str">
        <f>IF($B60="N/A","N/A",IF(G60&gt;100,"No",IF(G60&lt;20,"No","Yes")))</f>
        <v>No</v>
      </c>
      <c r="I60" s="10">
        <v>3.3149999999999999</v>
      </c>
      <c r="J60" s="10">
        <v>4.9909999999999997</v>
      </c>
      <c r="K60" s="9" t="str">
        <f t="shared" si="9"/>
        <v>Yes</v>
      </c>
    </row>
    <row r="61" spans="1:11" ht="25.5" x14ac:dyDescent="0.2">
      <c r="A61" s="89" t="s">
        <v>884</v>
      </c>
      <c r="B61" s="35" t="s">
        <v>213</v>
      </c>
      <c r="C61" s="91">
        <v>80.464802313999996</v>
      </c>
      <c r="D61" s="9" t="str">
        <f>IF($B61="N/A","N/A",IF(C61&gt;15,"No",IF(C61&lt;-15,"No","Yes")))</f>
        <v>N/A</v>
      </c>
      <c r="E61" s="37">
        <v>104.48198074</v>
      </c>
      <c r="F61" s="9" t="str">
        <f>IF($B61="N/A","N/A",IF(E61&gt;15,"No",IF(E61&lt;-15,"No","Yes")))</f>
        <v>N/A</v>
      </c>
      <c r="G61" s="37">
        <v>108.88950276</v>
      </c>
      <c r="H61" s="9" t="str">
        <f>IF($B61="N/A","N/A",IF(G61&gt;15,"No",IF(G61&lt;-15,"No","Yes")))</f>
        <v>N/A</v>
      </c>
      <c r="I61" s="10">
        <v>29.85</v>
      </c>
      <c r="J61" s="10">
        <v>4.218</v>
      </c>
      <c r="K61" s="9" t="str">
        <f t="shared" si="9"/>
        <v>Yes</v>
      </c>
    </row>
    <row r="62" spans="1:11" x14ac:dyDescent="0.2">
      <c r="A62" s="89" t="s">
        <v>885</v>
      </c>
      <c r="B62" s="35" t="s">
        <v>265</v>
      </c>
      <c r="C62" s="91">
        <v>50.274805035999997</v>
      </c>
      <c r="D62" s="9" t="str">
        <f>IF($B62="N/A","N/A",IF(C62&gt;60,"No",IF(C62&lt;10,"No","Yes")))</f>
        <v>Yes</v>
      </c>
      <c r="E62" s="37">
        <v>48.603197455999997</v>
      </c>
      <c r="F62" s="9" t="str">
        <f>IF($B62="N/A","N/A",IF(E62&gt;60,"No",IF(E62&lt;10,"No","Yes")))</f>
        <v>Yes</v>
      </c>
      <c r="G62" s="37">
        <v>50.298408975000001</v>
      </c>
      <c r="H62" s="9" t="str">
        <f>IF($B62="N/A","N/A",IF(G62&gt;60,"No",IF(G62&lt;10,"No","Yes")))</f>
        <v>Yes</v>
      </c>
      <c r="I62" s="10">
        <v>-3.32</v>
      </c>
      <c r="J62" s="10">
        <v>3.488</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3166.2210276000001</v>
      </c>
      <c r="D64" s="9" t="str">
        <f t="shared" ref="D64:D74" si="10">IF($B64="N/A","N/A",IF(C64&gt;15,"No",IF(C64&lt;-15,"No","Yes")))</f>
        <v>N/A</v>
      </c>
      <c r="E64" s="37">
        <v>3086.8888017999998</v>
      </c>
      <c r="F64" s="9" t="str">
        <f>IF($B64="N/A","N/A",IF(E64&gt;15,"No",IF(E64&lt;-15,"No","Yes")))</f>
        <v>N/A</v>
      </c>
      <c r="G64" s="37">
        <v>3097.2531770000001</v>
      </c>
      <c r="H64" s="9" t="str">
        <f>IF($B64="N/A","N/A",IF(G64&gt;15,"No",IF(G64&lt;-15,"No","Yes")))</f>
        <v>N/A</v>
      </c>
      <c r="I64" s="10">
        <v>-2.5099999999999998</v>
      </c>
      <c r="J64" s="10">
        <v>0.33579999999999999</v>
      </c>
      <c r="K64" s="9" t="str">
        <f t="shared" si="9"/>
        <v>Yes</v>
      </c>
    </row>
    <row r="65" spans="1:11" ht="24.95" customHeight="1" x14ac:dyDescent="0.2">
      <c r="A65" s="89" t="s">
        <v>888</v>
      </c>
      <c r="B65" s="35" t="s">
        <v>213</v>
      </c>
      <c r="C65" s="91">
        <v>148.35150278</v>
      </c>
      <c r="D65" s="9" t="str">
        <f t="shared" si="10"/>
        <v>N/A</v>
      </c>
      <c r="E65" s="37">
        <v>141.84859595</v>
      </c>
      <c r="F65" s="9" t="str">
        <f t="shared" ref="F65:F73" si="11">IF($B65="N/A","N/A",IF(E65&gt;15,"No",IF(E65&lt;-15,"No","Yes")))</f>
        <v>N/A</v>
      </c>
      <c r="G65" s="37">
        <v>148.42167044000001</v>
      </c>
      <c r="H65" s="9" t="str">
        <f t="shared" ref="H65:H86" si="12">IF($B65="N/A","N/A",IF(G65&gt;15,"No",IF(G65&lt;-15,"No","Yes")))</f>
        <v>N/A</v>
      </c>
      <c r="I65" s="10">
        <v>-4.38</v>
      </c>
      <c r="J65" s="10">
        <v>4.6340000000000003</v>
      </c>
      <c r="K65" s="9" t="str">
        <f t="shared" si="9"/>
        <v>Yes</v>
      </c>
    </row>
    <row r="66" spans="1:11" ht="25.5" x14ac:dyDescent="0.2">
      <c r="A66" s="89" t="s">
        <v>889</v>
      </c>
      <c r="B66" s="35" t="s">
        <v>213</v>
      </c>
      <c r="C66" s="91">
        <v>107.2128215</v>
      </c>
      <c r="D66" s="9" t="str">
        <f t="shared" si="10"/>
        <v>N/A</v>
      </c>
      <c r="E66" s="37">
        <v>113.1345575</v>
      </c>
      <c r="F66" s="9" t="str">
        <f t="shared" si="11"/>
        <v>N/A</v>
      </c>
      <c r="G66" s="37">
        <v>118.10982491999999</v>
      </c>
      <c r="H66" s="9" t="str">
        <f t="shared" si="12"/>
        <v>N/A</v>
      </c>
      <c r="I66" s="10">
        <v>5.5229999999999997</v>
      </c>
      <c r="J66" s="10">
        <v>4.3979999999999997</v>
      </c>
      <c r="K66" s="9" t="str">
        <f t="shared" si="9"/>
        <v>Yes</v>
      </c>
    </row>
    <row r="67" spans="1:11" ht="25.5" x14ac:dyDescent="0.2">
      <c r="A67" s="89" t="s">
        <v>890</v>
      </c>
      <c r="B67" s="35" t="s">
        <v>213</v>
      </c>
      <c r="C67" s="91">
        <v>171.08188432</v>
      </c>
      <c r="D67" s="9" t="str">
        <f t="shared" si="10"/>
        <v>N/A</v>
      </c>
      <c r="E67" s="37">
        <v>168.86805982000001</v>
      </c>
      <c r="F67" s="9" t="str">
        <f t="shared" si="11"/>
        <v>N/A</v>
      </c>
      <c r="G67" s="37">
        <v>172.31265682</v>
      </c>
      <c r="H67" s="9" t="str">
        <f t="shared" si="12"/>
        <v>N/A</v>
      </c>
      <c r="I67" s="10">
        <v>-1.29</v>
      </c>
      <c r="J67" s="10">
        <v>2.04</v>
      </c>
      <c r="K67" s="9" t="str">
        <f t="shared" si="9"/>
        <v>Yes</v>
      </c>
    </row>
    <row r="68" spans="1:11" ht="25.5" x14ac:dyDescent="0.2">
      <c r="A68" s="89" t="s">
        <v>891</v>
      </c>
      <c r="B68" s="35" t="s">
        <v>213</v>
      </c>
      <c r="C68" s="91" t="s">
        <v>1747</v>
      </c>
      <c r="D68" s="9" t="str">
        <f t="shared" si="10"/>
        <v>N/A</v>
      </c>
      <c r="E68" s="37" t="s">
        <v>1747</v>
      </c>
      <c r="F68" s="9" t="str">
        <f t="shared" si="11"/>
        <v>N/A</v>
      </c>
      <c r="G68" s="37" t="s">
        <v>1747</v>
      </c>
      <c r="H68" s="9" t="str">
        <f t="shared" si="12"/>
        <v>N/A</v>
      </c>
      <c r="I68" s="10" t="s">
        <v>1747</v>
      </c>
      <c r="J68" s="10" t="s">
        <v>1747</v>
      </c>
      <c r="K68" s="9" t="str">
        <f t="shared" si="9"/>
        <v>N/A</v>
      </c>
    </row>
    <row r="69" spans="1:11" ht="25.5" x14ac:dyDescent="0.2">
      <c r="A69" s="89" t="s">
        <v>892</v>
      </c>
      <c r="B69" s="35" t="s">
        <v>213</v>
      </c>
      <c r="C69" s="91">
        <v>602.32398567999996</v>
      </c>
      <c r="D69" s="9" t="str">
        <f t="shared" si="10"/>
        <v>N/A</v>
      </c>
      <c r="E69" s="37">
        <v>635.12059765000004</v>
      </c>
      <c r="F69" s="9" t="str">
        <f t="shared" si="11"/>
        <v>N/A</v>
      </c>
      <c r="G69" s="37">
        <v>612.69220889999997</v>
      </c>
      <c r="H69" s="9" t="str">
        <f t="shared" si="12"/>
        <v>N/A</v>
      </c>
      <c r="I69" s="10">
        <v>5.4450000000000003</v>
      </c>
      <c r="J69" s="10">
        <v>-3.53</v>
      </c>
      <c r="K69" s="9" t="str">
        <f t="shared" si="9"/>
        <v>Yes</v>
      </c>
    </row>
    <row r="70" spans="1:11" ht="25.5" x14ac:dyDescent="0.2">
      <c r="A70" s="89" t="s">
        <v>893</v>
      </c>
      <c r="B70" s="35" t="s">
        <v>213</v>
      </c>
      <c r="C70" s="91">
        <v>62.090535101999997</v>
      </c>
      <c r="D70" s="9" t="str">
        <f t="shared" si="10"/>
        <v>N/A</v>
      </c>
      <c r="E70" s="37">
        <v>64.435030280000007</v>
      </c>
      <c r="F70" s="9" t="str">
        <f t="shared" si="11"/>
        <v>N/A</v>
      </c>
      <c r="G70" s="37">
        <v>64.752355019000007</v>
      </c>
      <c r="H70" s="9" t="str">
        <f t="shared" si="12"/>
        <v>N/A</v>
      </c>
      <c r="I70" s="10">
        <v>3.7759999999999998</v>
      </c>
      <c r="J70" s="10">
        <v>0.49249999999999999</v>
      </c>
      <c r="K70" s="9" t="str">
        <f t="shared" si="9"/>
        <v>Yes</v>
      </c>
    </row>
    <row r="71" spans="1:11" x14ac:dyDescent="0.2">
      <c r="A71" s="89" t="s">
        <v>894</v>
      </c>
      <c r="B71" s="35" t="s">
        <v>213</v>
      </c>
      <c r="C71" s="91">
        <v>2384.5044776</v>
      </c>
      <c r="D71" s="9" t="str">
        <f t="shared" si="10"/>
        <v>N/A</v>
      </c>
      <c r="E71" s="37">
        <v>2350.7764495000001</v>
      </c>
      <c r="F71" s="9" t="str">
        <f t="shared" si="11"/>
        <v>N/A</v>
      </c>
      <c r="G71" s="37">
        <v>2336.2475248000001</v>
      </c>
      <c r="H71" s="9" t="str">
        <f t="shared" si="12"/>
        <v>N/A</v>
      </c>
      <c r="I71" s="10">
        <v>-1.41</v>
      </c>
      <c r="J71" s="10">
        <v>-0.61799999999999999</v>
      </c>
      <c r="K71" s="9" t="str">
        <f t="shared" si="9"/>
        <v>Yes</v>
      </c>
    </row>
    <row r="72" spans="1:11" ht="25.5" x14ac:dyDescent="0.2">
      <c r="A72" s="89" t="s">
        <v>895</v>
      </c>
      <c r="B72" s="35" t="s">
        <v>213</v>
      </c>
      <c r="C72" s="91" t="s">
        <v>1747</v>
      </c>
      <c r="D72" s="9" t="str">
        <f t="shared" si="10"/>
        <v>N/A</v>
      </c>
      <c r="E72" s="37" t="s">
        <v>1747</v>
      </c>
      <c r="F72" s="9" t="str">
        <f t="shared" si="11"/>
        <v>N/A</v>
      </c>
      <c r="G72" s="37" t="s">
        <v>1747</v>
      </c>
      <c r="H72" s="9" t="str">
        <f t="shared" si="12"/>
        <v>N/A</v>
      </c>
      <c r="I72" s="10" t="s">
        <v>1747</v>
      </c>
      <c r="J72" s="10" t="s">
        <v>1747</v>
      </c>
      <c r="K72" s="9" t="str">
        <f t="shared" si="9"/>
        <v>N/A</v>
      </c>
    </row>
    <row r="73" spans="1:11" x14ac:dyDescent="0.2">
      <c r="A73" s="89" t="s">
        <v>896</v>
      </c>
      <c r="B73" s="35" t="s">
        <v>213</v>
      </c>
      <c r="C73" s="91">
        <v>184.56016061</v>
      </c>
      <c r="D73" s="9" t="str">
        <f t="shared" si="10"/>
        <v>N/A</v>
      </c>
      <c r="E73" s="37">
        <v>175.4907723</v>
      </c>
      <c r="F73" s="9" t="str">
        <f t="shared" si="11"/>
        <v>N/A</v>
      </c>
      <c r="G73" s="37">
        <v>155.40574419000001</v>
      </c>
      <c r="H73" s="9" t="str">
        <f t="shared" si="12"/>
        <v>N/A</v>
      </c>
      <c r="I73" s="10">
        <v>-4.91</v>
      </c>
      <c r="J73" s="10">
        <v>-11.4</v>
      </c>
      <c r="K73" s="9" t="str">
        <f t="shared" si="9"/>
        <v>Yes</v>
      </c>
    </row>
    <row r="74" spans="1:11" x14ac:dyDescent="0.2">
      <c r="A74" s="89" t="s">
        <v>897</v>
      </c>
      <c r="B74" s="35" t="s">
        <v>213</v>
      </c>
      <c r="C74" s="91">
        <v>282.74509804000002</v>
      </c>
      <c r="D74" s="9" t="str">
        <f t="shared" si="10"/>
        <v>N/A</v>
      </c>
      <c r="E74" s="37">
        <v>344.36231884</v>
      </c>
      <c r="F74" s="9" t="str">
        <f>IF($B74="N/A","N/A",IF(E74&gt;15,"No",IF(E74&lt;-15,"No","Yes")))</f>
        <v>N/A</v>
      </c>
      <c r="G74" s="37">
        <v>289.82608696</v>
      </c>
      <c r="H74" s="9" t="str">
        <f t="shared" si="12"/>
        <v>N/A</v>
      </c>
      <c r="I74" s="10">
        <v>21.79</v>
      </c>
      <c r="J74" s="10">
        <v>-15.8</v>
      </c>
      <c r="K74" s="9" t="str">
        <f t="shared" si="9"/>
        <v>Yes</v>
      </c>
    </row>
    <row r="75" spans="1:11" x14ac:dyDescent="0.2">
      <c r="A75" s="89" t="s">
        <v>898</v>
      </c>
      <c r="B75" s="35" t="s">
        <v>213</v>
      </c>
      <c r="C75" s="88">
        <v>0.25435173329999999</v>
      </c>
      <c r="D75" s="9" t="str">
        <f t="shared" ref="D75:D80" si="13">IF($B75="N/A","N/A",IF(C75&gt;15,"No",IF(C75&lt;-15,"No","Yes")))</f>
        <v>N/A</v>
      </c>
      <c r="E75" s="8">
        <v>0.2419356241</v>
      </c>
      <c r="F75" s="9" t="str">
        <f>IF($B75="N/A","N/A",IF(E75&gt;15,"No",IF(E75&lt;-15,"No","Yes")))</f>
        <v>N/A</v>
      </c>
      <c r="G75" s="8">
        <v>0.22211187979999999</v>
      </c>
      <c r="H75" s="9" t="str">
        <f t="shared" si="12"/>
        <v>N/A</v>
      </c>
      <c r="I75" s="10">
        <v>-4.88</v>
      </c>
      <c r="J75" s="10">
        <v>-8.19</v>
      </c>
      <c r="K75" s="9" t="str">
        <f t="shared" ref="K75:K80" si="14">IF(J75="Div by 0", "N/A", IF(J75="N/A","N/A", IF(J75&gt;30, "No", IF(J75&lt;-30, "No", "Yes"))))</f>
        <v>Yes</v>
      </c>
    </row>
    <row r="76" spans="1:11" x14ac:dyDescent="0.2">
      <c r="A76" s="89" t="s">
        <v>899</v>
      </c>
      <c r="B76" s="35" t="s">
        <v>213</v>
      </c>
      <c r="C76" s="88">
        <v>1.4679795525999999</v>
      </c>
      <c r="D76" s="9" t="str">
        <f t="shared" si="13"/>
        <v>N/A</v>
      </c>
      <c r="E76" s="8">
        <v>1.3542918145</v>
      </c>
      <c r="F76" s="9" t="str">
        <f t="shared" ref="F76:F86" si="15">IF($B76="N/A","N/A",IF(E76&gt;15,"No",IF(E76&lt;-15,"No","Yes")))</f>
        <v>N/A</v>
      </c>
      <c r="G76" s="8">
        <v>1.7390960720999999</v>
      </c>
      <c r="H76" s="9" t="str">
        <f t="shared" si="12"/>
        <v>N/A</v>
      </c>
      <c r="I76" s="10">
        <v>-7.74</v>
      </c>
      <c r="J76" s="10">
        <v>28.41</v>
      </c>
      <c r="K76" s="9" t="str">
        <f t="shared" si="14"/>
        <v>Yes</v>
      </c>
    </row>
    <row r="77" spans="1:11" x14ac:dyDescent="0.2">
      <c r="A77" s="89" t="s">
        <v>900</v>
      </c>
      <c r="B77" s="35" t="s">
        <v>213</v>
      </c>
      <c r="C77" s="88">
        <v>2.2289737072000002</v>
      </c>
      <c r="D77" s="9" t="str">
        <f t="shared" si="13"/>
        <v>N/A</v>
      </c>
      <c r="E77" s="8">
        <v>2.0878357584999998</v>
      </c>
      <c r="F77" s="9" t="str">
        <f t="shared" si="15"/>
        <v>N/A</v>
      </c>
      <c r="G77" s="8">
        <v>1.9331164474</v>
      </c>
      <c r="H77" s="9" t="str">
        <f t="shared" si="12"/>
        <v>N/A</v>
      </c>
      <c r="I77" s="10">
        <v>-6.33</v>
      </c>
      <c r="J77" s="10">
        <v>-7.41</v>
      </c>
      <c r="K77" s="9" t="str">
        <f t="shared" si="14"/>
        <v>Yes</v>
      </c>
    </row>
    <row r="78" spans="1:11" x14ac:dyDescent="0.2">
      <c r="A78" s="89" t="s">
        <v>901</v>
      </c>
      <c r="B78" s="35" t="s">
        <v>213</v>
      </c>
      <c r="C78" s="88">
        <v>7.8541754202999998</v>
      </c>
      <c r="D78" s="9" t="str">
        <f t="shared" si="13"/>
        <v>N/A</v>
      </c>
      <c r="E78" s="8">
        <v>7.6889540696000003</v>
      </c>
      <c r="F78" s="9" t="str">
        <f t="shared" si="15"/>
        <v>N/A</v>
      </c>
      <c r="G78" s="8">
        <v>8.3819207544999994</v>
      </c>
      <c r="H78" s="9" t="str">
        <f t="shared" si="12"/>
        <v>N/A</v>
      </c>
      <c r="I78" s="10">
        <v>-2.1</v>
      </c>
      <c r="J78" s="10">
        <v>9.0120000000000005</v>
      </c>
      <c r="K78" s="9" t="str">
        <f t="shared" si="14"/>
        <v>Yes</v>
      </c>
    </row>
    <row r="79" spans="1:11" ht="25.5" x14ac:dyDescent="0.2">
      <c r="A79" s="89" t="s">
        <v>902</v>
      </c>
      <c r="B79" s="35" t="s">
        <v>213</v>
      </c>
      <c r="C79" s="88">
        <v>1.3714851564999999</v>
      </c>
      <c r="D79" s="9" t="str">
        <f t="shared" si="13"/>
        <v>N/A</v>
      </c>
      <c r="E79" s="8">
        <v>2.7639167317000002</v>
      </c>
      <c r="F79" s="9" t="str">
        <f t="shared" si="15"/>
        <v>N/A</v>
      </c>
      <c r="G79" s="8">
        <v>5.1283317856000004</v>
      </c>
      <c r="H79" s="9" t="str">
        <f t="shared" si="12"/>
        <v>N/A</v>
      </c>
      <c r="I79" s="10">
        <v>101.5</v>
      </c>
      <c r="J79" s="10">
        <v>85.55</v>
      </c>
      <c r="K79" s="9" t="str">
        <f t="shared" si="14"/>
        <v>No</v>
      </c>
    </row>
    <row r="80" spans="1:11" ht="25.5" x14ac:dyDescent="0.2">
      <c r="A80" s="89" t="s">
        <v>903</v>
      </c>
      <c r="B80" s="35" t="s">
        <v>213</v>
      </c>
      <c r="C80" s="93">
        <v>7.0497119499999997E-2</v>
      </c>
      <c r="D80" s="9" t="str">
        <f t="shared" si="13"/>
        <v>N/A</v>
      </c>
      <c r="E80" s="93">
        <v>1.3864571688</v>
      </c>
      <c r="F80" s="9" t="str">
        <f t="shared" si="15"/>
        <v>N/A</v>
      </c>
      <c r="G80" s="93">
        <v>3.4974782075999999</v>
      </c>
      <c r="H80" s="9" t="str">
        <f t="shared" si="12"/>
        <v>N/A</v>
      </c>
      <c r="I80" s="10">
        <v>1867</v>
      </c>
      <c r="J80" s="94">
        <v>152.30000000000001</v>
      </c>
      <c r="K80" s="9" t="str">
        <f t="shared" si="14"/>
        <v>No</v>
      </c>
    </row>
    <row r="81" spans="1:11" x14ac:dyDescent="0.2">
      <c r="A81" s="89" t="s">
        <v>904</v>
      </c>
      <c r="B81" s="35" t="s">
        <v>213</v>
      </c>
      <c r="C81" s="95">
        <v>211.23222835999999</v>
      </c>
      <c r="D81" s="9" t="str">
        <f t="shared" ref="D81:D86" si="16">IF($B81="N/A","N/A",IF(C81&gt;15,"No",IF(C81&lt;-15,"No","Yes")))</f>
        <v>N/A</v>
      </c>
      <c r="E81" s="96">
        <v>224.19744879999999</v>
      </c>
      <c r="F81" s="9" t="str">
        <f t="shared" si="15"/>
        <v>N/A</v>
      </c>
      <c r="G81" s="96">
        <v>191.2773158</v>
      </c>
      <c r="H81" s="9" t="str">
        <f>IF($B81="N/A","N/A",IF(G81&gt;15,"No",IF(G81&lt;-15,"No","Yes")))</f>
        <v>N/A</v>
      </c>
      <c r="I81" s="10">
        <v>6.1379999999999999</v>
      </c>
      <c r="J81" s="10">
        <v>-14.7</v>
      </c>
      <c r="K81" s="9" t="str">
        <f t="shared" ref="K81:K86" si="17">IF(J81="Div by 0", "N/A", IF(J81="N/A","N/A", IF(J81&gt;30, "No", IF(J81&lt;-30, "No", "Yes"))))</f>
        <v>Yes</v>
      </c>
    </row>
    <row r="82" spans="1:11" x14ac:dyDescent="0.2">
      <c r="A82" s="89" t="s">
        <v>905</v>
      </c>
      <c r="B82" s="35" t="s">
        <v>213</v>
      </c>
      <c r="C82" s="95">
        <v>97.577555122999996</v>
      </c>
      <c r="D82" s="9" t="str">
        <f t="shared" si="16"/>
        <v>N/A</v>
      </c>
      <c r="E82" s="96">
        <v>98.934525147000002</v>
      </c>
      <c r="F82" s="9" t="str">
        <f t="shared" si="15"/>
        <v>N/A</v>
      </c>
      <c r="G82" s="96">
        <v>101.71537246</v>
      </c>
      <c r="H82" s="9" t="str">
        <f t="shared" si="12"/>
        <v>N/A</v>
      </c>
      <c r="I82" s="10">
        <v>1.391</v>
      </c>
      <c r="J82" s="10">
        <v>2.8109999999999999</v>
      </c>
      <c r="K82" s="9" t="str">
        <f t="shared" si="17"/>
        <v>Yes</v>
      </c>
    </row>
    <row r="83" spans="1:11" x14ac:dyDescent="0.2">
      <c r="A83" s="89" t="s">
        <v>906</v>
      </c>
      <c r="B83" s="35" t="s">
        <v>213</v>
      </c>
      <c r="C83" s="95">
        <v>137.82645792</v>
      </c>
      <c r="D83" s="9" t="str">
        <f t="shared" si="16"/>
        <v>N/A</v>
      </c>
      <c r="E83" s="96">
        <v>137.71536236</v>
      </c>
      <c r="F83" s="9" t="str">
        <f t="shared" si="15"/>
        <v>N/A</v>
      </c>
      <c r="G83" s="96">
        <v>152.11496500000001</v>
      </c>
      <c r="H83" s="9" t="str">
        <f t="shared" si="12"/>
        <v>N/A</v>
      </c>
      <c r="I83" s="10">
        <v>-8.1000000000000003E-2</v>
      </c>
      <c r="J83" s="10">
        <v>10.46</v>
      </c>
      <c r="K83" s="9" t="str">
        <f t="shared" si="17"/>
        <v>Yes</v>
      </c>
    </row>
    <row r="84" spans="1:11" x14ac:dyDescent="0.2">
      <c r="A84" s="89" t="s">
        <v>907</v>
      </c>
      <c r="B84" s="35" t="s">
        <v>213</v>
      </c>
      <c r="C84" s="95">
        <v>279.88731109000003</v>
      </c>
      <c r="D84" s="9" t="str">
        <f t="shared" si="16"/>
        <v>N/A</v>
      </c>
      <c r="E84" s="96">
        <v>291.31235267</v>
      </c>
      <c r="F84" s="9" t="str">
        <f t="shared" si="15"/>
        <v>N/A</v>
      </c>
      <c r="G84" s="96">
        <v>304.19270268000002</v>
      </c>
      <c r="H84" s="9" t="str">
        <f t="shared" si="12"/>
        <v>N/A</v>
      </c>
      <c r="I84" s="10">
        <v>4.0819999999999999</v>
      </c>
      <c r="J84" s="10">
        <v>4.4210000000000003</v>
      </c>
      <c r="K84" s="9" t="str">
        <f t="shared" si="17"/>
        <v>Yes</v>
      </c>
    </row>
    <row r="85" spans="1:11" x14ac:dyDescent="0.2">
      <c r="A85" s="89" t="s">
        <v>908</v>
      </c>
      <c r="B85" s="35" t="s">
        <v>213</v>
      </c>
      <c r="C85" s="95">
        <v>3273.895215</v>
      </c>
      <c r="D85" s="9" t="str">
        <f t="shared" si="16"/>
        <v>N/A</v>
      </c>
      <c r="E85" s="96">
        <v>1616.2798685</v>
      </c>
      <c r="F85" s="9" t="str">
        <f t="shared" si="15"/>
        <v>N/A</v>
      </c>
      <c r="G85" s="96">
        <v>955.63390650999997</v>
      </c>
      <c r="H85" s="9" t="str">
        <f t="shared" si="12"/>
        <v>N/A</v>
      </c>
      <c r="I85" s="10">
        <v>-50.6</v>
      </c>
      <c r="J85" s="10">
        <v>-40.9</v>
      </c>
      <c r="K85" s="9" t="str">
        <f t="shared" si="17"/>
        <v>No</v>
      </c>
    </row>
    <row r="86" spans="1:11" ht="25.5" x14ac:dyDescent="0.2">
      <c r="A86" s="89" t="s">
        <v>909</v>
      </c>
      <c r="B86" s="35" t="s">
        <v>213</v>
      </c>
      <c r="C86" s="97">
        <v>266.31627907000001</v>
      </c>
      <c r="D86" s="9" t="str">
        <f t="shared" si="16"/>
        <v>N/A</v>
      </c>
      <c r="E86" s="97">
        <v>102.88889236999999</v>
      </c>
      <c r="F86" s="9" t="str">
        <f t="shared" si="15"/>
        <v>N/A</v>
      </c>
      <c r="G86" s="97">
        <v>94.717691126999995</v>
      </c>
      <c r="H86" s="9" t="str">
        <f t="shared" si="12"/>
        <v>N/A</v>
      </c>
      <c r="I86" s="10">
        <v>-61.4</v>
      </c>
      <c r="J86" s="10">
        <v>-7.94</v>
      </c>
      <c r="K86" s="9" t="str">
        <f t="shared" si="17"/>
        <v>Yes</v>
      </c>
    </row>
    <row r="87" spans="1:11" x14ac:dyDescent="0.2">
      <c r="A87" s="89" t="s">
        <v>32</v>
      </c>
      <c r="B87" s="35" t="s">
        <v>266</v>
      </c>
      <c r="C87" s="88">
        <v>83.454911588000002</v>
      </c>
      <c r="D87" s="9" t="str">
        <f>IF($B87="N/A","N/A",IF(C87&gt;60,"Yes","No"))</f>
        <v>Yes</v>
      </c>
      <c r="E87" s="8">
        <v>79.856229560000003</v>
      </c>
      <c r="F87" s="9" t="str">
        <f>IF($B87="N/A","N/A",IF(E87&gt;60,"Yes","No"))</f>
        <v>Yes</v>
      </c>
      <c r="G87" s="8">
        <v>83.340535181999996</v>
      </c>
      <c r="H87" s="9" t="str">
        <f>IF($B87="N/A","N/A",IF(G87&gt;60,"Yes","No"))</f>
        <v>Yes</v>
      </c>
      <c r="I87" s="10">
        <v>-4.3099999999999996</v>
      </c>
      <c r="J87" s="10">
        <v>4.3630000000000004</v>
      </c>
      <c r="K87" s="9" t="str">
        <f t="shared" ref="K87:K105" si="18">IF(J87="Div by 0", "N/A", IF(J87="N/A","N/A", IF(J87&gt;30, "No", IF(J87&lt;-30, "No", "Yes"))))</f>
        <v>Yes</v>
      </c>
    </row>
    <row r="88" spans="1:11" x14ac:dyDescent="0.2">
      <c r="A88" s="89" t="s">
        <v>39</v>
      </c>
      <c r="B88" s="35" t="s">
        <v>267</v>
      </c>
      <c r="C88" s="88">
        <v>99.969787733999993</v>
      </c>
      <c r="D88" s="9" t="str">
        <f>IF($B88="N/A","N/A",IF(C88&gt;100,"No",IF(C88&lt;85,"No","Yes")))</f>
        <v>Yes</v>
      </c>
      <c r="E88" s="8">
        <v>99.969522424000004</v>
      </c>
      <c r="F88" s="9" t="str">
        <f>IF($B88="N/A","N/A",IF(E88&gt;100,"No",IF(E88&lt;85,"No","Yes")))</f>
        <v>Yes</v>
      </c>
      <c r="G88" s="8">
        <v>99.975204887000004</v>
      </c>
      <c r="H88" s="9" t="str">
        <f>IF($B88="N/A","N/A",IF(G88&gt;100,"No",IF(G88&lt;85,"No","Yes")))</f>
        <v>Yes</v>
      </c>
      <c r="I88" s="10">
        <v>0</v>
      </c>
      <c r="J88" s="10">
        <v>5.7000000000000002E-3</v>
      </c>
      <c r="K88" s="9" t="str">
        <f t="shared" si="18"/>
        <v>Yes</v>
      </c>
    </row>
    <row r="89" spans="1:11" x14ac:dyDescent="0.2">
      <c r="A89" s="89" t="s">
        <v>910</v>
      </c>
      <c r="B89" s="35" t="s">
        <v>213</v>
      </c>
      <c r="C89" s="88">
        <v>40.682398345999999</v>
      </c>
      <c r="D89" s="9" t="str">
        <f>IF($B89="N/A","N/A",IF(C89&gt;15,"No",IF(C89&lt;-15,"No","Yes")))</f>
        <v>N/A</v>
      </c>
      <c r="E89" s="8">
        <v>39.503108564999998</v>
      </c>
      <c r="F89" s="9" t="str">
        <f>IF($B89="N/A","N/A",IF(E89&gt;15,"No",IF(E89&lt;-15,"No","Yes")))</f>
        <v>N/A</v>
      </c>
      <c r="G89" s="8">
        <v>39.430466907000003</v>
      </c>
      <c r="H89" s="9" t="str">
        <f>IF($B89="N/A","N/A",IF(G89&gt;15,"No",IF(G89&lt;-15,"No","Yes")))</f>
        <v>N/A</v>
      </c>
      <c r="I89" s="10">
        <v>-2.9</v>
      </c>
      <c r="J89" s="10">
        <v>-0.184</v>
      </c>
      <c r="K89" s="9" t="str">
        <f t="shared" si="18"/>
        <v>Yes</v>
      </c>
    </row>
    <row r="90" spans="1:11" x14ac:dyDescent="0.2">
      <c r="A90" s="89" t="s">
        <v>851</v>
      </c>
      <c r="B90" s="35" t="s">
        <v>268</v>
      </c>
      <c r="C90" s="88">
        <v>5.5757430844</v>
      </c>
      <c r="D90" s="9" t="str">
        <f>IF($B90="N/A","N/A",IF(C90&gt;25,"No",IF(C90&lt;5,"No","Yes")))</f>
        <v>Yes</v>
      </c>
      <c r="E90" s="8">
        <v>6.5068675831</v>
      </c>
      <c r="F90" s="9" t="str">
        <f>IF($B90="N/A","N/A",IF(E90&gt;25,"No",IF(E90&lt;5,"No","Yes")))</f>
        <v>Yes</v>
      </c>
      <c r="G90" s="8">
        <v>6.3901876866</v>
      </c>
      <c r="H90" s="9" t="str">
        <f>IF($B90="N/A","N/A",IF(G90&gt;25,"No",IF(G90&lt;5,"No","Yes")))</f>
        <v>Yes</v>
      </c>
      <c r="I90" s="10">
        <v>16.7</v>
      </c>
      <c r="J90" s="10">
        <v>-1.79</v>
      </c>
      <c r="K90" s="9" t="str">
        <f t="shared" si="18"/>
        <v>Yes</v>
      </c>
    </row>
    <row r="91" spans="1:11" x14ac:dyDescent="0.2">
      <c r="A91" s="89" t="s">
        <v>852</v>
      </c>
      <c r="B91" s="35" t="s">
        <v>269</v>
      </c>
      <c r="C91" s="88">
        <v>47.197226356999998</v>
      </c>
      <c r="D91" s="9" t="str">
        <f>IF($B91="N/A","N/A",IF(C91&gt;70,"No",IF(C91&lt;40,"No","Yes")))</f>
        <v>Yes</v>
      </c>
      <c r="E91" s="8">
        <v>47.053911915</v>
      </c>
      <c r="F91" s="9" t="str">
        <f>IF($B91="N/A","N/A",IF(E91&gt;70,"No",IF(E91&lt;40,"No","Yes")))</f>
        <v>Yes</v>
      </c>
      <c r="G91" s="8">
        <v>48.347846881999999</v>
      </c>
      <c r="H91" s="9" t="str">
        <f>IF($B91="N/A","N/A",IF(G91&gt;70,"No",IF(G91&lt;40,"No","Yes")))</f>
        <v>Yes</v>
      </c>
      <c r="I91" s="10">
        <v>-0.30399999999999999</v>
      </c>
      <c r="J91" s="10">
        <v>2.75</v>
      </c>
      <c r="K91" s="9" t="str">
        <f t="shared" si="18"/>
        <v>Yes</v>
      </c>
    </row>
    <row r="92" spans="1:11" x14ac:dyDescent="0.2">
      <c r="A92" s="89" t="s">
        <v>853</v>
      </c>
      <c r="B92" s="35" t="s">
        <v>270</v>
      </c>
      <c r="C92" s="88">
        <v>47.227030558999999</v>
      </c>
      <c r="D92" s="9" t="str">
        <f>IF($B92="N/A","N/A",IF(C92&gt;55,"No",IF(C92&lt;20,"No","Yes")))</f>
        <v>Yes</v>
      </c>
      <c r="E92" s="8">
        <v>46.439220501999998</v>
      </c>
      <c r="F92" s="9" t="str">
        <f>IF($B92="N/A","N/A",IF(E92&gt;55,"No",IF(E92&lt;20,"No","Yes")))</f>
        <v>Yes</v>
      </c>
      <c r="G92" s="8">
        <v>45.261810812999997</v>
      </c>
      <c r="H92" s="9" t="str">
        <f>IF($B92="N/A","N/A",IF(G92&gt;55,"No",IF(G92&lt;20,"No","Yes")))</f>
        <v>Yes</v>
      </c>
      <c r="I92" s="10">
        <v>-1.67</v>
      </c>
      <c r="J92" s="10">
        <v>-2.54</v>
      </c>
      <c r="K92" s="9" t="str">
        <f t="shared" si="18"/>
        <v>Yes</v>
      </c>
    </row>
    <row r="93" spans="1:11" x14ac:dyDescent="0.2">
      <c r="A93" s="89" t="s">
        <v>163</v>
      </c>
      <c r="B93" s="35" t="s">
        <v>246</v>
      </c>
      <c r="C93" s="88">
        <v>84.941955809999996</v>
      </c>
      <c r="D93" s="9" t="str">
        <f>IF($B93="N/A","N/A",IF(C93&gt;95,"Yes","No"))</f>
        <v>No</v>
      </c>
      <c r="E93" s="8">
        <v>85.759832600999999</v>
      </c>
      <c r="F93" s="9" t="str">
        <f>IF($B93="N/A","N/A",IF(E93&gt;95,"Yes","No"))</f>
        <v>No</v>
      </c>
      <c r="G93" s="8">
        <v>85.068678144000003</v>
      </c>
      <c r="H93" s="9" t="str">
        <f>IF($B93="N/A","N/A",IF(G93&gt;95,"Yes","No"))</f>
        <v>No</v>
      </c>
      <c r="I93" s="10">
        <v>0.96289999999999998</v>
      </c>
      <c r="J93" s="10">
        <v>-0.80600000000000005</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5.1402028758</v>
      </c>
      <c r="D96" s="9" t="str">
        <f>IF($B96="N/A","N/A",IF(C96&gt;15,"No",IF(C96&lt;-15,"No","Yes")))</f>
        <v>N/A</v>
      </c>
      <c r="E96" s="8">
        <v>50.162769118999996</v>
      </c>
      <c r="F96" s="9" t="str">
        <f>IF($B96="N/A","N/A",IF(E96&gt;15,"No",IF(E96&lt;-15,"No","Yes")))</f>
        <v>N/A</v>
      </c>
      <c r="G96" s="8">
        <v>68.199140653000001</v>
      </c>
      <c r="H96" s="9" t="str">
        <f>IF($B96="N/A","N/A",IF(G96&gt;15,"No",IF(G96&lt;-15,"No","Yes")))</f>
        <v>N/A</v>
      </c>
      <c r="I96" s="10">
        <v>875.9</v>
      </c>
      <c r="J96" s="10">
        <v>35.96</v>
      </c>
      <c r="K96" s="9" t="str">
        <f t="shared" si="18"/>
        <v>No</v>
      </c>
    </row>
    <row r="97" spans="1:11" x14ac:dyDescent="0.2">
      <c r="A97" s="89" t="s">
        <v>912</v>
      </c>
      <c r="B97" s="35" t="s">
        <v>213</v>
      </c>
      <c r="C97" s="88">
        <v>71.118284962000004</v>
      </c>
      <c r="D97" s="9" t="str">
        <f>IF($B97="N/A","N/A",IF(C97&gt;15,"No",IF(C97&lt;-15,"No","Yes")))</f>
        <v>N/A</v>
      </c>
      <c r="E97" s="8">
        <v>71.481492774000003</v>
      </c>
      <c r="F97" s="9" t="str">
        <f>IF($B97="N/A","N/A",IF(E97&gt;15,"No",IF(E97&lt;-15,"No","Yes")))</f>
        <v>N/A</v>
      </c>
      <c r="G97" s="8">
        <v>71.203422095999997</v>
      </c>
      <c r="H97" s="9" t="str">
        <f>IF($B97="N/A","N/A",IF(G97&gt;15,"No",IF(G97&lt;-15,"No","Yes")))</f>
        <v>N/A</v>
      </c>
      <c r="I97" s="10">
        <v>0.51070000000000004</v>
      </c>
      <c r="J97" s="10">
        <v>-0.38900000000000001</v>
      </c>
      <c r="K97" s="9" t="str">
        <f t="shared" si="18"/>
        <v>Yes</v>
      </c>
    </row>
    <row r="98" spans="1:11" x14ac:dyDescent="0.2">
      <c r="A98" s="89" t="s">
        <v>43</v>
      </c>
      <c r="B98" s="35" t="s">
        <v>223</v>
      </c>
      <c r="C98" s="88">
        <v>86.993654747999997</v>
      </c>
      <c r="D98" s="9" t="str">
        <f>IF($B98="N/A","N/A",IF(C98&gt;100,"No",IF(C98&lt;98,"No","Yes")))</f>
        <v>No</v>
      </c>
      <c r="E98" s="8">
        <v>87.799798902000006</v>
      </c>
      <c r="F98" s="9" t="str">
        <f>IF($B98="N/A","N/A",IF(E98&gt;100,"No",IF(E98&lt;98,"No","Yes")))</f>
        <v>No</v>
      </c>
      <c r="G98" s="8">
        <v>87.066669902000001</v>
      </c>
      <c r="H98" s="9" t="str">
        <f>IF($B98="N/A","N/A",IF(G98&gt;100,"No",IF(G98&lt;98,"No","Yes")))</f>
        <v>No</v>
      </c>
      <c r="I98" s="10">
        <v>0.92669999999999997</v>
      </c>
      <c r="J98" s="10">
        <v>-0.83499999999999996</v>
      </c>
      <c r="K98" s="9" t="str">
        <f t="shared" si="18"/>
        <v>Yes</v>
      </c>
    </row>
    <row r="99" spans="1:11" x14ac:dyDescent="0.2">
      <c r="A99" s="89" t="s">
        <v>44</v>
      </c>
      <c r="B99" s="35" t="s">
        <v>213</v>
      </c>
      <c r="C99" s="88">
        <v>71.678263833000003</v>
      </c>
      <c r="D99" s="9" t="str">
        <f>IF($B99="N/A","N/A",IF(C99&gt;15,"No",IF(C99&lt;-15,"No","Yes")))</f>
        <v>N/A</v>
      </c>
      <c r="E99" s="8">
        <v>65.725511542999996</v>
      </c>
      <c r="F99" s="9" t="str">
        <f>IF($B99="N/A","N/A",IF(E99&gt;15,"No",IF(E99&lt;-15,"No","Yes")))</f>
        <v>N/A</v>
      </c>
      <c r="G99" s="8">
        <v>64.948353663999995</v>
      </c>
      <c r="H99" s="9" t="str">
        <f>IF($B99="N/A","N/A",IF(G99&gt;15,"No",IF(G99&lt;-15,"No","Yes")))</f>
        <v>N/A</v>
      </c>
      <c r="I99" s="10">
        <v>-8.3000000000000007</v>
      </c>
      <c r="J99" s="10">
        <v>-1.18</v>
      </c>
      <c r="K99" s="9" t="str">
        <f t="shared" si="18"/>
        <v>Yes</v>
      </c>
    </row>
    <row r="100" spans="1:11" x14ac:dyDescent="0.2">
      <c r="A100" s="89" t="s">
        <v>45</v>
      </c>
      <c r="B100" s="35" t="s">
        <v>213</v>
      </c>
      <c r="C100" s="88">
        <v>28.183926757999998</v>
      </c>
      <c r="D100" s="9" t="str">
        <f>IF($B100="N/A","N/A",IF(C100&gt;15,"No",IF(C100&lt;-15,"No","Yes")))</f>
        <v>N/A</v>
      </c>
      <c r="E100" s="8">
        <v>34.151325823000001</v>
      </c>
      <c r="F100" s="9" t="str">
        <f>IF($B100="N/A","N/A",IF(E100&gt;15,"No",IF(E100&lt;-15,"No","Yes")))</f>
        <v>N/A</v>
      </c>
      <c r="G100" s="8">
        <v>34.963637767999998</v>
      </c>
      <c r="H100" s="9" t="str">
        <f>IF($B100="N/A","N/A",IF(G100&gt;15,"No",IF(G100&lt;-15,"No","Yes")))</f>
        <v>N/A</v>
      </c>
      <c r="I100" s="10">
        <v>21.17</v>
      </c>
      <c r="J100" s="10">
        <v>2.379</v>
      </c>
      <c r="K100" s="9" t="str">
        <f t="shared" si="18"/>
        <v>Yes</v>
      </c>
    </row>
    <row r="101" spans="1:11" x14ac:dyDescent="0.2">
      <c r="A101" s="89" t="s">
        <v>355</v>
      </c>
      <c r="B101" s="35" t="s">
        <v>213</v>
      </c>
      <c r="C101" s="88">
        <v>99.862190591000001</v>
      </c>
      <c r="D101" s="9" t="str">
        <f>IF($B101="N/A","N/A",IF(C101&gt;15,"No",IF(C101&lt;-15,"No","Yes")))</f>
        <v>N/A</v>
      </c>
      <c r="E101" s="8">
        <v>99.876837366000004</v>
      </c>
      <c r="F101" s="9" t="str">
        <f>IF($B101="N/A","N/A",IF(E101&gt;15,"No",IF(E101&lt;-15,"No","Yes")))</f>
        <v>N/A</v>
      </c>
      <c r="G101" s="8">
        <v>99.911991431999994</v>
      </c>
      <c r="H101" s="9" t="str">
        <f>IF($B101="N/A","N/A",IF(G101&gt;15,"No",IF(G101&lt;-15,"No","Yes")))</f>
        <v>N/A</v>
      </c>
      <c r="I101" s="10">
        <v>1.47E-2</v>
      </c>
      <c r="J101" s="10">
        <v>3.5200000000000002E-2</v>
      </c>
      <c r="K101" s="9" t="str">
        <f t="shared" si="18"/>
        <v>Yes</v>
      </c>
    </row>
    <row r="102" spans="1:11" x14ac:dyDescent="0.2">
      <c r="A102" s="89" t="s">
        <v>46</v>
      </c>
      <c r="B102" s="35" t="s">
        <v>213</v>
      </c>
      <c r="C102" s="88">
        <v>8.3711357900000005E-2</v>
      </c>
      <c r="D102" s="9" t="str">
        <f>IF($B102="N/A","N/A",IF(C102&gt;15,"No",IF(C102&lt;-15,"No","Yes")))</f>
        <v>N/A</v>
      </c>
      <c r="E102" s="8">
        <v>7.4100317200000002E-2</v>
      </c>
      <c r="F102" s="9" t="str">
        <f>IF($B102="N/A","N/A",IF(E102&gt;15,"No",IF(E102&lt;-15,"No","Yes")))</f>
        <v>N/A</v>
      </c>
      <c r="G102" s="8">
        <v>4.90787881E-2</v>
      </c>
      <c r="H102" s="9" t="str">
        <f>IF($B102="N/A","N/A",IF(G102&gt;15,"No",IF(G102&lt;-15,"No","Yes")))</f>
        <v>N/A</v>
      </c>
      <c r="I102" s="10">
        <v>-11.5</v>
      </c>
      <c r="J102" s="10">
        <v>-33.799999999999997</v>
      </c>
      <c r="K102" s="9" t="str">
        <f t="shared" si="18"/>
        <v>No</v>
      </c>
    </row>
    <row r="103" spans="1:11" x14ac:dyDescent="0.2">
      <c r="A103" s="89" t="s">
        <v>47</v>
      </c>
      <c r="B103" s="35" t="s">
        <v>213</v>
      </c>
      <c r="C103" s="88">
        <v>5.4098051500000001E-2</v>
      </c>
      <c r="D103" s="9" t="str">
        <f>IF($B103="N/A","N/A",IF(C103&gt;15,"No",IF(C103&lt;-15,"No","Yes")))</f>
        <v>N/A</v>
      </c>
      <c r="E103" s="8">
        <v>4.9062316699999997E-2</v>
      </c>
      <c r="F103" s="9" t="str">
        <f>IF($B103="N/A","N/A",IF(E103&gt;15,"No",IF(E103&lt;-15,"No","Yes")))</f>
        <v>N/A</v>
      </c>
      <c r="G103" s="8">
        <v>3.8929779499999997E-2</v>
      </c>
      <c r="H103" s="9" t="str">
        <f>IF($B103="N/A","N/A",IF(G103&gt;15,"No",IF(G103&lt;-15,"No","Yes")))</f>
        <v>N/A</v>
      </c>
      <c r="I103" s="10">
        <v>-9.31</v>
      </c>
      <c r="J103" s="10">
        <v>-20.7</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62.326340733000002</v>
      </c>
      <c r="D106" s="9" t="str">
        <f>IF($B106="N/A","N/A",IF(C106&gt;15,"No",IF(C106&lt;-15,"No","Yes")))</f>
        <v>N/A</v>
      </c>
      <c r="E106" s="8">
        <v>62.941361282000003</v>
      </c>
      <c r="F106" s="9" t="str">
        <f>IF($B106="N/A","N/A",IF(E106&gt;15,"No",IF(E106&lt;-15,"No","Yes")))</f>
        <v>N/A</v>
      </c>
      <c r="G106" s="8">
        <v>64.043866666</v>
      </c>
      <c r="H106" s="9" t="str">
        <f>IF($B106="N/A","N/A",IF(G106&gt;15,"No",IF(G106&lt;-15,"No","Yes")))</f>
        <v>N/A</v>
      </c>
      <c r="I106" s="10">
        <v>0.98680000000000001</v>
      </c>
      <c r="J106" s="10">
        <v>1.752</v>
      </c>
      <c r="K106" s="9" t="str">
        <f>IF(J106="Div by 0", "N/A", IF(J106="N/A","N/A", IF(J106&gt;30, "No", IF(J106&lt;-30, "No", "Yes"))))</f>
        <v>Yes</v>
      </c>
    </row>
    <row r="107" spans="1:11" x14ac:dyDescent="0.2">
      <c r="A107" s="89" t="s">
        <v>913</v>
      </c>
      <c r="B107" s="35" t="s">
        <v>213</v>
      </c>
      <c r="C107" s="98">
        <v>90.258000719999998</v>
      </c>
      <c r="D107" s="9" t="str">
        <f t="shared" ref="D107:D130" si="19">IF($B107="N/A","N/A",IF(C107&gt;15,"No",IF(C107&lt;-15,"No","Yes")))</f>
        <v>N/A</v>
      </c>
      <c r="E107" s="9">
        <v>90.752417183000006</v>
      </c>
      <c r="F107" s="9" t="str">
        <f t="shared" ref="F107:F130" si="20">IF($B107="N/A","N/A",IF(E107&gt;15,"No",IF(E107&lt;-15,"No","Yes")))</f>
        <v>N/A</v>
      </c>
      <c r="G107" s="8">
        <v>90.845777640999998</v>
      </c>
      <c r="H107" s="9" t="str">
        <f t="shared" ref="H107:H130" si="21">IF($B107="N/A","N/A",IF(G107&gt;15,"No",IF(G107&lt;-15,"No","Yes")))</f>
        <v>N/A</v>
      </c>
      <c r="I107" s="10">
        <v>0.54779999999999995</v>
      </c>
      <c r="J107" s="10">
        <v>0.10290000000000001</v>
      </c>
      <c r="K107" s="9" t="str">
        <f t="shared" ref="K107:K130" si="22">IF(J107="Div by 0", "N/A", IF(J107="N/A","N/A", IF(J107&gt;30, "No", IF(J107&lt;-30, "No", "Yes"))))</f>
        <v>Yes</v>
      </c>
    </row>
    <row r="108" spans="1:11" x14ac:dyDescent="0.2">
      <c r="A108" s="89" t="s">
        <v>914</v>
      </c>
      <c r="B108" s="35" t="s">
        <v>213</v>
      </c>
      <c r="C108" s="98">
        <v>8.3705141230999995</v>
      </c>
      <c r="D108" s="35" t="s">
        <v>213</v>
      </c>
      <c r="E108" s="9">
        <v>6.4836660854000003</v>
      </c>
      <c r="F108" s="35" t="s">
        <v>213</v>
      </c>
      <c r="G108" s="8">
        <v>4.0258905736999999</v>
      </c>
      <c r="H108" s="35" t="s">
        <v>213</v>
      </c>
      <c r="I108" s="10">
        <v>-22.5</v>
      </c>
      <c r="J108" s="10">
        <v>-37.9</v>
      </c>
      <c r="K108" s="9" t="str">
        <f t="shared" si="22"/>
        <v>No</v>
      </c>
    </row>
    <row r="109" spans="1:11" x14ac:dyDescent="0.2">
      <c r="A109" s="89" t="s">
        <v>915</v>
      </c>
      <c r="B109" s="35" t="s">
        <v>213</v>
      </c>
      <c r="C109" s="98">
        <v>4.3235578888999999</v>
      </c>
      <c r="D109" s="9" t="str">
        <f t="shared" si="19"/>
        <v>N/A</v>
      </c>
      <c r="E109" s="9">
        <v>2.6682900028000001</v>
      </c>
      <c r="F109" s="9" t="str">
        <f t="shared" si="20"/>
        <v>N/A</v>
      </c>
      <c r="G109" s="8">
        <v>0.25097654489999999</v>
      </c>
      <c r="H109" s="9" t="str">
        <f t="shared" si="21"/>
        <v>N/A</v>
      </c>
      <c r="I109" s="10">
        <v>-38.299999999999997</v>
      </c>
      <c r="J109" s="10">
        <v>-90.6</v>
      </c>
      <c r="K109" s="9" t="str">
        <f t="shared" si="22"/>
        <v>No</v>
      </c>
    </row>
    <row r="110" spans="1:11" x14ac:dyDescent="0.2">
      <c r="A110" s="89" t="s">
        <v>916</v>
      </c>
      <c r="B110" s="35" t="s">
        <v>213</v>
      </c>
      <c r="C110" s="98">
        <v>0.13687214819999999</v>
      </c>
      <c r="D110" s="9" t="str">
        <f t="shared" si="19"/>
        <v>N/A</v>
      </c>
      <c r="E110" s="9">
        <v>0.11227447309999999</v>
      </c>
      <c r="F110" s="9" t="str">
        <f t="shared" si="20"/>
        <v>N/A</v>
      </c>
      <c r="G110" s="8">
        <v>0.1285594384</v>
      </c>
      <c r="H110" s="9" t="str">
        <f t="shared" si="21"/>
        <v>N/A</v>
      </c>
      <c r="I110" s="10">
        <v>-18</v>
      </c>
      <c r="J110" s="10">
        <v>14.5</v>
      </c>
      <c r="K110" s="9" t="str">
        <f t="shared" si="22"/>
        <v>Yes</v>
      </c>
    </row>
    <row r="111" spans="1:11" x14ac:dyDescent="0.2">
      <c r="A111" s="89" t="s">
        <v>917</v>
      </c>
      <c r="B111" s="35" t="s">
        <v>213</v>
      </c>
      <c r="C111" s="98">
        <v>5.1526130000000003E-4</v>
      </c>
      <c r="D111" s="9" t="str">
        <f t="shared" si="19"/>
        <v>N/A</v>
      </c>
      <c r="E111" s="9">
        <v>0</v>
      </c>
      <c r="F111" s="9" t="str">
        <f t="shared" si="20"/>
        <v>N/A</v>
      </c>
      <c r="G111" s="8">
        <v>0</v>
      </c>
      <c r="H111" s="9" t="str">
        <f t="shared" si="21"/>
        <v>N/A</v>
      </c>
      <c r="I111" s="10">
        <v>-100</v>
      </c>
      <c r="J111" s="10" t="s">
        <v>1747</v>
      </c>
      <c r="K111" s="9" t="str">
        <f t="shared" si="22"/>
        <v>N/A</v>
      </c>
    </row>
    <row r="112" spans="1:11" x14ac:dyDescent="0.2">
      <c r="A112" s="89" t="s">
        <v>918</v>
      </c>
      <c r="B112" s="35" t="s">
        <v>213</v>
      </c>
      <c r="C112" s="98">
        <v>0.1457252748</v>
      </c>
      <c r="D112" s="9" t="str">
        <f t="shared" si="19"/>
        <v>N/A</v>
      </c>
      <c r="E112" s="9">
        <v>0.1580014361</v>
      </c>
      <c r="F112" s="9" t="str">
        <f t="shared" si="20"/>
        <v>N/A</v>
      </c>
      <c r="G112" s="8">
        <v>0.15549120189999999</v>
      </c>
      <c r="H112" s="9" t="str">
        <f t="shared" si="21"/>
        <v>N/A</v>
      </c>
      <c r="I112" s="10">
        <v>8.4239999999999995</v>
      </c>
      <c r="J112" s="10">
        <v>-1.59</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4.6560888199999997E-2</v>
      </c>
      <c r="D114" s="9" t="str">
        <f t="shared" si="19"/>
        <v>N/A</v>
      </c>
      <c r="E114" s="9">
        <v>4.4814162499999997E-2</v>
      </c>
      <c r="F114" s="9" t="str">
        <f t="shared" si="20"/>
        <v>N/A</v>
      </c>
      <c r="G114" s="8">
        <v>5.34339931E-2</v>
      </c>
      <c r="H114" s="9" t="str">
        <f t="shared" si="21"/>
        <v>N/A</v>
      </c>
      <c r="I114" s="10">
        <v>-3.75</v>
      </c>
      <c r="J114" s="10">
        <v>19.23</v>
      </c>
      <c r="K114" s="9" t="str">
        <f t="shared" si="22"/>
        <v>Yes</v>
      </c>
    </row>
    <row r="115" spans="1:11" x14ac:dyDescent="0.2">
      <c r="A115" s="89" t="s">
        <v>921</v>
      </c>
      <c r="B115" s="35" t="s">
        <v>213</v>
      </c>
      <c r="C115" s="98">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89" t="s">
        <v>922</v>
      </c>
      <c r="B116" s="35" t="s">
        <v>213</v>
      </c>
      <c r="C116" s="98">
        <v>1.4964126099999999</v>
      </c>
      <c r="D116" s="9" t="str">
        <f t="shared" si="19"/>
        <v>N/A</v>
      </c>
      <c r="E116" s="9">
        <v>1.4567862812000001</v>
      </c>
      <c r="F116" s="9" t="str">
        <f t="shared" si="20"/>
        <v>N/A</v>
      </c>
      <c r="G116" s="8">
        <v>1.5413387535</v>
      </c>
      <c r="H116" s="9" t="str">
        <f t="shared" si="21"/>
        <v>N/A</v>
      </c>
      <c r="I116" s="10">
        <v>-2.65</v>
      </c>
      <c r="J116" s="10">
        <v>5.8040000000000003</v>
      </c>
      <c r="K116" s="9" t="str">
        <f t="shared" si="22"/>
        <v>Yes</v>
      </c>
    </row>
    <row r="117" spans="1:11" x14ac:dyDescent="0.2">
      <c r="A117" s="89" t="s">
        <v>923</v>
      </c>
      <c r="B117" s="35" t="s">
        <v>213</v>
      </c>
      <c r="C117" s="98">
        <v>7.81791976E-2</v>
      </c>
      <c r="D117" s="9" t="str">
        <f t="shared" si="19"/>
        <v>N/A</v>
      </c>
      <c r="E117" s="9">
        <v>7.22851137E-2</v>
      </c>
      <c r="F117" s="9" t="str">
        <f t="shared" si="20"/>
        <v>N/A</v>
      </c>
      <c r="G117" s="8">
        <v>6.8639486299999997E-2</v>
      </c>
      <c r="H117" s="9" t="str">
        <f t="shared" si="21"/>
        <v>N/A</v>
      </c>
      <c r="I117" s="10">
        <v>-7.54</v>
      </c>
      <c r="J117" s="10">
        <v>-5.04</v>
      </c>
      <c r="K117" s="9" t="str">
        <f t="shared" si="22"/>
        <v>Yes</v>
      </c>
    </row>
    <row r="118" spans="1:11" x14ac:dyDescent="0.2">
      <c r="A118" s="89" t="s">
        <v>924</v>
      </c>
      <c r="B118" s="35" t="s">
        <v>213</v>
      </c>
      <c r="C118" s="98">
        <v>2.142690854</v>
      </c>
      <c r="D118" s="9" t="str">
        <f t="shared" si="19"/>
        <v>N/A</v>
      </c>
      <c r="E118" s="9">
        <v>1.9712146158999999</v>
      </c>
      <c r="F118" s="9" t="str">
        <f t="shared" si="20"/>
        <v>N/A</v>
      </c>
      <c r="G118" s="8">
        <v>1.8274511555999999</v>
      </c>
      <c r="H118" s="9" t="str">
        <f t="shared" si="21"/>
        <v>N/A</v>
      </c>
      <c r="I118" s="10">
        <v>-8</v>
      </c>
      <c r="J118" s="10">
        <v>-7.29</v>
      </c>
      <c r="K118" s="9" t="str">
        <f t="shared" si="22"/>
        <v>Yes</v>
      </c>
    </row>
    <row r="119" spans="1:11" x14ac:dyDescent="0.2">
      <c r="A119" s="89" t="s">
        <v>925</v>
      </c>
      <c r="B119" s="35" t="s">
        <v>213</v>
      </c>
      <c r="C119" s="98">
        <v>1.3714851564999999</v>
      </c>
      <c r="D119" s="9" t="str">
        <f t="shared" si="19"/>
        <v>N/A</v>
      </c>
      <c r="E119" s="9">
        <v>2.7639167317000002</v>
      </c>
      <c r="F119" s="9" t="str">
        <f t="shared" si="20"/>
        <v>N/A</v>
      </c>
      <c r="G119" s="8">
        <v>5.1283317856000004</v>
      </c>
      <c r="H119" s="9" t="str">
        <f t="shared" si="21"/>
        <v>N/A</v>
      </c>
      <c r="I119" s="10">
        <v>101.5</v>
      </c>
      <c r="J119" s="10">
        <v>85.55</v>
      </c>
      <c r="K119" s="9" t="str">
        <f t="shared" si="22"/>
        <v>No</v>
      </c>
    </row>
    <row r="120" spans="1:11" x14ac:dyDescent="0.2">
      <c r="A120" s="89" t="s">
        <v>926</v>
      </c>
      <c r="B120" s="35" t="s">
        <v>213</v>
      </c>
      <c r="C120" s="98">
        <v>1.300988037</v>
      </c>
      <c r="D120" s="9" t="str">
        <f t="shared" si="19"/>
        <v>N/A</v>
      </c>
      <c r="E120" s="9">
        <v>1.2397570733000001</v>
      </c>
      <c r="F120" s="9" t="str">
        <f t="shared" si="20"/>
        <v>N/A</v>
      </c>
      <c r="G120" s="8">
        <v>1.2548397710000001</v>
      </c>
      <c r="H120" s="9" t="str">
        <f t="shared" si="21"/>
        <v>N/A</v>
      </c>
      <c r="I120" s="10">
        <v>-4.71</v>
      </c>
      <c r="J120" s="10">
        <v>1.2170000000000001</v>
      </c>
      <c r="K120" s="9" t="str">
        <f t="shared" si="22"/>
        <v>Yes</v>
      </c>
    </row>
    <row r="121" spans="1:11" x14ac:dyDescent="0.2">
      <c r="A121" s="89" t="s">
        <v>927</v>
      </c>
      <c r="B121" s="35" t="s">
        <v>213</v>
      </c>
      <c r="C121" s="98">
        <v>6.7499235300000002E-2</v>
      </c>
      <c r="D121" s="9" t="str">
        <f t="shared" si="19"/>
        <v>N/A</v>
      </c>
      <c r="E121" s="9">
        <v>1.4355745340999999</v>
      </c>
      <c r="F121" s="9" t="str">
        <f t="shared" si="20"/>
        <v>N/A</v>
      </c>
      <c r="G121" s="8">
        <v>3.6178335523</v>
      </c>
      <c r="H121" s="9" t="str">
        <f t="shared" si="21"/>
        <v>N/A</v>
      </c>
      <c r="I121" s="10">
        <v>2027</v>
      </c>
      <c r="J121" s="10">
        <v>152</v>
      </c>
      <c r="K121" s="9" t="str">
        <f t="shared" si="22"/>
        <v>No</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1.8736776E-3</v>
      </c>
      <c r="D123" s="9" t="str">
        <f t="shared" si="19"/>
        <v>N/A</v>
      </c>
      <c r="E123" s="9">
        <v>2.9992019999999999E-3</v>
      </c>
      <c r="F123" s="9" t="str">
        <f t="shared" si="20"/>
        <v>N/A</v>
      </c>
      <c r="G123" s="8">
        <v>5.9275652000000002E-3</v>
      </c>
      <c r="H123" s="9" t="str">
        <f t="shared" si="21"/>
        <v>N/A</v>
      </c>
      <c r="I123" s="10">
        <v>60.07</v>
      </c>
      <c r="J123" s="10">
        <v>97.64</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1.1242066E-3</v>
      </c>
      <c r="D130" s="9" t="str">
        <f t="shared" si="19"/>
        <v>N/A</v>
      </c>
      <c r="E130" s="9">
        <v>8.55859224E-2</v>
      </c>
      <c r="F130" s="9" t="str">
        <f t="shared" si="20"/>
        <v>N/A</v>
      </c>
      <c r="G130" s="8">
        <v>0.24973089709999999</v>
      </c>
      <c r="H130" s="9" t="str">
        <f t="shared" si="21"/>
        <v>N/A</v>
      </c>
      <c r="I130" s="10">
        <v>7513</v>
      </c>
      <c r="J130" s="10">
        <v>191.8</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422688</v>
      </c>
      <c r="D6" s="9" t="str">
        <f>IF($B6="N/A","N/A",IF(C6&gt;15,"No",IF(C6&lt;-15,"No","Yes")))</f>
        <v>N/A</v>
      </c>
      <c r="E6" s="36">
        <v>432187</v>
      </c>
      <c r="F6" s="9" t="str">
        <f>IF($B6="N/A","N/A",IF(E6&gt;15,"No",IF(E6&lt;-15,"No","Yes")))</f>
        <v>N/A</v>
      </c>
      <c r="G6" s="36">
        <v>440732</v>
      </c>
      <c r="H6" s="9" t="str">
        <f>IF($B6="N/A","N/A",IF(G6&gt;15,"No",IF(G6&lt;-15,"No","Yes")))</f>
        <v>N/A</v>
      </c>
      <c r="I6" s="10">
        <v>2.2469999999999999</v>
      </c>
      <c r="J6" s="10">
        <v>1.9770000000000001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37.070508271000001</v>
      </c>
      <c r="D9" s="9" t="str">
        <f t="shared" ref="D9:D17" si="1">IF($B9="N/A","N/A",IF(C9&gt;15,"No",IF(C9&lt;-15,"No","Yes")))</f>
        <v>N/A</v>
      </c>
      <c r="E9" s="37">
        <v>39.645331765999998</v>
      </c>
      <c r="F9" s="9" t="str">
        <f>IF($B9="N/A","N/A",IF(E9&gt;15,"No",IF(E9&lt;-15,"No","Yes")))</f>
        <v>N/A</v>
      </c>
      <c r="G9" s="37">
        <v>40.639919497999998</v>
      </c>
      <c r="H9" s="9" t="str">
        <f>IF($B9="N/A","N/A",IF(G9&gt;15,"No",IF(G9&lt;-15,"No","Yes")))</f>
        <v>N/A</v>
      </c>
      <c r="I9" s="10">
        <v>6.9459999999999997</v>
      </c>
      <c r="J9" s="10">
        <v>2.5089999999999999</v>
      </c>
      <c r="K9" s="9" t="str">
        <f t="shared" si="0"/>
        <v>Yes</v>
      </c>
    </row>
    <row r="10" spans="1:11" x14ac:dyDescent="0.2">
      <c r="A10" s="89" t="s">
        <v>16</v>
      </c>
      <c r="B10" s="35" t="s">
        <v>213</v>
      </c>
      <c r="C10" s="88">
        <v>3.8193655840999998</v>
      </c>
      <c r="D10" s="9" t="str">
        <f t="shared" si="1"/>
        <v>N/A</v>
      </c>
      <c r="E10" s="8">
        <v>3.8758685476000001</v>
      </c>
      <c r="F10" s="9" t="str">
        <f>IF($B10="N/A","N/A",IF(E10&gt;15,"No",IF(E10&lt;-15,"No","Yes")))</f>
        <v>N/A</v>
      </c>
      <c r="G10" s="8">
        <v>3.8495049146000002</v>
      </c>
      <c r="H10" s="9" t="str">
        <f>IF($B10="N/A","N/A",IF(G10&gt;15,"No",IF(G10&lt;-15,"No","Yes")))</f>
        <v>N/A</v>
      </c>
      <c r="I10" s="10">
        <v>1.4790000000000001</v>
      </c>
      <c r="J10" s="10">
        <v>-0.68</v>
      </c>
      <c r="K10" s="9" t="str">
        <f t="shared" si="0"/>
        <v>Yes</v>
      </c>
    </row>
    <row r="11" spans="1:11" x14ac:dyDescent="0.2">
      <c r="A11" s="89" t="s">
        <v>36</v>
      </c>
      <c r="B11" s="35" t="s">
        <v>213</v>
      </c>
      <c r="C11" s="88">
        <v>14.601549166</v>
      </c>
      <c r="D11" s="9" t="str">
        <f t="shared" si="1"/>
        <v>N/A</v>
      </c>
      <c r="E11" s="8">
        <v>14.287849722000001</v>
      </c>
      <c r="F11" s="9" t="str">
        <f>IF($B11="N/A","N/A",IF(E11&gt;15,"No",IF(E11&lt;-15,"No","Yes")))</f>
        <v>N/A</v>
      </c>
      <c r="G11" s="8">
        <v>12.341461498999999</v>
      </c>
      <c r="H11" s="9" t="str">
        <f>IF($B11="N/A","N/A",IF(G11&gt;15,"No",IF(G11&lt;-15,"No","Yes")))</f>
        <v>N/A</v>
      </c>
      <c r="I11" s="10">
        <v>-2.15</v>
      </c>
      <c r="J11" s="10">
        <v>-13.6</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2.7516686037000002</v>
      </c>
      <c r="D13" s="9" t="str">
        <f t="shared" si="1"/>
        <v>N/A</v>
      </c>
      <c r="E13" s="8">
        <v>2.8098600171000001</v>
      </c>
      <c r="F13" s="9" t="str">
        <f>IF($B13="N/A","N/A",IF(E13&gt;15,"No",IF(E13&lt;-15,"No","Yes")))</f>
        <v>N/A</v>
      </c>
      <c r="G13" s="8">
        <v>2.7398806561</v>
      </c>
      <c r="H13" s="9" t="str">
        <f>IF($B13="N/A","N/A",IF(G13&gt;15,"No",IF(G13&lt;-15,"No","Yes")))</f>
        <v>N/A</v>
      </c>
      <c r="I13" s="10">
        <v>2.1150000000000002</v>
      </c>
      <c r="J13" s="10">
        <v>-2.4900000000000002</v>
      </c>
      <c r="K13" s="9" t="str">
        <f t="shared" si="0"/>
        <v>Yes</v>
      </c>
    </row>
    <row r="14" spans="1:11" x14ac:dyDescent="0.2">
      <c r="A14" s="89" t="s">
        <v>676</v>
      </c>
      <c r="B14" s="35" t="s">
        <v>213</v>
      </c>
      <c r="C14" s="88">
        <v>43.419023015</v>
      </c>
      <c r="D14" s="9" t="str">
        <f t="shared" si="1"/>
        <v>N/A</v>
      </c>
      <c r="E14" s="8">
        <v>41.777054839999998</v>
      </c>
      <c r="F14" s="9" t="str">
        <f t="shared" ref="F14:F33" si="2">IF($B14="N/A","N/A",IF(E14&gt;15,"No",IF(E14&lt;-15,"No","Yes")))</f>
        <v>N/A</v>
      </c>
      <c r="G14" s="8">
        <v>39.731174500999998</v>
      </c>
      <c r="H14" s="9" t="str">
        <f t="shared" ref="H14:H33" si="3">IF($B14="N/A","N/A",IF(G14&gt;15,"No",IF(G14&lt;-15,"No","Yes")))</f>
        <v>N/A</v>
      </c>
      <c r="I14" s="10">
        <v>-3.78</v>
      </c>
      <c r="J14" s="10">
        <v>-4.9000000000000004</v>
      </c>
      <c r="K14" s="9" t="str">
        <f t="shared" ref="K14:K30" si="4">IF(J14="Div by 0", "N/A", IF(J14="N/A","N/A", IF(J14&gt;30, "No", IF(J14&lt;-30, "No", "Yes"))))</f>
        <v>Yes</v>
      </c>
    </row>
    <row r="15" spans="1:11" x14ac:dyDescent="0.2">
      <c r="A15" s="89" t="s">
        <v>677</v>
      </c>
      <c r="B15" s="35" t="s">
        <v>213</v>
      </c>
      <c r="C15" s="88">
        <v>14.334449996</v>
      </c>
      <c r="D15" s="9" t="str">
        <f t="shared" si="1"/>
        <v>N/A</v>
      </c>
      <c r="E15" s="8">
        <v>15.803344385999999</v>
      </c>
      <c r="F15" s="9" t="str">
        <f t="shared" si="2"/>
        <v>N/A</v>
      </c>
      <c r="G15" s="8">
        <v>15.604040551000001</v>
      </c>
      <c r="H15" s="9" t="str">
        <f t="shared" si="3"/>
        <v>N/A</v>
      </c>
      <c r="I15" s="10">
        <v>10.25</v>
      </c>
      <c r="J15" s="10">
        <v>-1.26</v>
      </c>
      <c r="K15" s="9" t="str">
        <f t="shared" si="4"/>
        <v>Yes</v>
      </c>
    </row>
    <row r="16" spans="1:11" x14ac:dyDescent="0.2">
      <c r="A16" s="89" t="s">
        <v>381</v>
      </c>
      <c r="B16" s="35" t="s">
        <v>213</v>
      </c>
      <c r="C16" s="88">
        <v>9.0101919146</v>
      </c>
      <c r="D16" s="9" t="str">
        <f t="shared" si="1"/>
        <v>N/A</v>
      </c>
      <c r="E16" s="8">
        <v>9.2874149383999995</v>
      </c>
      <c r="F16" s="9" t="str">
        <f t="shared" si="2"/>
        <v>N/A</v>
      </c>
      <c r="G16" s="8">
        <v>11.556682972999999</v>
      </c>
      <c r="H16" s="9" t="str">
        <f t="shared" si="3"/>
        <v>N/A</v>
      </c>
      <c r="I16" s="10">
        <v>3.077</v>
      </c>
      <c r="J16" s="10">
        <v>24.43</v>
      </c>
      <c r="K16" s="9" t="str">
        <f t="shared" si="4"/>
        <v>Yes</v>
      </c>
    </row>
    <row r="17" spans="1:11" x14ac:dyDescent="0.2">
      <c r="A17" s="89" t="s">
        <v>382</v>
      </c>
      <c r="B17" s="35" t="s">
        <v>213</v>
      </c>
      <c r="C17" s="88">
        <v>7.8424275115000004</v>
      </c>
      <c r="D17" s="9" t="str">
        <f t="shared" si="1"/>
        <v>N/A</v>
      </c>
      <c r="E17" s="8">
        <v>8.0134293719999992</v>
      </c>
      <c r="F17" s="9" t="str">
        <f t="shared" si="2"/>
        <v>N/A</v>
      </c>
      <c r="G17" s="8">
        <v>9.3344708348999994</v>
      </c>
      <c r="H17" s="9" t="str">
        <f t="shared" si="3"/>
        <v>N/A</v>
      </c>
      <c r="I17" s="10">
        <v>2.1800000000000002</v>
      </c>
      <c r="J17" s="10">
        <v>16.489999999999998</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9.8708740252999991</v>
      </c>
      <c r="D19" s="9" t="str">
        <f t="shared" si="5"/>
        <v>N/A</v>
      </c>
      <c r="E19" s="8">
        <v>8.7644931475999996</v>
      </c>
      <c r="F19" s="9" t="str">
        <f t="shared" si="2"/>
        <v>N/A</v>
      </c>
      <c r="G19" s="8">
        <v>8.5902543950000005</v>
      </c>
      <c r="H19" s="9" t="str">
        <f t="shared" si="3"/>
        <v>N/A</v>
      </c>
      <c r="I19" s="10">
        <v>-11.2</v>
      </c>
      <c r="J19" s="10">
        <v>-1.99</v>
      </c>
      <c r="K19" s="9" t="str">
        <f t="shared" si="4"/>
        <v>Yes</v>
      </c>
    </row>
    <row r="20" spans="1:11" x14ac:dyDescent="0.2">
      <c r="A20" s="89" t="s">
        <v>386</v>
      </c>
      <c r="B20" s="35" t="s">
        <v>213</v>
      </c>
      <c r="C20" s="88">
        <v>10.87397797</v>
      </c>
      <c r="D20" s="9" t="str">
        <f t="shared" si="5"/>
        <v>N/A</v>
      </c>
      <c r="E20" s="8">
        <v>11.035963599</v>
      </c>
      <c r="F20" s="9" t="str">
        <f t="shared" si="2"/>
        <v>N/A</v>
      </c>
      <c r="G20" s="8">
        <v>10.074603160000001</v>
      </c>
      <c r="H20" s="9" t="str">
        <f t="shared" si="3"/>
        <v>N/A</v>
      </c>
      <c r="I20" s="10">
        <v>1.49</v>
      </c>
      <c r="J20" s="10">
        <v>-8.7100000000000009</v>
      </c>
      <c r="K20" s="9" t="str">
        <f t="shared" si="4"/>
        <v>Yes</v>
      </c>
    </row>
    <row r="21" spans="1:11" x14ac:dyDescent="0.2">
      <c r="A21" s="89" t="s">
        <v>387</v>
      </c>
      <c r="B21" s="35" t="s">
        <v>213</v>
      </c>
      <c r="C21" s="88">
        <v>0</v>
      </c>
      <c r="D21" s="9" t="str">
        <f t="shared" si="5"/>
        <v>N/A</v>
      </c>
      <c r="E21" s="8">
        <v>0</v>
      </c>
      <c r="F21" s="9" t="str">
        <f t="shared" si="2"/>
        <v>N/A</v>
      </c>
      <c r="G21" s="8">
        <v>0</v>
      </c>
      <c r="H21" s="9" t="str">
        <f t="shared" si="3"/>
        <v>N/A</v>
      </c>
      <c r="I21" s="10" t="s">
        <v>1747</v>
      </c>
      <c r="J21" s="10" t="s">
        <v>1747</v>
      </c>
      <c r="K21" s="9" t="str">
        <f t="shared" si="4"/>
        <v>N/A</v>
      </c>
    </row>
    <row r="22" spans="1:11" x14ac:dyDescent="0.2">
      <c r="A22" s="89" t="s">
        <v>388</v>
      </c>
      <c r="B22" s="35" t="s">
        <v>213</v>
      </c>
      <c r="C22" s="88">
        <v>2.0327049739</v>
      </c>
      <c r="D22" s="9" t="str">
        <f t="shared" si="5"/>
        <v>N/A</v>
      </c>
      <c r="E22" s="8">
        <v>2.1583249843000001</v>
      </c>
      <c r="F22" s="9" t="str">
        <f t="shared" si="2"/>
        <v>N/A</v>
      </c>
      <c r="G22" s="8">
        <v>2.1806903060999998</v>
      </c>
      <c r="H22" s="9" t="str">
        <f t="shared" si="3"/>
        <v>N/A</v>
      </c>
      <c r="I22" s="10">
        <v>6.18</v>
      </c>
      <c r="J22" s="10">
        <v>1.036</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5.6306306299999997E-2</v>
      </c>
      <c r="D25" s="9" t="str">
        <f t="shared" si="5"/>
        <v>N/A</v>
      </c>
      <c r="E25" s="8">
        <v>5.0672509800000001E-2</v>
      </c>
      <c r="F25" s="9" t="str">
        <f t="shared" si="2"/>
        <v>N/A</v>
      </c>
      <c r="G25" s="8">
        <v>4.0160460299999999E-2</v>
      </c>
      <c r="H25" s="9" t="str">
        <f t="shared" si="3"/>
        <v>N/A</v>
      </c>
      <c r="I25" s="10">
        <v>-10</v>
      </c>
      <c r="J25" s="10">
        <v>-20.7</v>
      </c>
      <c r="K25" s="9" t="str">
        <f t="shared" si="4"/>
        <v>Yes</v>
      </c>
    </row>
    <row r="26" spans="1:11" x14ac:dyDescent="0.2">
      <c r="A26" s="89" t="s">
        <v>394</v>
      </c>
      <c r="B26" s="35" t="s">
        <v>213</v>
      </c>
      <c r="C26" s="88">
        <v>2.5446665152999999</v>
      </c>
      <c r="D26" s="9" t="str">
        <f t="shared" si="5"/>
        <v>N/A</v>
      </c>
      <c r="E26" s="8">
        <v>3.0986586825</v>
      </c>
      <c r="F26" s="9" t="str">
        <f t="shared" si="2"/>
        <v>N/A</v>
      </c>
      <c r="G26" s="8">
        <v>2.8795276948000001</v>
      </c>
      <c r="H26" s="9" t="str">
        <f t="shared" si="3"/>
        <v>N/A</v>
      </c>
      <c r="I26" s="10">
        <v>21.77</v>
      </c>
      <c r="J26" s="10">
        <v>-7.07</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0</v>
      </c>
      <c r="F29" s="9" t="str">
        <f t="shared" si="2"/>
        <v>N/A</v>
      </c>
      <c r="G29" s="8">
        <v>0</v>
      </c>
      <c r="H29" s="9" t="str">
        <f t="shared" si="3"/>
        <v>N/A</v>
      </c>
      <c r="I29" s="10" t="s">
        <v>1747</v>
      </c>
      <c r="J29" s="10" t="s">
        <v>1747</v>
      </c>
      <c r="K29" s="9" t="str">
        <f t="shared" si="4"/>
        <v>N/A</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2.2657373760000001</v>
      </c>
      <c r="D31" s="9" t="str">
        <f t="shared" si="5"/>
        <v>N/A</v>
      </c>
      <c r="E31" s="8">
        <v>85.877178165999993</v>
      </c>
      <c r="F31" s="9" t="str">
        <f t="shared" si="2"/>
        <v>N/A</v>
      </c>
      <c r="G31" s="8">
        <v>99.778777125000005</v>
      </c>
      <c r="H31" s="9" t="str">
        <f t="shared" si="3"/>
        <v>N/A</v>
      </c>
      <c r="I31" s="10">
        <v>3690</v>
      </c>
      <c r="J31" s="10">
        <v>16.190000000000001</v>
      </c>
      <c r="K31" s="9" t="str">
        <f t="shared" ref="K31:K43" si="6">IF(J31="Div by 0", "N/A", IF(J31="N/A","N/A", IF(J31&gt;30, "No", IF(J31&lt;-30, "No", "Yes"))))</f>
        <v>Yes</v>
      </c>
    </row>
    <row r="32" spans="1:11" x14ac:dyDescent="0.2">
      <c r="A32" s="89" t="s">
        <v>39</v>
      </c>
      <c r="B32" s="35" t="s">
        <v>267</v>
      </c>
      <c r="C32" s="88">
        <v>2.1549609242000001</v>
      </c>
      <c r="D32" s="9" t="str">
        <f>IF($B32="N/A","N/A",IF(C32&gt;100,"No",IF(C32&lt;85,"No","Yes")))</f>
        <v>No</v>
      </c>
      <c r="E32" s="8">
        <v>86.171458560999994</v>
      </c>
      <c r="F32" s="9" t="str">
        <f>IF($B32="N/A","N/A",IF(E32&gt;100,"No",IF(E32&lt;85,"No","Yes")))</f>
        <v>Yes</v>
      </c>
      <c r="G32" s="8">
        <v>99.799013407000004</v>
      </c>
      <c r="H32" s="9" t="str">
        <f>IF($B32="N/A","N/A",IF(G32&gt;100,"No",IF(G32&lt;85,"No","Yes")))</f>
        <v>Yes</v>
      </c>
      <c r="I32" s="10">
        <v>3899</v>
      </c>
      <c r="J32" s="10">
        <v>15.81</v>
      </c>
      <c r="K32" s="9" t="str">
        <f t="shared" si="6"/>
        <v>Yes</v>
      </c>
    </row>
    <row r="33" spans="1:11" x14ac:dyDescent="0.2">
      <c r="A33" s="89" t="s">
        <v>910</v>
      </c>
      <c r="B33" s="35" t="s">
        <v>213</v>
      </c>
      <c r="C33" s="88">
        <v>57.826041558</v>
      </c>
      <c r="D33" s="9" t="str">
        <f t="shared" si="5"/>
        <v>N/A</v>
      </c>
      <c r="E33" s="8">
        <v>44.318469620999998</v>
      </c>
      <c r="F33" s="9" t="str">
        <f t="shared" si="2"/>
        <v>N/A</v>
      </c>
      <c r="G33" s="8">
        <v>49.132816533000003</v>
      </c>
      <c r="H33" s="9" t="str">
        <f t="shared" si="3"/>
        <v>N/A</v>
      </c>
      <c r="I33" s="10">
        <v>-23.4</v>
      </c>
      <c r="J33" s="10">
        <v>10.86</v>
      </c>
      <c r="K33" s="9" t="str">
        <f t="shared" si="6"/>
        <v>Yes</v>
      </c>
    </row>
    <row r="34" spans="1:11" x14ac:dyDescent="0.2">
      <c r="A34" s="89" t="s">
        <v>851</v>
      </c>
      <c r="B34" s="35" t="s">
        <v>268</v>
      </c>
      <c r="C34" s="88">
        <v>7.9252375483000002</v>
      </c>
      <c r="D34" s="9" t="str">
        <f>IF($B34="N/A","N/A",IF(C34&gt;25,"No",IF(C34&lt;5,"No","Yes")))</f>
        <v>Yes</v>
      </c>
      <c r="E34" s="8">
        <v>7.1917014683999998</v>
      </c>
      <c r="F34" s="9" t="str">
        <f>IF($B34="N/A","N/A",IF(E34&gt;25,"No",IF(E34&lt;5,"No","Yes")))</f>
        <v>Yes</v>
      </c>
      <c r="G34" s="8">
        <v>6.6777788642000004</v>
      </c>
      <c r="H34" s="9" t="str">
        <f>IF($B34="N/A","N/A",IF(G34&gt;25,"No",IF(G34&lt;5,"No","Yes")))</f>
        <v>Yes</v>
      </c>
      <c r="I34" s="10">
        <v>-9.26</v>
      </c>
      <c r="J34" s="10">
        <v>-7.15</v>
      </c>
      <c r="K34" s="9" t="str">
        <f t="shared" si="6"/>
        <v>Yes</v>
      </c>
    </row>
    <row r="35" spans="1:11" x14ac:dyDescent="0.2">
      <c r="A35" s="89" t="s">
        <v>852</v>
      </c>
      <c r="B35" s="35" t="s">
        <v>269</v>
      </c>
      <c r="C35" s="88">
        <v>38.185235460000001</v>
      </c>
      <c r="D35" s="9" t="str">
        <f>IF($B35="N/A","N/A",IF(C35&gt;70,"No",IF(C35&lt;40,"No","Yes")))</f>
        <v>No</v>
      </c>
      <c r="E35" s="8">
        <v>41.078539673999998</v>
      </c>
      <c r="F35" s="9" t="str">
        <f>IF($B35="N/A","N/A",IF(E35&gt;70,"No",IF(E35&lt;40,"No","Yes")))</f>
        <v>Yes</v>
      </c>
      <c r="G35" s="8">
        <v>40.902816782999999</v>
      </c>
      <c r="H35" s="9" t="str">
        <f>IF($B35="N/A","N/A",IF(G35&gt;70,"No",IF(G35&lt;40,"No","Yes")))</f>
        <v>Yes</v>
      </c>
      <c r="I35" s="10">
        <v>7.577</v>
      </c>
      <c r="J35" s="10">
        <v>-0.42799999999999999</v>
      </c>
      <c r="K35" s="9" t="str">
        <f t="shared" si="6"/>
        <v>Yes</v>
      </c>
    </row>
    <row r="36" spans="1:11" x14ac:dyDescent="0.2">
      <c r="A36" s="89" t="s">
        <v>853</v>
      </c>
      <c r="B36" s="35" t="s">
        <v>270</v>
      </c>
      <c r="C36" s="88">
        <v>53.889526992</v>
      </c>
      <c r="D36" s="9" t="str">
        <f>IF($B36="N/A","N/A",IF(C36&gt;55,"No",IF(C36&lt;20,"No","Yes")))</f>
        <v>Yes</v>
      </c>
      <c r="E36" s="8">
        <v>51.729758857999997</v>
      </c>
      <c r="F36" s="9" t="str">
        <f>IF($B36="N/A","N/A",IF(E36&gt;55,"No",IF(E36&lt;20,"No","Yes")))</f>
        <v>Yes</v>
      </c>
      <c r="G36" s="8">
        <v>52.419404352999997</v>
      </c>
      <c r="H36" s="9" t="str">
        <f>IF($B36="N/A","N/A",IF(G36&gt;55,"No",IF(G36&lt;20,"No","Yes")))</f>
        <v>Yes</v>
      </c>
      <c r="I36" s="10">
        <v>-4.01</v>
      </c>
      <c r="J36" s="10">
        <v>1.333</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97.914300854999993</v>
      </c>
      <c r="D44" s="9" t="str">
        <f t="shared" si="7"/>
        <v>N/A</v>
      </c>
      <c r="E44" s="8">
        <v>97.800720521000002</v>
      </c>
      <c r="F44" s="9" t="str">
        <f t="shared" si="8"/>
        <v>N/A</v>
      </c>
      <c r="G44" s="8">
        <v>97.780737500000001</v>
      </c>
      <c r="H44" s="9" t="str">
        <f t="shared" si="9"/>
        <v>N/A</v>
      </c>
      <c r="I44" s="10">
        <v>-0.11600000000000001</v>
      </c>
      <c r="J44" s="10">
        <v>-0.02</v>
      </c>
      <c r="K44" s="9" t="str">
        <f>IF(J44="Div by 0", "N/A", IF(J44="N/A","N/A", IF(J44&gt;30, "No", IF(J44&lt;-30, "No", "Yes"))))</f>
        <v>Yes</v>
      </c>
    </row>
    <row r="45" spans="1:11" x14ac:dyDescent="0.2">
      <c r="A45" s="89" t="s">
        <v>914</v>
      </c>
      <c r="B45" s="35" t="s">
        <v>213</v>
      </c>
      <c r="C45" s="88">
        <v>2.0856991444999999</v>
      </c>
      <c r="D45" s="9" t="str">
        <f t="shared" si="7"/>
        <v>N/A</v>
      </c>
      <c r="E45" s="8">
        <v>2.1992794785999998</v>
      </c>
      <c r="F45" s="9" t="str">
        <f t="shared" si="8"/>
        <v>N/A</v>
      </c>
      <c r="G45" s="8">
        <v>2.2192624997000001</v>
      </c>
      <c r="H45" s="9" t="str">
        <f t="shared" si="9"/>
        <v>N/A</v>
      </c>
      <c r="I45" s="10">
        <v>5.4459999999999997</v>
      </c>
      <c r="J45" s="10">
        <v>0.90859999999999996</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1150</v>
      </c>
      <c r="D6" s="9" t="str">
        <f t="shared" ref="D6:D15" si="0">IF($B6="N/A","N/A",IF(C6&lt;0,"No","Yes"))</f>
        <v>N/A</v>
      </c>
      <c r="E6" s="87">
        <v>0</v>
      </c>
      <c r="F6" s="9" t="str">
        <f t="shared" ref="F6:F15" si="1">IF($B6="N/A","N/A",IF(E6&lt;0,"No","Yes"))</f>
        <v>N/A</v>
      </c>
      <c r="G6" s="87">
        <v>0</v>
      </c>
      <c r="H6" s="9" t="str">
        <f t="shared" ref="H6:H15" si="2">IF($B6="N/A","N/A",IF(G6&lt;0,"No","Yes"))</f>
        <v>N/A</v>
      </c>
      <c r="I6" s="10">
        <v>-100</v>
      </c>
      <c r="J6" s="10" t="s">
        <v>1747</v>
      </c>
      <c r="K6" s="9" t="str">
        <f t="shared" ref="K6:K15" si="3">IF(J6="Div by 0", "N/A", IF(J6="N/A","N/A", IF(J6&gt;30, "No", IF(J6&lt;-30, "No", "Yes"))))</f>
        <v>N/A</v>
      </c>
    </row>
    <row r="7" spans="1:11" x14ac:dyDescent="0.2">
      <c r="A7" s="86" t="s">
        <v>445</v>
      </c>
      <c r="B7" s="5" t="s">
        <v>213</v>
      </c>
      <c r="C7" s="88">
        <v>3.9130434783000001</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v>16</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v>65.043478261000004</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v>13.043478261000001</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v>0</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v>0</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v>0</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v>0</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v>0</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v>0</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v>0</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v>0</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v>0</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v>0</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v>0</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v>0</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v>0</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v>0</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v>0</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v>0</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v>0</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v>0</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v>0</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v>0</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v>0</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v>0</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v>0</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v>0</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v>0</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v>0</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v>0</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v>0</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v>100</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v>0</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v>100</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v>100</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v>0</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v>100</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v>0</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842884</v>
      </c>
      <c r="D7" s="32" t="str">
        <f>IF($B7="N/A","N/A",IF(C7&gt;15,"No",IF(C7&lt;-15,"No","Yes")))</f>
        <v>N/A</v>
      </c>
      <c r="E7" s="31">
        <v>877228</v>
      </c>
      <c r="F7" s="32" t="str">
        <f>IF($B7="N/A","N/A",IF(E7&gt;15,"No",IF(E7&lt;-15,"No","Yes")))</f>
        <v>N/A</v>
      </c>
      <c r="G7" s="31">
        <v>862164</v>
      </c>
      <c r="H7" s="32" t="str">
        <f>IF($B7="N/A","N/A",IF(G7&gt;15,"No",IF(G7&lt;-15,"No","Yes")))</f>
        <v>N/A</v>
      </c>
      <c r="I7" s="33">
        <v>4.0750000000000002</v>
      </c>
      <c r="J7" s="33">
        <v>-1.72</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0.48428965309999999</v>
      </c>
      <c r="D11" s="9" t="str">
        <f>IF(OR($B11="N/A",$C11="N/A"),"N/A",IF(C11&gt;100,"No",IF(C11&lt;95,"No","Yes")))</f>
        <v>No</v>
      </c>
      <c r="E11" s="9">
        <v>25.369459250999999</v>
      </c>
      <c r="F11" s="9" t="str">
        <f>IF(OR($B11="N/A",$E11="N/A"),"N/A",IF(E11&gt;100,"No",IF(E11&lt;95,"No","Yes")))</f>
        <v>No</v>
      </c>
      <c r="G11" s="9">
        <v>100</v>
      </c>
      <c r="H11" s="9" t="str">
        <f>IF($B11="N/A","N/A",IF(G11&gt;100,"No",IF(G11&lt;95,"No","Yes")))</f>
        <v>Yes</v>
      </c>
      <c r="I11" s="10">
        <v>5138</v>
      </c>
      <c r="J11" s="10">
        <v>294.2</v>
      </c>
      <c r="K11" s="9" t="str">
        <f t="shared" si="0"/>
        <v>No</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0.35781910680000001</v>
      </c>
      <c r="D13" s="9" t="str">
        <f t="shared" si="1"/>
        <v>No</v>
      </c>
      <c r="E13" s="9">
        <v>9.9521447104000007</v>
      </c>
      <c r="F13" s="9" t="str">
        <f t="shared" si="2"/>
        <v>No</v>
      </c>
      <c r="G13" s="9">
        <v>40.808361286</v>
      </c>
      <c r="H13" s="9" t="str">
        <f t="shared" si="3"/>
        <v>No</v>
      </c>
      <c r="I13" s="10">
        <v>2681</v>
      </c>
      <c r="J13" s="10">
        <v>310</v>
      </c>
      <c r="K13" s="9" t="str">
        <f t="shared" si="0"/>
        <v>No</v>
      </c>
    </row>
    <row r="14" spans="1:11" x14ac:dyDescent="0.2">
      <c r="A14" s="3" t="s">
        <v>13</v>
      </c>
      <c r="B14" s="35" t="s">
        <v>213</v>
      </c>
      <c r="C14" s="36">
        <v>842884</v>
      </c>
      <c r="D14" s="9" t="str">
        <f>IF($B14="N/A","N/A",IF(C14&gt;15,"No",IF(C14&lt;-15,"No","Yes")))</f>
        <v>N/A</v>
      </c>
      <c r="E14" s="36">
        <v>877228</v>
      </c>
      <c r="F14" s="9" t="str">
        <f>IF($B14="N/A","N/A",IF(E14&gt;15,"No",IF(E14&lt;-15,"No","Yes")))</f>
        <v>N/A</v>
      </c>
      <c r="G14" s="36">
        <v>862164</v>
      </c>
      <c r="H14" s="9" t="str">
        <f>IF($B14="N/A","N/A",IF(G14&gt;15,"No",IF(G14&lt;-15,"No","Yes")))</f>
        <v>N/A</v>
      </c>
      <c r="I14" s="10">
        <v>4.0750000000000002</v>
      </c>
      <c r="J14" s="10">
        <v>-1.72</v>
      </c>
      <c r="K14" s="9" t="str">
        <f t="shared" si="0"/>
        <v>Yes</v>
      </c>
    </row>
    <row r="15" spans="1:11" ht="14.25" customHeight="1" x14ac:dyDescent="0.2">
      <c r="A15" s="3" t="s">
        <v>444</v>
      </c>
      <c r="B15" s="35" t="s">
        <v>213</v>
      </c>
      <c r="C15" s="9">
        <v>3.3292837449000001</v>
      </c>
      <c r="D15" s="9" t="str">
        <f>IF($B15="N/A","N/A",IF(C15&gt;15,"No",IF(C15&lt;-15,"No","Yes")))</f>
        <v>N/A</v>
      </c>
      <c r="E15" s="9">
        <v>3.6715654310999999</v>
      </c>
      <c r="F15" s="9" t="str">
        <f>IF($B15="N/A","N/A",IF(E15&gt;15,"No",IF(E15&lt;-15,"No","Yes")))</f>
        <v>N/A</v>
      </c>
      <c r="G15" s="9">
        <v>3.7362961107000001</v>
      </c>
      <c r="H15" s="9" t="str">
        <f>IF($B15="N/A","N/A",IF(G15&gt;15,"No",IF(G15&lt;-15,"No","Yes")))</f>
        <v>N/A</v>
      </c>
      <c r="I15" s="10">
        <v>10.28</v>
      </c>
      <c r="J15" s="10">
        <v>1.7629999999999999</v>
      </c>
      <c r="K15" s="9" t="str">
        <f t="shared" si="0"/>
        <v>Yes</v>
      </c>
    </row>
    <row r="16" spans="1:11" ht="12.75" customHeight="1" x14ac:dyDescent="0.2">
      <c r="A16" s="3" t="s">
        <v>862</v>
      </c>
      <c r="B16" s="35" t="s">
        <v>213</v>
      </c>
      <c r="C16" s="37">
        <v>88.016819898999998</v>
      </c>
      <c r="D16" s="9" t="str">
        <f>IF($B16="N/A","N/A",IF(C16&gt;15,"No",IF(C16&lt;-15,"No","Yes")))</f>
        <v>N/A</v>
      </c>
      <c r="E16" s="37">
        <v>89.383258818000002</v>
      </c>
      <c r="F16" s="9" t="str">
        <f>IF($B16="N/A","N/A",IF(E16&gt;15,"No",IF(E16&lt;-15,"No","Yes")))</f>
        <v>N/A</v>
      </c>
      <c r="G16" s="37">
        <v>94.914165088999994</v>
      </c>
      <c r="H16" s="9" t="str">
        <f>IF($B16="N/A","N/A",IF(G16&gt;15,"No",IF(G16&lt;-15,"No","Yes")))</f>
        <v>N/A</v>
      </c>
      <c r="I16" s="10">
        <v>1.552</v>
      </c>
      <c r="J16" s="10">
        <v>6.1879999999999997</v>
      </c>
      <c r="K16" s="9" t="str">
        <f t="shared" si="0"/>
        <v>Yes</v>
      </c>
    </row>
    <row r="17" spans="1:11" x14ac:dyDescent="0.2">
      <c r="A17" s="3" t="s">
        <v>131</v>
      </c>
      <c r="B17" s="35" t="s">
        <v>213</v>
      </c>
      <c r="C17" s="36">
        <v>0</v>
      </c>
      <c r="D17" s="9" t="str">
        <f>IF($B17="N/A","N/A",IF(C17&gt;15,"No",IF(C17&lt;-15,"No","Yes")))</f>
        <v>N/A</v>
      </c>
      <c r="E17" s="36">
        <v>11</v>
      </c>
      <c r="F17" s="9" t="str">
        <f>IF($B17="N/A","N/A",IF(E17&gt;15,"No",IF(E17&lt;-15,"No","Yes")))</f>
        <v>N/A</v>
      </c>
      <c r="G17" s="36">
        <v>11</v>
      </c>
      <c r="H17" s="9" t="str">
        <f>IF($B17="N/A","N/A",IF(G17&gt;15,"No",IF(G17&lt;-15,"No","Yes")))</f>
        <v>N/A</v>
      </c>
      <c r="I17" s="10" t="s">
        <v>1747</v>
      </c>
      <c r="J17" s="10">
        <v>57.14</v>
      </c>
      <c r="K17" s="9" t="str">
        <f t="shared" si="0"/>
        <v>No</v>
      </c>
    </row>
    <row r="18" spans="1:11" x14ac:dyDescent="0.2">
      <c r="A18" s="3" t="s">
        <v>346</v>
      </c>
      <c r="B18" s="35" t="s">
        <v>213</v>
      </c>
      <c r="C18" s="8">
        <v>0</v>
      </c>
      <c r="D18" s="9" t="str">
        <f>IF($B18="N/A","N/A",IF(C18&gt;15,"No",IF(C18&lt;-15,"No","Yes")))</f>
        <v>N/A</v>
      </c>
      <c r="E18" s="8">
        <v>7.9796809999999995E-4</v>
      </c>
      <c r="F18" s="9" t="str">
        <f>IF($B18="N/A","N/A",IF(E18&gt;15,"No",IF(E18&lt;-15,"No","Yes")))</f>
        <v>N/A</v>
      </c>
      <c r="G18" s="8">
        <v>1.2758592999999999E-3</v>
      </c>
      <c r="H18" s="9" t="str">
        <f>IF($B18="N/A","N/A",IF(G18&gt;15,"No",IF(G18&lt;-15,"No","Yes")))</f>
        <v>N/A</v>
      </c>
      <c r="I18" s="10" t="s">
        <v>1747</v>
      </c>
      <c r="J18" s="10">
        <v>59.89</v>
      </c>
      <c r="K18" s="9" t="str">
        <f t="shared" si="0"/>
        <v>No</v>
      </c>
    </row>
    <row r="19" spans="1:11" ht="27.75" customHeight="1" x14ac:dyDescent="0.2">
      <c r="A19" s="3" t="s">
        <v>841</v>
      </c>
      <c r="B19" s="35" t="s">
        <v>213</v>
      </c>
      <c r="C19" s="37" t="s">
        <v>1747</v>
      </c>
      <c r="D19" s="9" t="str">
        <f>IF($B19="N/A","N/A",IF(C19&gt;60,"No",IF(C19&lt;15,"No","Yes")))</f>
        <v>N/A</v>
      </c>
      <c r="E19" s="37">
        <v>20.714285713999999</v>
      </c>
      <c r="F19" s="9" t="str">
        <f>IF($B19="N/A","N/A",IF(E19&gt;60,"No",IF(E19&lt;15,"No","Yes")))</f>
        <v>N/A</v>
      </c>
      <c r="G19" s="37">
        <v>20.545454544999998</v>
      </c>
      <c r="H19" s="9" t="str">
        <f>IF($B19="N/A","N/A",IF(G19&gt;60,"No",IF(G19&lt;15,"No","Yes")))</f>
        <v>N/A</v>
      </c>
      <c r="I19" s="10" t="s">
        <v>1747</v>
      </c>
      <c r="J19" s="10">
        <v>-0.81499999999999995</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842884</v>
      </c>
      <c r="D6" s="9" t="str">
        <f>IF($B6="N/A","N/A",IF(C6&gt;15,"No",IF(C6&lt;-15,"No","Yes")))</f>
        <v>N/A</v>
      </c>
      <c r="E6" s="36">
        <v>877228</v>
      </c>
      <c r="F6" s="9" t="str">
        <f>IF($B6="N/A","N/A",IF(E6&gt;15,"No",IF(E6&lt;-15,"No","Yes")))</f>
        <v>N/A</v>
      </c>
      <c r="G6" s="36">
        <v>862164</v>
      </c>
      <c r="H6" s="9" t="str">
        <f>IF($B6="N/A","N/A",IF(G6&gt;15,"No",IF(G6&lt;-15,"No","Yes")))</f>
        <v>N/A</v>
      </c>
      <c r="I6" s="10">
        <v>4.0750000000000002</v>
      </c>
      <c r="J6" s="10">
        <v>-1.72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62.228974567999998</v>
      </c>
      <c r="D9" s="9" t="str">
        <f>IF($B9="N/A","N/A",IF(C9&gt;60,"No",IF(C9&lt;15,"No","Yes")))</f>
        <v>No</v>
      </c>
      <c r="E9" s="37">
        <v>64.138413275000005</v>
      </c>
      <c r="F9" s="9" t="str">
        <f>IF($B9="N/A","N/A",IF(E9&gt;60,"No",IF(E9&lt;15,"No","Yes")))</f>
        <v>No</v>
      </c>
      <c r="G9" s="37">
        <v>64.982826932999998</v>
      </c>
      <c r="H9" s="9" t="str">
        <f>IF($B9="N/A","N/A",IF(G9&gt;60,"No",IF(G9&lt;15,"No","Yes")))</f>
        <v>No</v>
      </c>
      <c r="I9" s="10">
        <v>3.0680000000000001</v>
      </c>
      <c r="J9" s="10">
        <v>1.3169999999999999</v>
      </c>
      <c r="K9" s="9" t="str">
        <f t="shared" si="0"/>
        <v>Yes</v>
      </c>
    </row>
    <row r="10" spans="1:11" x14ac:dyDescent="0.2">
      <c r="A10" s="3" t="s">
        <v>14</v>
      </c>
      <c r="B10" s="35" t="s">
        <v>272</v>
      </c>
      <c r="C10" s="9">
        <v>4.3583695977000003</v>
      </c>
      <c r="D10" s="9" t="str">
        <f>IF($B10="N/A","N/A",IF(C10&gt;15,"No",IF(C10&lt;=0,"No","Yes")))</f>
        <v>Yes</v>
      </c>
      <c r="E10" s="9">
        <v>4.3925866479</v>
      </c>
      <c r="F10" s="9" t="str">
        <f>IF($B10="N/A","N/A",IF(E10&gt;15,"No",IF(E10&lt;=0,"No","Yes")))</f>
        <v>Yes</v>
      </c>
      <c r="G10" s="9">
        <v>4.048185728</v>
      </c>
      <c r="H10" s="9" t="str">
        <f>IF($B10="N/A","N/A",IF(G10&gt;15,"No",IF(G10&lt;=0,"No","Yes")))</f>
        <v>Yes</v>
      </c>
      <c r="I10" s="10">
        <v>0.78510000000000002</v>
      </c>
      <c r="J10" s="10">
        <v>-7.84</v>
      </c>
      <c r="K10" s="9" t="str">
        <f t="shared" si="0"/>
        <v>Yes</v>
      </c>
    </row>
    <row r="11" spans="1:11" x14ac:dyDescent="0.2">
      <c r="A11" s="3" t="s">
        <v>877</v>
      </c>
      <c r="B11" s="35" t="s">
        <v>213</v>
      </c>
      <c r="C11" s="37">
        <v>89.472070993000003</v>
      </c>
      <c r="D11" s="9" t="str">
        <f>IF($B11="N/A","N/A",IF(C11&gt;15,"No",IF(C11&lt;-15,"No","Yes")))</f>
        <v>N/A</v>
      </c>
      <c r="E11" s="37">
        <v>93.438714868000005</v>
      </c>
      <c r="F11" s="9" t="str">
        <f>IF($B11="N/A","N/A",IF(E11&gt;15,"No",IF(E11&lt;-15,"No","Yes")))</f>
        <v>N/A</v>
      </c>
      <c r="G11" s="37">
        <v>105.19339866</v>
      </c>
      <c r="H11" s="9" t="str">
        <f>IF($B11="N/A","N/A",IF(G11&gt;15,"No",IF(G11&lt;-15,"No","Yes")))</f>
        <v>N/A</v>
      </c>
      <c r="I11" s="10">
        <v>4.4329999999999998</v>
      </c>
      <c r="J11" s="10">
        <v>12.58</v>
      </c>
      <c r="K11" s="9" t="str">
        <f t="shared" si="0"/>
        <v>Yes</v>
      </c>
    </row>
    <row r="12" spans="1:11" x14ac:dyDescent="0.2">
      <c r="A12" s="3" t="s">
        <v>939</v>
      </c>
      <c r="B12" s="35" t="s">
        <v>213</v>
      </c>
      <c r="C12" s="9">
        <v>2.3502640932999999</v>
      </c>
      <c r="D12" s="9" t="str">
        <f>IF($B12="N/A","N/A",IF(C12&gt;15,"No",IF(C12&lt;-15,"No","Yes")))</f>
        <v>N/A</v>
      </c>
      <c r="E12" s="9">
        <v>1.7891585768</v>
      </c>
      <c r="F12" s="9" t="str">
        <f>IF($B12="N/A","N/A",IF(E12&gt;15,"No",IF(E12&lt;-15,"No","Yes")))</f>
        <v>N/A</v>
      </c>
      <c r="G12" s="9">
        <v>1.6346078008</v>
      </c>
      <c r="H12" s="9" t="str">
        <f>IF($B12="N/A","N/A",IF(G12&gt;15,"No",IF(G12&lt;-15,"No","Yes")))</f>
        <v>N/A</v>
      </c>
      <c r="I12" s="10">
        <v>-23.9</v>
      </c>
      <c r="J12" s="10">
        <v>-8.64</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99.515591706999999</v>
      </c>
      <c r="D15" s="9" t="str">
        <f>IF($B15="N/A","N/A",IF(C15&gt;15,"No",IF(C15&lt;-15,"No","Yes")))</f>
        <v>N/A</v>
      </c>
      <c r="E15" s="9">
        <v>99.607399673000003</v>
      </c>
      <c r="F15" s="9" t="str">
        <f>IF($B15="N/A","N/A",IF(E15&gt;15,"No",IF(E15&lt;-15,"No","Yes")))</f>
        <v>N/A</v>
      </c>
      <c r="G15" s="9">
        <v>99.661085361999994</v>
      </c>
      <c r="H15" s="9" t="str">
        <f>IF($B15="N/A","N/A",IF(G15&gt;15,"No",IF(G15&lt;-15,"No","Yes")))</f>
        <v>N/A</v>
      </c>
      <c r="I15" s="10">
        <v>9.2299999999999993E-2</v>
      </c>
      <c r="J15" s="10">
        <v>5.3900000000000003E-2</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99.439187360999995</v>
      </c>
      <c r="D17" s="9" t="str">
        <f>IF($B17="N/A","N/A",IF(C17&gt;98,"Yes","No"))</f>
        <v>Yes</v>
      </c>
      <c r="E17" s="9">
        <v>99.847246097999999</v>
      </c>
      <c r="F17" s="9" t="str">
        <f>IF($B17="N/A","N/A",IF(E17&gt;98,"Yes","No"))</f>
        <v>Yes</v>
      </c>
      <c r="G17" s="9">
        <v>99.934583212000007</v>
      </c>
      <c r="H17" s="9" t="str">
        <f>IF($B17="N/A","N/A",IF(G17&gt;98,"Yes","No"))</f>
        <v>Yes</v>
      </c>
      <c r="I17" s="10">
        <v>0.41039999999999999</v>
      </c>
      <c r="J17" s="10">
        <v>8.7499999999999994E-2</v>
      </c>
      <c r="K17" s="9" t="str">
        <f t="shared" si="0"/>
        <v>Yes</v>
      </c>
    </row>
    <row r="18" spans="1:11" x14ac:dyDescent="0.2">
      <c r="A18" s="3" t="s">
        <v>53</v>
      </c>
      <c r="B18" s="35" t="s">
        <v>275</v>
      </c>
      <c r="C18" s="9">
        <v>99.515473065999998</v>
      </c>
      <c r="D18" s="9" t="str">
        <f>IF($B18="N/A","N/A",IF(C18&gt;98,"Yes","No"))</f>
        <v>Yes</v>
      </c>
      <c r="E18" s="9">
        <v>99.606487709000007</v>
      </c>
      <c r="F18" s="9" t="str">
        <f>IF($B18="N/A","N/A",IF(E18&gt;98,"Yes","No"))</f>
        <v>Yes</v>
      </c>
      <c r="G18" s="9">
        <v>99.661201348999995</v>
      </c>
      <c r="H18" s="9" t="str">
        <f>IF($B18="N/A","N/A",IF(G18&gt;98,"Yes","No"))</f>
        <v>Yes</v>
      </c>
      <c r="I18" s="10">
        <v>9.1499999999999998E-2</v>
      </c>
      <c r="J18" s="10">
        <v>5.4899999999999997E-2</v>
      </c>
      <c r="K18" s="9" t="str">
        <f t="shared" si="0"/>
        <v>Yes</v>
      </c>
    </row>
    <row r="19" spans="1:11" ht="12.75" customHeight="1" x14ac:dyDescent="0.2">
      <c r="A19" s="3" t="s">
        <v>678</v>
      </c>
      <c r="B19" s="35" t="s">
        <v>223</v>
      </c>
      <c r="C19" s="9">
        <v>98.213514552000007</v>
      </c>
      <c r="D19" s="9" t="str">
        <f>IF($B19="N/A","N/A",IF(C19&gt;100,"No",IF(C19&lt;98,"No","Yes")))</f>
        <v>Yes</v>
      </c>
      <c r="E19" s="9">
        <v>98.362911353000001</v>
      </c>
      <c r="F19" s="9" t="str">
        <f>IF($B19="N/A","N/A",IF(E19&gt;100,"No",IF(E19&lt;98,"No","Yes")))</f>
        <v>Yes</v>
      </c>
      <c r="G19" s="9">
        <v>98.202314177000005</v>
      </c>
      <c r="H19" s="9" t="str">
        <f>IF($B19="N/A","N/A",IF(G19&gt;100,"No",IF(G19&lt;98,"No","Yes")))</f>
        <v>Yes</v>
      </c>
      <c r="I19" s="10">
        <v>0.15210000000000001</v>
      </c>
      <c r="J19" s="10">
        <v>-0.16300000000000001</v>
      </c>
      <c r="K19" s="9" t="str">
        <f>IF(J19="Div by 0", "N/A", IF(J19="N/A","N/A", IF(J19&gt;30, "No", IF(J19&lt;-30, "No", "Yes"))))</f>
        <v>Yes</v>
      </c>
    </row>
    <row r="20" spans="1:11" x14ac:dyDescent="0.2">
      <c r="A20" s="3" t="s">
        <v>679</v>
      </c>
      <c r="B20" s="35" t="s">
        <v>223</v>
      </c>
      <c r="C20" s="9">
        <v>98.556029061999993</v>
      </c>
      <c r="D20" s="9" t="str">
        <f>IF($B20="N/A","N/A",IF(C20&gt;100,"No",IF(C20&lt;98,"No","Yes")))</f>
        <v>Yes</v>
      </c>
      <c r="E20" s="9">
        <v>98.585658460999994</v>
      </c>
      <c r="F20" s="9" t="str">
        <f>IF($B20="N/A","N/A",IF(E20&gt;100,"No",IF(E20&lt;98,"No","Yes")))</f>
        <v>Yes</v>
      </c>
      <c r="G20" s="9">
        <v>98.69421595</v>
      </c>
      <c r="H20" s="9" t="str">
        <f>IF($B20="N/A","N/A",IF(G20&gt;100,"No",IF(G20&lt;98,"No","Yes")))</f>
        <v>Yes</v>
      </c>
      <c r="I20" s="10">
        <v>3.0099999999999998E-2</v>
      </c>
      <c r="J20" s="10">
        <v>0.1101</v>
      </c>
      <c r="K20" s="9" t="str">
        <f>IF(J20="Div by 0", "N/A", IF(J20="N/A","N/A", IF(J20&gt;30, "No", IF(J20&lt;-30, "No", "Yes"))))</f>
        <v>Yes</v>
      </c>
    </row>
    <row r="21" spans="1:11" x14ac:dyDescent="0.2">
      <c r="A21" s="3" t="s">
        <v>680</v>
      </c>
      <c r="B21" s="35" t="s">
        <v>223</v>
      </c>
      <c r="C21" s="9">
        <v>98.556029061999993</v>
      </c>
      <c r="D21" s="9" t="str">
        <f>IF($B21="N/A","N/A",IF(C21&gt;100,"No",IF(C21&lt;98,"No","Yes")))</f>
        <v>Yes</v>
      </c>
      <c r="E21" s="9">
        <v>98.585658460999994</v>
      </c>
      <c r="F21" s="9" t="str">
        <f>IF($B21="N/A","N/A",IF(E21&gt;100,"No",IF(E21&lt;98,"No","Yes")))</f>
        <v>Yes</v>
      </c>
      <c r="G21" s="9">
        <v>98.69421595</v>
      </c>
      <c r="H21" s="9" t="str">
        <f>IF($B21="N/A","N/A",IF(G21&gt;100,"No",IF(G21&lt;98,"No","Yes")))</f>
        <v>Yes</v>
      </c>
      <c r="I21" s="10">
        <v>3.0099999999999998E-2</v>
      </c>
      <c r="J21" s="10">
        <v>0.1101</v>
      </c>
      <c r="K21" s="9" t="str">
        <f>IF(J21="Div by 0", "N/A", IF(J21="N/A","N/A", IF(J21&gt;30, "No", IF(J21&lt;-30, "No", "Yes"))))</f>
        <v>Yes</v>
      </c>
    </row>
    <row r="22" spans="1:11" ht="15" customHeight="1" x14ac:dyDescent="0.2">
      <c r="A22" s="3" t="s">
        <v>1726</v>
      </c>
      <c r="B22" s="35" t="s">
        <v>213</v>
      </c>
      <c r="C22" s="9">
        <v>64.028502142999997</v>
      </c>
      <c r="D22" s="9" t="str">
        <f>IF($B22="N/A","N/A",IF(C22&gt;15,"No",IF(C22&lt;-15,"No","Yes")))</f>
        <v>N/A</v>
      </c>
      <c r="E22" s="9">
        <v>63.410994633000001</v>
      </c>
      <c r="F22" s="9" t="str">
        <f>IF($B22="N/A","N/A",IF(E22&gt;15,"No",IF(E22&lt;-15,"No","Yes")))</f>
        <v>N/A</v>
      </c>
      <c r="G22" s="9">
        <v>61.089073540999998</v>
      </c>
      <c r="H22" s="9" t="str">
        <f>IF($B22="N/A","N/A",IF(G22&gt;15,"No",IF(G22&lt;-15,"No","Yes")))</f>
        <v>N/A</v>
      </c>
      <c r="I22" s="10">
        <v>-0.96399999999999997</v>
      </c>
      <c r="J22" s="10">
        <v>-3.66</v>
      </c>
      <c r="K22" s="9" t="str">
        <f t="shared" ref="K22:K31" si="1">IF(J22="Div by 0", "N/A", IF(J22="N/A","N/A", IF(J22&gt;30, "No", IF(J22&lt;-30, "No", "Yes"))))</f>
        <v>Yes</v>
      </c>
    </row>
    <row r="23" spans="1:11" x14ac:dyDescent="0.2">
      <c r="A23" s="3" t="s">
        <v>940</v>
      </c>
      <c r="B23" s="35" t="s">
        <v>213</v>
      </c>
      <c r="C23" s="9">
        <v>34.409954395</v>
      </c>
      <c r="D23" s="9" t="str">
        <f>IF($B23="N/A","N/A",IF(C23&gt;15,"No",IF(C23&lt;-15,"No","Yes")))</f>
        <v>N/A</v>
      </c>
      <c r="E23" s="9">
        <v>35.039693215</v>
      </c>
      <c r="F23" s="9" t="str">
        <f>IF($B23="N/A","N/A",IF(E23&gt;15,"No",IF(E23&lt;-15,"No","Yes")))</f>
        <v>N/A</v>
      </c>
      <c r="G23" s="9">
        <v>37.312738644</v>
      </c>
      <c r="H23" s="9" t="str">
        <f>IF($B23="N/A","N/A",IF(G23&gt;15,"No",IF(G23&lt;-15,"No","Yes")))</f>
        <v>N/A</v>
      </c>
      <c r="I23" s="10">
        <v>1.83</v>
      </c>
      <c r="J23" s="10">
        <v>6.4870000000000001</v>
      </c>
      <c r="K23" s="9" t="str">
        <f t="shared" si="1"/>
        <v>Yes</v>
      </c>
    </row>
    <row r="24" spans="1:11" ht="25.5" x14ac:dyDescent="0.2">
      <c r="A24" s="3" t="s">
        <v>941</v>
      </c>
      <c r="B24" s="35" t="s">
        <v>213</v>
      </c>
      <c r="C24" s="9">
        <v>7.4743381000000001E-3</v>
      </c>
      <c r="D24" s="9" t="str">
        <f>IF($B24="N/A","N/A",IF(C24&gt;15,"No",IF(C24&lt;-15,"No","Yes")))</f>
        <v>N/A</v>
      </c>
      <c r="E24" s="9">
        <v>1.3451463E-2</v>
      </c>
      <c r="F24" s="9" t="str">
        <f>IF($B24="N/A","N/A",IF(E24&gt;15,"No",IF(E24&lt;-15,"No","Yes")))</f>
        <v>N/A</v>
      </c>
      <c r="G24" s="9">
        <v>0.15519089180000001</v>
      </c>
      <c r="H24" s="9" t="str">
        <f>IF($B24="N/A","N/A",IF(G24&gt;15,"No",IF(G24&lt;-15,"No","Yes")))</f>
        <v>N/A</v>
      </c>
      <c r="I24" s="10">
        <v>79.97</v>
      </c>
      <c r="J24" s="10">
        <v>1054</v>
      </c>
      <c r="K24" s="9" t="str">
        <f t="shared" si="1"/>
        <v>No</v>
      </c>
    </row>
    <row r="25" spans="1:11" x14ac:dyDescent="0.2">
      <c r="A25" s="3" t="s">
        <v>166</v>
      </c>
      <c r="B25" s="35" t="s">
        <v>213</v>
      </c>
      <c r="C25" s="9">
        <v>98.556029061999993</v>
      </c>
      <c r="D25" s="9" t="str">
        <f t="shared" ref="D25:D27" si="2">IF($B25="N/A","N/A",IF(C25&gt;15,"No",IF(C25&lt;-15,"No","Yes")))</f>
        <v>N/A</v>
      </c>
      <c r="E25" s="9">
        <v>98.585658460999994</v>
      </c>
      <c r="F25" s="9" t="str">
        <f t="shared" ref="F25:F27" si="3">IF($B25="N/A","N/A",IF(E25&gt;15,"No",IF(E25&lt;-15,"No","Yes")))</f>
        <v>N/A</v>
      </c>
      <c r="G25" s="9">
        <v>98.69421595</v>
      </c>
      <c r="H25" s="9" t="str">
        <f t="shared" ref="H25:H27" si="4">IF($B25="N/A","N/A",IF(G25&gt;15,"No",IF(G25&lt;-15,"No","Yes")))</f>
        <v>N/A</v>
      </c>
      <c r="I25" s="10">
        <v>3.0099999999999998E-2</v>
      </c>
      <c r="J25" s="10">
        <v>0.1101</v>
      </c>
      <c r="K25" s="9" t="str">
        <f t="shared" si="1"/>
        <v>Yes</v>
      </c>
    </row>
    <row r="26" spans="1:11" x14ac:dyDescent="0.2">
      <c r="A26" s="3" t="s">
        <v>167</v>
      </c>
      <c r="B26" s="35" t="s">
        <v>213</v>
      </c>
      <c r="C26" s="9">
        <v>98.556029061999993</v>
      </c>
      <c r="D26" s="9" t="str">
        <f t="shared" si="2"/>
        <v>N/A</v>
      </c>
      <c r="E26" s="9">
        <v>98.585658460999994</v>
      </c>
      <c r="F26" s="9" t="str">
        <f t="shared" si="3"/>
        <v>N/A</v>
      </c>
      <c r="G26" s="9">
        <v>98.69421595</v>
      </c>
      <c r="H26" s="9" t="str">
        <f t="shared" si="4"/>
        <v>N/A</v>
      </c>
      <c r="I26" s="10">
        <v>3.0099999999999998E-2</v>
      </c>
      <c r="J26" s="10">
        <v>0.1101</v>
      </c>
      <c r="K26" s="9" t="str">
        <f t="shared" si="1"/>
        <v>Yes</v>
      </c>
    </row>
    <row r="27" spans="1:11" x14ac:dyDescent="0.2">
      <c r="A27" s="3" t="s">
        <v>168</v>
      </c>
      <c r="B27" s="35" t="s">
        <v>213</v>
      </c>
      <c r="C27" s="9">
        <v>98.556029061999993</v>
      </c>
      <c r="D27" s="9" t="str">
        <f t="shared" si="2"/>
        <v>N/A</v>
      </c>
      <c r="E27" s="9">
        <v>98.585658460999994</v>
      </c>
      <c r="F27" s="9" t="str">
        <f t="shared" si="3"/>
        <v>N/A</v>
      </c>
      <c r="G27" s="9">
        <v>98.69421595</v>
      </c>
      <c r="H27" s="9" t="str">
        <f t="shared" si="4"/>
        <v>N/A</v>
      </c>
      <c r="I27" s="10">
        <v>3.0099999999999998E-2</v>
      </c>
      <c r="J27" s="10">
        <v>0.1101</v>
      </c>
      <c r="K27" s="9" t="str">
        <f t="shared" si="1"/>
        <v>Yes</v>
      </c>
    </row>
    <row r="28" spans="1:11" x14ac:dyDescent="0.2">
      <c r="A28" s="3" t="s">
        <v>54</v>
      </c>
      <c r="B28" s="35" t="s">
        <v>213</v>
      </c>
      <c r="C28" s="9">
        <v>4.8399305241999997</v>
      </c>
      <c r="D28" s="9" t="str">
        <f>IF($B28="N/A","N/A",IF(C28&gt;15,"No",IF(C28&lt;-15,"No","Yes")))</f>
        <v>N/A</v>
      </c>
      <c r="E28" s="9">
        <v>4.7487084315999999</v>
      </c>
      <c r="F28" s="9" t="str">
        <f>IF($B28="N/A","N/A",IF(E28&gt;15,"No",IF(E28&lt;-15,"No","Yes")))</f>
        <v>N/A</v>
      </c>
      <c r="G28" s="9">
        <v>4.7934035752000002</v>
      </c>
      <c r="H28" s="9" t="str">
        <f>IF($B28="N/A","N/A",IF(G28&gt;15,"No",IF(G28&lt;-15,"No","Yes")))</f>
        <v>N/A</v>
      </c>
      <c r="I28" s="10">
        <v>-1.88</v>
      </c>
      <c r="J28" s="10">
        <v>0.94120000000000004</v>
      </c>
      <c r="K28" s="9" t="str">
        <f t="shared" si="1"/>
        <v>Yes</v>
      </c>
    </row>
    <row r="29" spans="1:11" x14ac:dyDescent="0.2">
      <c r="A29" s="3" t="s">
        <v>55</v>
      </c>
      <c r="B29" s="35" t="s">
        <v>213</v>
      </c>
      <c r="C29" s="9">
        <v>93.716098537999997</v>
      </c>
      <c r="D29" s="9" t="str">
        <f>IF($B29="N/A","N/A",IF(C29&gt;15,"No",IF(C29&lt;-15,"No","Yes")))</f>
        <v>N/A</v>
      </c>
      <c r="E29" s="9">
        <v>93.836950028999993</v>
      </c>
      <c r="F29" s="9" t="str">
        <f>IF($B29="N/A","N/A",IF(E29&gt;15,"No",IF(E29&lt;-15,"No","Yes")))</f>
        <v>N/A</v>
      </c>
      <c r="G29" s="9">
        <v>93.900812373999997</v>
      </c>
      <c r="H29" s="9" t="str">
        <f>IF($B29="N/A","N/A",IF(G29&gt;15,"No",IF(G29&lt;-15,"No","Yes")))</f>
        <v>N/A</v>
      </c>
      <c r="I29" s="10">
        <v>0.129</v>
      </c>
      <c r="J29" s="10">
        <v>6.8099999999999994E-2</v>
      </c>
      <c r="K29" s="9" t="str">
        <f t="shared" si="1"/>
        <v>Yes</v>
      </c>
    </row>
    <row r="30" spans="1:11" x14ac:dyDescent="0.2">
      <c r="A30" s="3" t="s">
        <v>56</v>
      </c>
      <c r="B30" s="35" t="s">
        <v>213</v>
      </c>
      <c r="C30" s="9">
        <v>71.544957550999996</v>
      </c>
      <c r="D30" s="9" t="str">
        <f>IF($B30="N/A","N/A",IF(C30&gt;15,"No",IF(C30&lt;-15,"No","Yes")))</f>
        <v>N/A</v>
      </c>
      <c r="E30" s="9">
        <v>73.982818605999995</v>
      </c>
      <c r="F30" s="9" t="str">
        <f>IF($B30="N/A","N/A",IF(E30&gt;15,"No",IF(E30&lt;-15,"No","Yes")))</f>
        <v>N/A</v>
      </c>
      <c r="G30" s="9">
        <v>78.392625996999996</v>
      </c>
      <c r="H30" s="9" t="str">
        <f>IF($B30="N/A","N/A",IF(G30&gt;15,"No",IF(G30&lt;-15,"No","Yes")))</f>
        <v>N/A</v>
      </c>
      <c r="I30" s="10">
        <v>3.407</v>
      </c>
      <c r="J30" s="10">
        <v>5.9610000000000003</v>
      </c>
      <c r="K30" s="9" t="str">
        <f t="shared" si="1"/>
        <v>Yes</v>
      </c>
    </row>
    <row r="31" spans="1:11" x14ac:dyDescent="0.2">
      <c r="A31" s="3" t="s">
        <v>57</v>
      </c>
      <c r="B31" s="35" t="s">
        <v>213</v>
      </c>
      <c r="C31" s="9">
        <v>20.976314652999999</v>
      </c>
      <c r="D31" s="9" t="str">
        <f>IF($B31="N/A","N/A",IF(C31&gt;15,"No",IF(C31&lt;-15,"No","Yes")))</f>
        <v>N/A</v>
      </c>
      <c r="E31" s="9">
        <v>16.781840069000001</v>
      </c>
      <c r="F31" s="9" t="str">
        <f>IF($B31="N/A","N/A",IF(E31&gt;15,"No",IF(E31&lt;-15,"No","Yes")))</f>
        <v>N/A</v>
      </c>
      <c r="G31" s="9">
        <v>15.694693816999999</v>
      </c>
      <c r="H31" s="9" t="str">
        <f>IF($B31="N/A","N/A",IF(G31&gt;15,"No",IF(G31&lt;-15,"No","Yes")))</f>
        <v>N/A</v>
      </c>
      <c r="I31" s="10">
        <v>-20</v>
      </c>
      <c r="J31" s="10">
        <v>-6.48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146662</v>
      </c>
      <c r="D7" s="82" t="str">
        <f>IF($B7="N/A","N/A",IF(C7&gt;10,"No",IF(C7&lt;-10,"No","Yes")))</f>
        <v>N/A</v>
      </c>
      <c r="E7" s="31">
        <v>148458</v>
      </c>
      <c r="F7" s="82" t="str">
        <f>IF($B7="N/A","N/A",IF(E7&gt;10,"No",IF(E7&lt;-10,"No","Yes")))</f>
        <v>N/A</v>
      </c>
      <c r="G7" s="31">
        <v>150303</v>
      </c>
      <c r="H7" s="82" t="str">
        <f>IF($B7="N/A","N/A",IF(G7&gt;10,"No",IF(G7&lt;-10,"No","Yes")))</f>
        <v>N/A</v>
      </c>
      <c r="I7" s="83">
        <v>1.2250000000000001</v>
      </c>
      <c r="J7" s="83">
        <v>1.2430000000000001</v>
      </c>
      <c r="K7" s="84" t="s">
        <v>739</v>
      </c>
      <c r="L7" s="32" t="str">
        <f>IF(J7="Div by 0", "N/A", IF(K7="N/A","N/A", IF(J7&gt;VALUE(MID(K7,1,2)), "No", IF(J7&lt;-1*VALUE(MID(K7,1,2)), "No", "Yes"))))</f>
        <v>Yes</v>
      </c>
    </row>
    <row r="8" spans="1:12" x14ac:dyDescent="0.2">
      <c r="A8" s="3" t="s">
        <v>58</v>
      </c>
      <c r="B8" s="35" t="s">
        <v>213</v>
      </c>
      <c r="C8" s="47">
        <v>754345117</v>
      </c>
      <c r="D8" s="44" t="str">
        <f>IF($B8="N/A","N/A",IF(C8&gt;10,"No",IF(C8&lt;-10,"No","Yes")))</f>
        <v>N/A</v>
      </c>
      <c r="E8" s="47">
        <v>747764802</v>
      </c>
      <c r="F8" s="44" t="str">
        <f>IF($B8="N/A","N/A",IF(E8&gt;10,"No",IF(E8&lt;-10,"No","Yes")))</f>
        <v>N/A</v>
      </c>
      <c r="G8" s="47">
        <v>759745973</v>
      </c>
      <c r="H8" s="44" t="str">
        <f>IF($B8="N/A","N/A",IF(G8&gt;10,"No",IF(G8&lt;-10,"No","Yes")))</f>
        <v>N/A</v>
      </c>
      <c r="I8" s="12">
        <v>-0.872</v>
      </c>
      <c r="J8" s="12">
        <v>1.6020000000000001</v>
      </c>
      <c r="K8" s="45" t="s">
        <v>739</v>
      </c>
      <c r="L8" s="9" t="str">
        <f>IF(J8="Div by 0", "N/A", IF(K8="N/A","N/A", IF(J8&gt;VALUE(MID(K8,1,2)), "No", IF(J8&lt;-1*VALUE(MID(K8,1,2)), "No", "Yes"))))</f>
        <v>Yes</v>
      </c>
    </row>
    <row r="9" spans="1:12" x14ac:dyDescent="0.2">
      <c r="A9" s="59" t="s">
        <v>944</v>
      </c>
      <c r="B9" s="9" t="s">
        <v>213</v>
      </c>
      <c r="C9" s="8">
        <v>10.34282909</v>
      </c>
      <c r="D9" s="44" t="str">
        <f>IF($B9="N/A","N/A",IF(C9&gt;10,"No",IF(C9&lt;-10,"No","Yes")))</f>
        <v>N/A</v>
      </c>
      <c r="E9" s="8">
        <v>9.9913780328000001</v>
      </c>
      <c r="F9" s="44" t="str">
        <f>IF($B9="N/A","N/A",IF(E9&gt;10,"No",IF(E9&lt;-10,"No","Yes")))</f>
        <v>N/A</v>
      </c>
      <c r="G9" s="8">
        <v>10.082965743000001</v>
      </c>
      <c r="H9" s="44" t="str">
        <f>IF($B9="N/A","N/A",IF(G9&gt;10,"No",IF(G9&lt;-10,"No","Yes")))</f>
        <v>N/A</v>
      </c>
      <c r="I9" s="12">
        <v>-3.4</v>
      </c>
      <c r="J9" s="12">
        <v>0.91669999999999996</v>
      </c>
      <c r="K9" s="9" t="s">
        <v>213</v>
      </c>
      <c r="L9" s="9" t="str">
        <f>IF(J9="Div by 0", "N/A", IF(K9="N/A","N/A", IF(J9&gt;VALUE(MID(K9,1,2)), "No", IF(J9&lt;-1*VALUE(MID(K9,1,2)), "No", "Yes"))))</f>
        <v>N/A</v>
      </c>
    </row>
    <row r="10" spans="1:12" x14ac:dyDescent="0.2">
      <c r="A10" s="59" t="s">
        <v>945</v>
      </c>
      <c r="B10" s="9" t="s">
        <v>213</v>
      </c>
      <c r="C10" s="8">
        <v>42.640902210999997</v>
      </c>
      <c r="D10" s="44" t="str">
        <f t="shared" ref="D10:D19" si="0">IF($B10="N/A","N/A",IF(C10&gt;10,"No",IF(C10&lt;-10,"No","Yes")))</f>
        <v>N/A</v>
      </c>
      <c r="E10" s="8">
        <v>42.566247693000001</v>
      </c>
      <c r="F10" s="44" t="str">
        <f t="shared" ref="F10:F19" si="1">IF($B10="N/A","N/A",IF(E10&gt;10,"No",IF(E10&lt;-10,"No","Yes")))</f>
        <v>N/A</v>
      </c>
      <c r="G10" s="8">
        <v>43.086299009000001</v>
      </c>
      <c r="H10" s="44" t="str">
        <f t="shared" ref="H10:H19" si="2">IF($B10="N/A","N/A",IF(G10&gt;10,"No",IF(G10&lt;-10,"No","Yes")))</f>
        <v>N/A</v>
      </c>
      <c r="I10" s="12">
        <v>-0.17499999999999999</v>
      </c>
      <c r="J10" s="12">
        <v>1.222</v>
      </c>
      <c r="K10" s="9" t="s">
        <v>213</v>
      </c>
      <c r="L10" s="9" t="str">
        <f t="shared" ref="L10:L26" si="3">IF(J10="Div by 0", "N/A", IF(K10="N/A","N/A", IF(J10&gt;VALUE(MID(K10,1,2)), "No", IF(J10&lt;-1*VALUE(MID(K10,1,2)), "No", "Yes"))))</f>
        <v>N/A</v>
      </c>
    </row>
    <row r="11" spans="1:12" x14ac:dyDescent="0.2">
      <c r="A11" s="59" t="s">
        <v>946</v>
      </c>
      <c r="B11" s="9" t="s">
        <v>213</v>
      </c>
      <c r="C11" s="8">
        <v>4.5928734096000001</v>
      </c>
      <c r="D11" s="44" t="str">
        <f t="shared" si="0"/>
        <v>N/A</v>
      </c>
      <c r="E11" s="8">
        <v>4.3284969485999998</v>
      </c>
      <c r="F11" s="44" t="str">
        <f t="shared" si="1"/>
        <v>N/A</v>
      </c>
      <c r="G11" s="8">
        <v>4.5361702694000003</v>
      </c>
      <c r="H11" s="44" t="str">
        <f t="shared" si="2"/>
        <v>N/A</v>
      </c>
      <c r="I11" s="12">
        <v>-5.76</v>
      </c>
      <c r="J11" s="12">
        <v>4.798</v>
      </c>
      <c r="K11" s="9" t="s">
        <v>213</v>
      </c>
      <c r="L11" s="9" t="str">
        <f t="shared" si="3"/>
        <v>N/A</v>
      </c>
    </row>
    <row r="12" spans="1:12" x14ac:dyDescent="0.2">
      <c r="A12" s="59" t="s">
        <v>947</v>
      </c>
      <c r="B12" s="9" t="s">
        <v>213</v>
      </c>
      <c r="C12" s="8">
        <v>7.5002386000000004E-3</v>
      </c>
      <c r="D12" s="44" t="str">
        <f t="shared" si="0"/>
        <v>N/A</v>
      </c>
      <c r="E12" s="8">
        <v>0</v>
      </c>
      <c r="F12" s="44" t="str">
        <f t="shared" si="1"/>
        <v>N/A</v>
      </c>
      <c r="G12" s="8">
        <v>0</v>
      </c>
      <c r="H12" s="44" t="str">
        <f t="shared" si="2"/>
        <v>N/A</v>
      </c>
      <c r="I12" s="12">
        <v>-100</v>
      </c>
      <c r="J12" s="12" t="s">
        <v>1747</v>
      </c>
      <c r="K12" s="9" t="s">
        <v>213</v>
      </c>
      <c r="L12" s="9" t="str">
        <f t="shared" si="3"/>
        <v>N/A</v>
      </c>
    </row>
    <row r="13" spans="1:12" x14ac:dyDescent="0.2">
      <c r="A13" s="59" t="s">
        <v>948</v>
      </c>
      <c r="B13" s="11" t="s">
        <v>213</v>
      </c>
      <c r="C13" s="8">
        <v>42.224979886</v>
      </c>
      <c r="D13" s="44" t="str">
        <f t="shared" si="0"/>
        <v>N/A</v>
      </c>
      <c r="E13" s="8">
        <v>43.113877326000001</v>
      </c>
      <c r="F13" s="44" t="str">
        <f t="shared" si="1"/>
        <v>N/A</v>
      </c>
      <c r="G13" s="8">
        <v>42.294564979</v>
      </c>
      <c r="H13" s="44" t="str">
        <f t="shared" si="2"/>
        <v>N/A</v>
      </c>
      <c r="I13" s="12">
        <v>2.105</v>
      </c>
      <c r="J13" s="12">
        <v>-1.9</v>
      </c>
      <c r="K13" s="9" t="s">
        <v>213</v>
      </c>
      <c r="L13" s="9" t="str">
        <f t="shared" si="3"/>
        <v>N/A</v>
      </c>
    </row>
    <row r="14" spans="1:12" ht="12.75" customHeight="1" x14ac:dyDescent="0.2">
      <c r="A14" s="59" t="s">
        <v>949</v>
      </c>
      <c r="B14" s="11" t="s">
        <v>213</v>
      </c>
      <c r="C14" s="8">
        <v>6.1365589000000002E-3</v>
      </c>
      <c r="D14" s="44" t="str">
        <f t="shared" si="0"/>
        <v>N/A</v>
      </c>
      <c r="E14" s="8">
        <v>0</v>
      </c>
      <c r="F14" s="44" t="str">
        <f t="shared" si="1"/>
        <v>N/A</v>
      </c>
      <c r="G14" s="8">
        <v>0</v>
      </c>
      <c r="H14" s="44" t="str">
        <f t="shared" si="2"/>
        <v>N/A</v>
      </c>
      <c r="I14" s="12">
        <v>-100</v>
      </c>
      <c r="J14" s="12" t="s">
        <v>1747</v>
      </c>
      <c r="K14" s="9" t="s">
        <v>213</v>
      </c>
      <c r="L14" s="9" t="str">
        <f t="shared" si="3"/>
        <v>N/A</v>
      </c>
    </row>
    <row r="15" spans="1:12" x14ac:dyDescent="0.2">
      <c r="A15" s="59" t="s">
        <v>950</v>
      </c>
      <c r="B15" s="11" t="s">
        <v>213</v>
      </c>
      <c r="C15" s="8">
        <v>0.10091230180000001</v>
      </c>
      <c r="D15" s="44" t="str">
        <f t="shared" si="0"/>
        <v>N/A</v>
      </c>
      <c r="E15" s="8">
        <v>0</v>
      </c>
      <c r="F15" s="44" t="str">
        <f t="shared" si="1"/>
        <v>N/A</v>
      </c>
      <c r="G15" s="8">
        <v>0</v>
      </c>
      <c r="H15" s="44" t="str">
        <f t="shared" si="2"/>
        <v>N/A</v>
      </c>
      <c r="I15" s="12">
        <v>-100</v>
      </c>
      <c r="J15" s="12" t="s">
        <v>1747</v>
      </c>
      <c r="K15" s="9" t="s">
        <v>213</v>
      </c>
      <c r="L15" s="9" t="str">
        <f t="shared" si="3"/>
        <v>N/A</v>
      </c>
    </row>
    <row r="16" spans="1:12" ht="12.75" customHeight="1" x14ac:dyDescent="0.2">
      <c r="A16" s="59" t="s">
        <v>951</v>
      </c>
      <c r="B16" s="11" t="s">
        <v>213</v>
      </c>
      <c r="C16" s="8">
        <v>8.3866304799999999E-2</v>
      </c>
      <c r="D16" s="44" t="str">
        <f t="shared" si="0"/>
        <v>N/A</v>
      </c>
      <c r="E16" s="8">
        <v>0</v>
      </c>
      <c r="F16" s="44" t="str">
        <f t="shared" si="1"/>
        <v>N/A</v>
      </c>
      <c r="G16" s="8">
        <v>0</v>
      </c>
      <c r="H16" s="44" t="str">
        <f t="shared" si="2"/>
        <v>N/A</v>
      </c>
      <c r="I16" s="12">
        <v>-100</v>
      </c>
      <c r="J16" s="12" t="s">
        <v>1747</v>
      </c>
      <c r="K16" s="9" t="s">
        <v>213</v>
      </c>
      <c r="L16" s="9" t="str">
        <f t="shared" si="3"/>
        <v>N/A</v>
      </c>
    </row>
    <row r="17" spans="1:12" ht="12.75" customHeight="1" x14ac:dyDescent="0.2">
      <c r="A17" s="4" t="s">
        <v>952</v>
      </c>
      <c r="B17" s="11" t="s">
        <v>213</v>
      </c>
      <c r="C17" s="8">
        <v>85.050660703000005</v>
      </c>
      <c r="D17" s="44" t="str">
        <f t="shared" si="0"/>
        <v>N/A</v>
      </c>
      <c r="E17" s="8">
        <v>85.680125019000002</v>
      </c>
      <c r="F17" s="44" t="str">
        <f t="shared" si="1"/>
        <v>N/A</v>
      </c>
      <c r="G17" s="8">
        <v>85.380863988000002</v>
      </c>
      <c r="H17" s="44" t="str">
        <f t="shared" si="2"/>
        <v>N/A</v>
      </c>
      <c r="I17" s="12">
        <v>0.74009999999999998</v>
      </c>
      <c r="J17" s="12">
        <v>-0.34899999999999998</v>
      </c>
      <c r="K17" s="9" t="s">
        <v>213</v>
      </c>
      <c r="L17" s="9" t="str">
        <f t="shared" si="3"/>
        <v>N/A</v>
      </c>
    </row>
    <row r="18" spans="1:12" ht="12.75" customHeight="1" x14ac:dyDescent="0.2">
      <c r="A18" s="4" t="s">
        <v>953</v>
      </c>
      <c r="B18" s="11" t="s">
        <v>213</v>
      </c>
      <c r="C18" s="8">
        <v>4.6065102071000004</v>
      </c>
      <c r="D18" s="44" t="str">
        <f t="shared" si="0"/>
        <v>N/A</v>
      </c>
      <c r="E18" s="8">
        <v>4.3284969485999998</v>
      </c>
      <c r="F18" s="44" t="str">
        <f t="shared" si="1"/>
        <v>N/A</v>
      </c>
      <c r="G18" s="8">
        <v>4.5361702694000003</v>
      </c>
      <c r="H18" s="44" t="str">
        <f t="shared" si="2"/>
        <v>N/A</v>
      </c>
      <c r="I18" s="12">
        <v>-6.04</v>
      </c>
      <c r="J18" s="12">
        <v>4.798</v>
      </c>
      <c r="K18" s="9" t="s">
        <v>213</v>
      </c>
      <c r="L18" s="9" t="str">
        <f t="shared" si="3"/>
        <v>N/A</v>
      </c>
    </row>
    <row r="19" spans="1:12" ht="12.75" customHeight="1" x14ac:dyDescent="0.2">
      <c r="A19" s="18" t="s">
        <v>132</v>
      </c>
      <c r="B19" s="1" t="s">
        <v>213</v>
      </c>
      <c r="C19" s="36">
        <v>25</v>
      </c>
      <c r="D19" s="44" t="str">
        <f t="shared" si="0"/>
        <v>N/A</v>
      </c>
      <c r="E19" s="36">
        <v>44</v>
      </c>
      <c r="F19" s="44" t="str">
        <f t="shared" si="1"/>
        <v>N/A</v>
      </c>
      <c r="G19" s="36">
        <v>26</v>
      </c>
      <c r="H19" s="44" t="str">
        <f t="shared" si="2"/>
        <v>N/A</v>
      </c>
      <c r="I19" s="12">
        <v>76</v>
      </c>
      <c r="J19" s="12">
        <v>-40.9</v>
      </c>
      <c r="K19" s="36" t="s">
        <v>213</v>
      </c>
      <c r="L19" s="9" t="str">
        <f t="shared" si="3"/>
        <v>N/A</v>
      </c>
    </row>
    <row r="20" spans="1:12" ht="12.75" customHeight="1" x14ac:dyDescent="0.2">
      <c r="A20" s="18" t="s">
        <v>133</v>
      </c>
      <c r="B20" s="48" t="s">
        <v>276</v>
      </c>
      <c r="C20" s="8">
        <v>1.7045996899999999E-2</v>
      </c>
      <c r="D20" s="44" t="str">
        <f>IF($B20="N/A","N/A",IF(C20&gt;=2,"No",IF(C20&lt;0,"No","Yes")))</f>
        <v>Yes</v>
      </c>
      <c r="E20" s="8">
        <v>2.96380121E-2</v>
      </c>
      <c r="F20" s="44" t="str">
        <f>IF($B20="N/A","N/A",IF(E20&gt;=2,"No",IF(E20&lt;0,"No","Yes")))</f>
        <v>Yes</v>
      </c>
      <c r="G20" s="8">
        <v>1.7298390600000001E-2</v>
      </c>
      <c r="H20" s="44" t="str">
        <f>IF($B20="N/A","N/A",IF(G20&gt;=2,"No",IF(G20&lt;0,"No","Yes")))</f>
        <v>Yes</v>
      </c>
      <c r="I20" s="12">
        <v>73.87</v>
      </c>
      <c r="J20" s="12">
        <v>-41.6</v>
      </c>
      <c r="K20" s="9" t="s">
        <v>213</v>
      </c>
      <c r="L20" s="9" t="str">
        <f t="shared" si="3"/>
        <v>N/A</v>
      </c>
    </row>
    <row r="21" spans="1:12" ht="25.5" x14ac:dyDescent="0.2">
      <c r="A21" s="2" t="s">
        <v>134</v>
      </c>
      <c r="B21" s="48" t="s">
        <v>213</v>
      </c>
      <c r="C21" s="47">
        <v>7172</v>
      </c>
      <c r="D21" s="44" t="str">
        <f t="shared" ref="D21:D26" si="4">IF($B21="N/A","N/A",IF(C21&gt;10,"No",IF(C21&lt;-10,"No","Yes")))</f>
        <v>N/A</v>
      </c>
      <c r="E21" s="47">
        <v>20275</v>
      </c>
      <c r="F21" s="44" t="str">
        <f t="shared" ref="F21:F26" si="5">IF($B21="N/A","N/A",IF(E21&gt;10,"No",IF(E21&lt;-10,"No","Yes")))</f>
        <v>N/A</v>
      </c>
      <c r="G21" s="47">
        <v>21349</v>
      </c>
      <c r="H21" s="44" t="str">
        <f t="shared" ref="H21:H26" si="6">IF($B21="N/A","N/A",IF(G21&gt;10,"No",IF(G21&lt;-10,"No","Yes")))</f>
        <v>N/A</v>
      </c>
      <c r="I21" s="12">
        <v>182.7</v>
      </c>
      <c r="J21" s="12">
        <v>5.2969999999999997</v>
      </c>
      <c r="K21" s="9" t="s">
        <v>213</v>
      </c>
      <c r="L21" s="9" t="str">
        <f t="shared" si="3"/>
        <v>N/A</v>
      </c>
    </row>
    <row r="22" spans="1:12" ht="25.5" x14ac:dyDescent="0.2">
      <c r="A22" s="2" t="s">
        <v>1720</v>
      </c>
      <c r="B22" s="48" t="s">
        <v>213</v>
      </c>
      <c r="C22" s="47">
        <v>286.88</v>
      </c>
      <c r="D22" s="44" t="str">
        <f t="shared" si="4"/>
        <v>N/A</v>
      </c>
      <c r="E22" s="47">
        <v>460.79545454999999</v>
      </c>
      <c r="F22" s="44" t="str">
        <f t="shared" si="5"/>
        <v>N/A</v>
      </c>
      <c r="G22" s="47">
        <v>821.11538461999999</v>
      </c>
      <c r="H22" s="44" t="str">
        <f t="shared" si="6"/>
        <v>N/A</v>
      </c>
      <c r="I22" s="12">
        <v>60.62</v>
      </c>
      <c r="J22" s="12">
        <v>78.2</v>
      </c>
      <c r="K22" s="9" t="s">
        <v>213</v>
      </c>
      <c r="L22" s="9" t="str">
        <f t="shared" si="3"/>
        <v>N/A</v>
      </c>
    </row>
    <row r="23" spans="1:12" ht="12.75" customHeight="1" x14ac:dyDescent="0.2">
      <c r="A23" s="18" t="s">
        <v>135</v>
      </c>
      <c r="B23" s="35" t="s">
        <v>213</v>
      </c>
      <c r="C23" s="1">
        <v>16</v>
      </c>
      <c r="D23" s="44" t="str">
        <f t="shared" si="4"/>
        <v>N/A</v>
      </c>
      <c r="E23" s="1">
        <v>40</v>
      </c>
      <c r="F23" s="44" t="str">
        <f t="shared" si="5"/>
        <v>N/A</v>
      </c>
      <c r="G23" s="1">
        <v>21</v>
      </c>
      <c r="H23" s="44" t="str">
        <f t="shared" si="6"/>
        <v>N/A</v>
      </c>
      <c r="I23" s="12">
        <v>150</v>
      </c>
      <c r="J23" s="12">
        <v>-47.5</v>
      </c>
      <c r="K23" s="36" t="s">
        <v>213</v>
      </c>
      <c r="L23" s="9" t="str">
        <f t="shared" si="3"/>
        <v>N/A</v>
      </c>
    </row>
    <row r="24" spans="1:12" ht="12.75" customHeight="1" x14ac:dyDescent="0.2">
      <c r="A24" s="18" t="s">
        <v>136</v>
      </c>
      <c r="B24" s="35" t="s">
        <v>213</v>
      </c>
      <c r="C24" s="13">
        <v>1.0909438E-2</v>
      </c>
      <c r="D24" s="44" t="str">
        <f t="shared" si="4"/>
        <v>N/A</v>
      </c>
      <c r="E24" s="13">
        <v>2.69436474E-2</v>
      </c>
      <c r="F24" s="44" t="str">
        <f t="shared" si="5"/>
        <v>N/A</v>
      </c>
      <c r="G24" s="13">
        <v>1.3971776999999999E-2</v>
      </c>
      <c r="H24" s="44" t="str">
        <f t="shared" si="6"/>
        <v>N/A</v>
      </c>
      <c r="I24" s="12">
        <v>147</v>
      </c>
      <c r="J24" s="12">
        <v>-48.1</v>
      </c>
      <c r="K24" s="9" t="s">
        <v>213</v>
      </c>
      <c r="L24" s="9" t="str">
        <f t="shared" si="3"/>
        <v>N/A</v>
      </c>
    </row>
    <row r="25" spans="1:12" ht="25.5" x14ac:dyDescent="0.2">
      <c r="A25" s="2" t="s">
        <v>137</v>
      </c>
      <c r="B25" s="35" t="s">
        <v>213</v>
      </c>
      <c r="C25" s="14">
        <v>7154</v>
      </c>
      <c r="D25" s="44" t="str">
        <f t="shared" si="4"/>
        <v>N/A</v>
      </c>
      <c r="E25" s="14">
        <v>20263</v>
      </c>
      <c r="F25" s="44" t="str">
        <f t="shared" si="5"/>
        <v>N/A</v>
      </c>
      <c r="G25" s="14">
        <v>21328</v>
      </c>
      <c r="H25" s="44" t="str">
        <f t="shared" si="6"/>
        <v>N/A</v>
      </c>
      <c r="I25" s="12">
        <v>183.2</v>
      </c>
      <c r="J25" s="12">
        <v>5.2560000000000002</v>
      </c>
      <c r="K25" s="9" t="s">
        <v>213</v>
      </c>
      <c r="L25" s="9" t="str">
        <f t="shared" si="3"/>
        <v>N/A</v>
      </c>
    </row>
    <row r="26" spans="1:12" ht="25.5" x14ac:dyDescent="0.2">
      <c r="A26" s="2" t="s">
        <v>954</v>
      </c>
      <c r="B26" s="35" t="s">
        <v>213</v>
      </c>
      <c r="C26" s="14">
        <v>447.125</v>
      </c>
      <c r="D26" s="44" t="str">
        <f t="shared" si="4"/>
        <v>N/A</v>
      </c>
      <c r="E26" s="14">
        <v>506.57499999999999</v>
      </c>
      <c r="F26" s="44" t="str">
        <f t="shared" si="5"/>
        <v>N/A</v>
      </c>
      <c r="G26" s="14">
        <v>1015.6190476</v>
      </c>
      <c r="H26" s="44" t="str">
        <f t="shared" si="6"/>
        <v>N/A</v>
      </c>
      <c r="I26" s="12">
        <v>13.3</v>
      </c>
      <c r="J26" s="12">
        <v>100.5</v>
      </c>
      <c r="K26" s="9" t="s">
        <v>213</v>
      </c>
      <c r="L26" s="9" t="str">
        <f t="shared" si="3"/>
        <v>N/A</v>
      </c>
    </row>
    <row r="27" spans="1:12" x14ac:dyDescent="0.2">
      <c r="A27" s="18" t="s">
        <v>138</v>
      </c>
      <c r="B27" s="1" t="s">
        <v>213</v>
      </c>
      <c r="C27" s="36">
        <v>2044</v>
      </c>
      <c r="D27" s="44" t="str">
        <f>IF($B27="N/A","N/A",IF(C27&gt;10,"No",IF(C27&lt;-10,"No","Yes")))</f>
        <v>N/A</v>
      </c>
      <c r="E27" s="36">
        <v>2184</v>
      </c>
      <c r="F27" s="44" t="str">
        <f>IF($B27="N/A","N/A",IF(E27&gt;10,"No",IF(E27&lt;-10,"No","Yes")))</f>
        <v>N/A</v>
      </c>
      <c r="G27" s="36">
        <v>2111</v>
      </c>
      <c r="H27" s="44" t="str">
        <f>IF($B27="N/A","N/A",IF(G27&gt;10,"No",IF(G27&lt;-10,"No","Yes")))</f>
        <v>N/A</v>
      </c>
      <c r="I27" s="12">
        <v>6.8490000000000002</v>
      </c>
      <c r="J27" s="12">
        <v>-3.34</v>
      </c>
      <c r="K27" s="36" t="s">
        <v>213</v>
      </c>
      <c r="L27" s="9" t="str">
        <f>IF(J27="Div by 0", "N/A", IF(K27="N/A","N/A", IF(J27&gt;VALUE(MID(K27,1,2)), "No", IF(J27&lt;-1*VALUE(MID(K27,1,2)), "No", "Yes"))))</f>
        <v>N/A</v>
      </c>
    </row>
    <row r="28" spans="1:12" x14ac:dyDescent="0.2">
      <c r="A28" s="2" t="s">
        <v>139</v>
      </c>
      <c r="B28" s="48" t="s">
        <v>213</v>
      </c>
      <c r="C28" s="8">
        <v>1.393680708</v>
      </c>
      <c r="D28" s="44" t="str">
        <f>IF($B28="N/A","N/A",IF(C28&gt;10,"No",IF(C28&lt;-10,"No","Yes")))</f>
        <v>N/A</v>
      </c>
      <c r="E28" s="8">
        <v>1.4711231459</v>
      </c>
      <c r="F28" s="44" t="str">
        <f>IF($B28="N/A","N/A",IF(E28&gt;10,"No",IF(E28&lt;-10,"No","Yes")))</f>
        <v>N/A</v>
      </c>
      <c r="G28" s="8">
        <v>1.4044962509000001</v>
      </c>
      <c r="H28" s="44" t="str">
        <f>IF($B28="N/A","N/A",IF(G28&gt;10,"No",IF(G28&lt;-10,"No","Yes")))</f>
        <v>N/A</v>
      </c>
      <c r="I28" s="12">
        <v>5.5570000000000004</v>
      </c>
      <c r="J28" s="12">
        <v>-4.53</v>
      </c>
      <c r="K28" s="9" t="s">
        <v>213</v>
      </c>
      <c r="L28" s="9" t="str">
        <f>IF(J28="Div by 0", "N/A", IF(K28="N/A","N/A", IF(J28&gt;VALUE(MID(K28,1,2)), "No", IF(J28&lt;-1*VALUE(MID(K28,1,2)), "No", "Yes"))))</f>
        <v>N/A</v>
      </c>
    </row>
    <row r="29" spans="1:12" x14ac:dyDescent="0.2">
      <c r="A29" s="18" t="s">
        <v>140</v>
      </c>
      <c r="B29" s="36" t="s">
        <v>213</v>
      </c>
      <c r="C29" s="36">
        <v>5156</v>
      </c>
      <c r="D29" s="44" t="str">
        <f>IF($B29="N/A","N/A",IF(C29&gt;10,"No",IF(C29&lt;-10,"No","Yes")))</f>
        <v>N/A</v>
      </c>
      <c r="E29" s="36">
        <v>5594</v>
      </c>
      <c r="F29" s="44" t="str">
        <f>IF($B29="N/A","N/A",IF(E29&gt;10,"No",IF(E29&lt;-10,"No","Yes")))</f>
        <v>N/A</v>
      </c>
      <c r="G29" s="36">
        <v>5907</v>
      </c>
      <c r="H29" s="44" t="str">
        <f>IF($B29="N/A","N/A",IF(G29&gt;10,"No",IF(G29&lt;-10,"No","Yes")))</f>
        <v>N/A</v>
      </c>
      <c r="I29" s="12">
        <v>8.4949999999999992</v>
      </c>
      <c r="J29" s="12">
        <v>5.5949999999999998</v>
      </c>
      <c r="K29" s="36" t="s">
        <v>213</v>
      </c>
      <c r="L29" s="9" t="str">
        <f>IF(J29="Div by 0", "N/A", IF(K29="N/A","N/A", IF(J29&gt;VALUE(MID(K29,1,2)), "No", IF(J29&lt;-1*VALUE(MID(K29,1,2)), "No", "Yes"))))</f>
        <v>N/A</v>
      </c>
    </row>
    <row r="30" spans="1:12" x14ac:dyDescent="0.2">
      <c r="A30" s="2" t="s">
        <v>141</v>
      </c>
      <c r="B30" s="35" t="s">
        <v>213</v>
      </c>
      <c r="C30" s="8">
        <v>3.5155664043999999</v>
      </c>
      <c r="D30" s="44" t="str">
        <f>IF($B30="N/A","N/A",IF(C30&gt;10,"No",IF(C30&lt;-10,"No","Yes")))</f>
        <v>N/A</v>
      </c>
      <c r="E30" s="8">
        <v>3.7680690834999999</v>
      </c>
      <c r="F30" s="44" t="str">
        <f>IF($B30="N/A","N/A",IF(E30&gt;10,"No",IF(E30&lt;-10,"No","Yes")))</f>
        <v>N/A</v>
      </c>
      <c r="G30" s="8">
        <v>3.9300612762</v>
      </c>
      <c r="H30" s="44" t="str">
        <f>IF($B30="N/A","N/A",IF(G30&gt;10,"No",IF(G30&lt;-10,"No","Yes")))</f>
        <v>N/A</v>
      </c>
      <c r="I30" s="12">
        <v>7.1820000000000004</v>
      </c>
      <c r="J30" s="12">
        <v>4.2990000000000004</v>
      </c>
      <c r="K30" s="9" t="s">
        <v>213</v>
      </c>
      <c r="L30" s="9" t="str">
        <f>IF(J30="Div by 0", "N/A", IF(K30="N/A","N/A", IF(J30&gt;VALUE(MID(K30,1,2)), "No", IF(J30&lt;-1*VALUE(MID(K30,1,2)), "No", "Yes"))))</f>
        <v>N/A</v>
      </c>
    </row>
    <row r="31" spans="1:12" ht="12.75" customHeight="1" x14ac:dyDescent="0.2">
      <c r="A31" s="18" t="s">
        <v>142</v>
      </c>
      <c r="B31" s="1" t="s">
        <v>213</v>
      </c>
      <c r="C31" s="1">
        <v>2684</v>
      </c>
      <c r="D31" s="44" t="str">
        <f>IF($B31="N/A","N/A",IF(C31&gt;10,"No",IF(C31&lt;-10,"No","Yes")))</f>
        <v>N/A</v>
      </c>
      <c r="E31" s="1">
        <v>2889.0833333</v>
      </c>
      <c r="F31" s="44" t="str">
        <f>IF($B31="N/A","N/A",IF(E31&gt;10,"No",IF(E31&lt;-10,"No","Yes")))</f>
        <v>N/A</v>
      </c>
      <c r="G31" s="1">
        <v>3017.8333333</v>
      </c>
      <c r="H31" s="44" t="str">
        <f>IF($B31="N/A","N/A",IF(G31&gt;10,"No",IF(G31&lt;-10,"No","Yes")))</f>
        <v>N/A</v>
      </c>
      <c r="I31" s="12">
        <v>7.641</v>
      </c>
      <c r="J31" s="12">
        <v>4.4560000000000004</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144593</v>
      </c>
      <c r="D6" s="44" t="str">
        <f>IF($B6="N/A","N/A",IF(C6&gt;10,"No",IF(C6&lt;-10,"No","Yes")))</f>
        <v>N/A</v>
      </c>
      <c r="E6" s="36">
        <v>146230</v>
      </c>
      <c r="F6" s="44" t="str">
        <f>IF($B6="N/A","N/A",IF(E6&gt;10,"No",IF(E6&lt;-10,"No","Yes")))</f>
        <v>N/A</v>
      </c>
      <c r="G6" s="36">
        <v>148166</v>
      </c>
      <c r="H6" s="44" t="str">
        <f>IF($B6="N/A","N/A",IF(G6&gt;10,"No",IF(G6&lt;-10,"No","Yes")))</f>
        <v>N/A</v>
      </c>
      <c r="I6" s="12">
        <v>1.1319999999999999</v>
      </c>
      <c r="J6" s="12">
        <v>1.3240000000000001</v>
      </c>
      <c r="K6" s="50" t="s">
        <v>739</v>
      </c>
      <c r="L6" s="9" t="str">
        <f>IF(J6="Div by 0", "N/A", IF(K6="N/A","N/A", IF(J6&gt;VALUE(MID(K6,1,2)), "No", IF(J6&lt;-1*VALUE(MID(K6,1,2)), "No", "Yes"))))</f>
        <v>Yes</v>
      </c>
    </row>
    <row r="7" spans="1:14" x14ac:dyDescent="0.2">
      <c r="A7" s="18" t="s">
        <v>59</v>
      </c>
      <c r="B7" s="36" t="s">
        <v>213</v>
      </c>
      <c r="C7" s="36">
        <v>115680.11</v>
      </c>
      <c r="D7" s="44" t="str">
        <f>IF($B7="N/A","N/A",IF(C7&gt;10,"No",IF(C7&lt;-10,"No","Yes")))</f>
        <v>N/A</v>
      </c>
      <c r="E7" s="36">
        <v>117702.15</v>
      </c>
      <c r="F7" s="44" t="str">
        <f>IF($B7="N/A","N/A",IF(E7&gt;10,"No",IF(E7&lt;-10,"No","Yes")))</f>
        <v>N/A</v>
      </c>
      <c r="G7" s="36">
        <v>118676.57</v>
      </c>
      <c r="H7" s="44" t="str">
        <f>IF($B7="N/A","N/A",IF(G7&gt;10,"No",IF(G7&lt;-10,"No","Yes")))</f>
        <v>N/A</v>
      </c>
      <c r="I7" s="12">
        <v>1.748</v>
      </c>
      <c r="J7" s="12">
        <v>0.82789999999999997</v>
      </c>
      <c r="K7" s="50" t="s">
        <v>740</v>
      </c>
      <c r="L7" s="9" t="str">
        <f>IF(J7="Div by 0", "N/A", IF(K7="N/A","N/A", IF(J7&gt;VALUE(MID(K7,1,2)), "No", IF(J7&lt;-1*VALUE(MID(K7,1,2)), "No", "Yes"))))</f>
        <v>Yes</v>
      </c>
    </row>
    <row r="8" spans="1:14" x14ac:dyDescent="0.2">
      <c r="A8" s="70" t="s">
        <v>143</v>
      </c>
      <c r="B8" s="36" t="s">
        <v>213</v>
      </c>
      <c r="C8" s="36">
        <v>16813</v>
      </c>
      <c r="D8" s="44" t="str">
        <f>IF($B8="N/A","N/A",IF(C8&gt;10,"No",IF(C8&lt;-10,"No","Yes")))</f>
        <v>N/A</v>
      </c>
      <c r="E8" s="36">
        <v>17930</v>
      </c>
      <c r="F8" s="44" t="str">
        <f>IF($B8="N/A","N/A",IF(E8&gt;10,"No",IF(E8&lt;-10,"No","Yes")))</f>
        <v>N/A</v>
      </c>
      <c r="G8" s="36">
        <v>18425</v>
      </c>
      <c r="H8" s="44" t="str">
        <f>IF($B8="N/A","N/A",IF(G8&gt;10,"No",IF(G8&lt;-10,"No","Yes")))</f>
        <v>N/A</v>
      </c>
      <c r="I8" s="12">
        <v>6.6440000000000001</v>
      </c>
      <c r="J8" s="12">
        <v>2.7610000000000001</v>
      </c>
      <c r="K8" s="36" t="s">
        <v>213</v>
      </c>
      <c r="L8" s="9" t="str">
        <f>IF(J8="Div by 0", "N/A", IF(K8="N/A","N/A", IF(J8&gt;VALUE(MID(K8,1,2)), "No", IF(J8&lt;-1*VALUE(MID(K8,1,2)), "No", "Yes"))))</f>
        <v>N/A</v>
      </c>
    </row>
    <row r="9" spans="1:14" x14ac:dyDescent="0.2">
      <c r="A9" s="18" t="s">
        <v>681</v>
      </c>
      <c r="B9" s="36" t="s">
        <v>213</v>
      </c>
      <c r="C9" s="36">
        <v>16260</v>
      </c>
      <c r="D9" s="44" t="str">
        <f t="shared" ref="D9:D11" si="0">IF($B9="N/A","N/A",IF(C9&gt;10,"No",IF(C9&lt;-10,"No","Yes")))</f>
        <v>N/A</v>
      </c>
      <c r="E9" s="36">
        <v>17329</v>
      </c>
      <c r="F9" s="44" t="str">
        <f t="shared" ref="F9:F11" si="1">IF($B9="N/A","N/A",IF(E9&gt;10,"No",IF(E9&lt;-10,"No","Yes")))</f>
        <v>N/A</v>
      </c>
      <c r="G9" s="36">
        <v>17879</v>
      </c>
      <c r="H9" s="44" t="str">
        <f t="shared" ref="H9:H11" si="2">IF($B9="N/A","N/A",IF(G9&gt;10,"No",IF(G9&lt;-10,"No","Yes")))</f>
        <v>N/A</v>
      </c>
      <c r="I9" s="12">
        <v>6.5739999999999998</v>
      </c>
      <c r="J9" s="12">
        <v>3.1739999999999999</v>
      </c>
      <c r="K9" s="36" t="s">
        <v>213</v>
      </c>
      <c r="L9" s="9" t="str">
        <f t="shared" ref="L9:L11" si="3">IF(J9="Div by 0", "N/A", IF(K9="N/A","N/A", IF(J9&gt;VALUE(MID(K9,1,2)), "No", IF(J9&lt;-1*VALUE(MID(K9,1,2)), "No", "Yes"))))</f>
        <v>N/A</v>
      </c>
    </row>
    <row r="10" spans="1:14" x14ac:dyDescent="0.2">
      <c r="A10" s="18" t="s">
        <v>425</v>
      </c>
      <c r="B10" s="36" t="s">
        <v>213</v>
      </c>
      <c r="C10" s="36">
        <v>553</v>
      </c>
      <c r="D10" s="44" t="str">
        <f t="shared" si="0"/>
        <v>N/A</v>
      </c>
      <c r="E10" s="36">
        <v>601</v>
      </c>
      <c r="F10" s="44" t="str">
        <f t="shared" si="1"/>
        <v>N/A</v>
      </c>
      <c r="G10" s="36">
        <v>546</v>
      </c>
      <c r="H10" s="44" t="str">
        <f t="shared" si="2"/>
        <v>N/A</v>
      </c>
      <c r="I10" s="12">
        <v>8.68</v>
      </c>
      <c r="J10" s="12">
        <v>-9.15</v>
      </c>
      <c r="K10" s="36" t="s">
        <v>213</v>
      </c>
      <c r="L10" s="9" t="str">
        <f t="shared" si="3"/>
        <v>N/A</v>
      </c>
    </row>
    <row r="11" spans="1:14" x14ac:dyDescent="0.2">
      <c r="A11" s="18" t="s">
        <v>169</v>
      </c>
      <c r="B11" s="36" t="s">
        <v>213</v>
      </c>
      <c r="C11" s="8">
        <v>11.627810475</v>
      </c>
      <c r="D11" s="44" t="str">
        <f t="shared" si="0"/>
        <v>N/A</v>
      </c>
      <c r="E11" s="8">
        <v>12.261505847</v>
      </c>
      <c r="F11" s="44" t="str">
        <f t="shared" si="1"/>
        <v>N/A</v>
      </c>
      <c r="G11" s="8">
        <v>12.435376537</v>
      </c>
      <c r="H11" s="44" t="str">
        <f t="shared" si="2"/>
        <v>N/A</v>
      </c>
      <c r="I11" s="12">
        <v>5.45</v>
      </c>
      <c r="J11" s="12">
        <v>1.4179999999999999</v>
      </c>
      <c r="K11" s="36" t="s">
        <v>213</v>
      </c>
      <c r="L11" s="9" t="str">
        <f t="shared" si="3"/>
        <v>N/A</v>
      </c>
    </row>
    <row r="12" spans="1:14" x14ac:dyDescent="0.2">
      <c r="A12" s="18" t="s">
        <v>144</v>
      </c>
      <c r="B12" s="36" t="s">
        <v>213</v>
      </c>
      <c r="C12" s="36">
        <v>9900.4166667000009</v>
      </c>
      <c r="D12" s="44" t="str">
        <f>IF($B12="N/A","N/A",IF(C12&gt;10,"No",IF(C12&lt;-10,"No","Yes")))</f>
        <v>N/A</v>
      </c>
      <c r="E12" s="36">
        <v>10192.583333</v>
      </c>
      <c r="F12" s="44" t="str">
        <f>IF($B12="N/A","N/A",IF(E12&gt;10,"No",IF(E12&lt;-10,"No","Yes")))</f>
        <v>N/A</v>
      </c>
      <c r="G12" s="36">
        <v>10378.75</v>
      </c>
      <c r="H12" s="44" t="str">
        <f>IF($B12="N/A","N/A",IF(G12&gt;10,"No",IF(G12&lt;-10,"No","Yes")))</f>
        <v>N/A</v>
      </c>
      <c r="I12" s="12">
        <v>2.9510000000000001</v>
      </c>
      <c r="J12" s="12">
        <v>1.8260000000000001</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99.043971825</v>
      </c>
      <c r="F13" s="62" t="str">
        <f>IF($B13="N/A","N/A",IF(E13&gt;=95,"Yes","No"))</f>
        <v>N/A</v>
      </c>
      <c r="G13" s="8">
        <v>98.985597236000004</v>
      </c>
      <c r="H13" s="44" t="str">
        <f>IF($B13="N/A","N/A",IF(G13&gt;=95,"Yes","No"))</f>
        <v>N/A</v>
      </c>
      <c r="I13" s="12" t="s">
        <v>213</v>
      </c>
      <c r="J13" s="12">
        <v>-5.8999999999999997E-2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0.95602817480000002</v>
      </c>
      <c r="F14" s="62" t="str">
        <f>IF($B14="N/A","N/A",IF(E14&gt;95,"Yes","No"))</f>
        <v>N/A</v>
      </c>
      <c r="G14" s="72">
        <v>1.0144027645</v>
      </c>
      <c r="H14" s="44" t="str">
        <f>IF($B14="N/A","N/A",IF(G14&gt;95,"Yes","No"))</f>
        <v>N/A</v>
      </c>
      <c r="I14" s="74" t="s">
        <v>213</v>
      </c>
      <c r="J14" s="74">
        <v>6.1059999999999999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213</v>
      </c>
      <c r="J15" s="74" t="s">
        <v>1747</v>
      </c>
      <c r="K15" s="75" t="s">
        <v>213</v>
      </c>
      <c r="L15" s="9" t="str">
        <f t="shared" si="4"/>
        <v>N/A</v>
      </c>
    </row>
    <row r="16" spans="1:14" s="55" customFormat="1" x14ac:dyDescent="0.2">
      <c r="A16" s="16" t="s">
        <v>367</v>
      </c>
      <c r="B16" s="71" t="s">
        <v>213</v>
      </c>
      <c r="C16" s="77" t="s">
        <v>213</v>
      </c>
      <c r="D16" s="78" t="str">
        <f t="shared" si="5"/>
        <v>N/A</v>
      </c>
      <c r="E16" s="77">
        <v>1398</v>
      </c>
      <c r="F16" s="78" t="str">
        <f t="shared" si="6"/>
        <v>N/A</v>
      </c>
      <c r="G16" s="77">
        <v>1503</v>
      </c>
      <c r="H16" s="76" t="str">
        <f t="shared" si="7"/>
        <v>N/A</v>
      </c>
      <c r="I16" s="74" t="s">
        <v>213</v>
      </c>
      <c r="J16" s="74">
        <v>7.5110000000000001</v>
      </c>
      <c r="K16" s="75" t="s">
        <v>213</v>
      </c>
      <c r="L16" s="9" t="str">
        <f t="shared" si="4"/>
        <v>N/A</v>
      </c>
    </row>
    <row r="17" spans="1:14" s="55" customFormat="1" x14ac:dyDescent="0.2">
      <c r="A17" s="17" t="s">
        <v>368</v>
      </c>
      <c r="B17" s="71" t="s">
        <v>213</v>
      </c>
      <c r="C17" s="72" t="s">
        <v>213</v>
      </c>
      <c r="D17" s="76" t="str">
        <f t="shared" si="5"/>
        <v>N/A</v>
      </c>
      <c r="E17" s="72">
        <v>0.95602817480000002</v>
      </c>
      <c r="F17" s="76" t="str">
        <f t="shared" si="6"/>
        <v>N/A</v>
      </c>
      <c r="G17" s="72">
        <v>1.0144027645</v>
      </c>
      <c r="H17" s="76" t="str">
        <f t="shared" si="7"/>
        <v>N/A</v>
      </c>
      <c r="I17" s="74" t="s">
        <v>213</v>
      </c>
      <c r="J17" s="74">
        <v>6.1059999999999999</v>
      </c>
      <c r="K17" s="75" t="s">
        <v>213</v>
      </c>
      <c r="L17" s="9" t="str">
        <f t="shared" si="4"/>
        <v>N/A</v>
      </c>
      <c r="M17" s="43"/>
      <c r="N17" s="43"/>
    </row>
    <row r="18" spans="1:14" x14ac:dyDescent="0.2">
      <c r="A18" s="16" t="s">
        <v>682</v>
      </c>
      <c r="B18" s="71" t="s">
        <v>213</v>
      </c>
      <c r="C18" s="72" t="s">
        <v>213</v>
      </c>
      <c r="D18" s="76" t="str">
        <f t="shared" si="5"/>
        <v>N/A</v>
      </c>
      <c r="E18" s="72">
        <v>83.619456365999994</v>
      </c>
      <c r="F18" s="76" t="str">
        <f t="shared" si="6"/>
        <v>N/A</v>
      </c>
      <c r="G18" s="72">
        <v>84.031936127999998</v>
      </c>
      <c r="H18" s="76" t="str">
        <f t="shared" si="7"/>
        <v>N/A</v>
      </c>
      <c r="I18" s="12" t="s">
        <v>213</v>
      </c>
      <c r="J18" s="12">
        <v>0.49330000000000002</v>
      </c>
      <c r="K18" s="75" t="s">
        <v>213</v>
      </c>
      <c r="L18" s="9" t="str">
        <f t="shared" si="4"/>
        <v>N/A</v>
      </c>
    </row>
    <row r="19" spans="1:14" x14ac:dyDescent="0.2">
      <c r="A19" s="16" t="s">
        <v>683</v>
      </c>
      <c r="B19" s="71" t="s">
        <v>213</v>
      </c>
      <c r="C19" s="72" t="s">
        <v>213</v>
      </c>
      <c r="D19" s="76" t="str">
        <f t="shared" si="5"/>
        <v>N/A</v>
      </c>
      <c r="E19" s="72">
        <v>50.929899857000002</v>
      </c>
      <c r="F19" s="76" t="str">
        <f t="shared" si="6"/>
        <v>N/A</v>
      </c>
      <c r="G19" s="72">
        <v>51.630073187000001</v>
      </c>
      <c r="H19" s="76" t="str">
        <f t="shared" si="7"/>
        <v>N/A</v>
      </c>
      <c r="I19" s="12" t="s">
        <v>213</v>
      </c>
      <c r="J19" s="12">
        <v>1.375</v>
      </c>
      <c r="K19" s="75" t="s">
        <v>213</v>
      </c>
      <c r="L19" s="9" t="str">
        <f t="shared" si="4"/>
        <v>N/A</v>
      </c>
    </row>
    <row r="20" spans="1:14" ht="25.5" x14ac:dyDescent="0.2">
      <c r="A20" s="16" t="s">
        <v>684</v>
      </c>
      <c r="B20" s="71" t="s">
        <v>213</v>
      </c>
      <c r="C20" s="72" t="s">
        <v>213</v>
      </c>
      <c r="D20" s="76" t="str">
        <f t="shared" si="5"/>
        <v>N/A</v>
      </c>
      <c r="E20" s="72">
        <v>10.944206009</v>
      </c>
      <c r="F20" s="76" t="str">
        <f t="shared" si="6"/>
        <v>N/A</v>
      </c>
      <c r="G20" s="72">
        <v>12.375249501000001</v>
      </c>
      <c r="H20" s="76" t="str">
        <f t="shared" si="7"/>
        <v>N/A</v>
      </c>
      <c r="I20" s="12" t="s">
        <v>213</v>
      </c>
      <c r="J20" s="12">
        <v>13.08</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1302</v>
      </c>
      <c r="D22" s="44" t="str">
        <f>IF($B22="N/A","N/A",IF(C22&gt;0,"No",IF(C22&lt;0,"No","Yes")))</f>
        <v>No</v>
      </c>
      <c r="E22" s="1">
        <v>39</v>
      </c>
      <c r="F22" s="44" t="str">
        <f>IF($B22="N/A","N/A",IF(E22&gt;0,"No",IF(E22&lt;0,"No","Yes")))</f>
        <v>No</v>
      </c>
      <c r="G22" s="1">
        <v>38</v>
      </c>
      <c r="H22" s="44" t="str">
        <f>IF($B22="N/A","N/A",IF(G22&gt;0,"No",IF(G22&lt;0,"No","Yes")))</f>
        <v>No</v>
      </c>
      <c r="I22" s="12">
        <v>-97</v>
      </c>
      <c r="J22" s="12">
        <v>-2.56</v>
      </c>
      <c r="K22" s="45" t="s">
        <v>213</v>
      </c>
      <c r="L22" s="9" t="str">
        <f t="shared" si="4"/>
        <v>N/A</v>
      </c>
    </row>
    <row r="23" spans="1:14" x14ac:dyDescent="0.2">
      <c r="A23" s="6" t="s">
        <v>145</v>
      </c>
      <c r="B23" s="48" t="s">
        <v>279</v>
      </c>
      <c r="C23" s="8">
        <v>1.8016086533</v>
      </c>
      <c r="D23" s="44" t="str">
        <f>IF($B23="N/A","N/A",IF(C23&gt;=10,"No",IF(C23&lt;0,"No","Yes")))</f>
        <v>Yes</v>
      </c>
      <c r="E23" s="8">
        <v>5.4708336199999999E-2</v>
      </c>
      <c r="F23" s="44" t="str">
        <f>IF($B23="N/A","N/A",IF(E23&gt;=10,"No",IF(E23&lt;0,"No","Yes")))</f>
        <v>Yes</v>
      </c>
      <c r="G23" s="8">
        <v>5.1293819099999999E-2</v>
      </c>
      <c r="H23" s="44" t="str">
        <f>IF($B23="N/A","N/A",IF(G23&gt;=10,"No",IF(G23&lt;0,"No","Yes")))</f>
        <v>Yes</v>
      </c>
      <c r="I23" s="12">
        <v>-97</v>
      </c>
      <c r="J23" s="12">
        <v>-6.24</v>
      </c>
      <c r="K23" s="45" t="s">
        <v>213</v>
      </c>
      <c r="L23" s="9" t="str">
        <f t="shared" si="4"/>
        <v>N/A</v>
      </c>
    </row>
    <row r="24" spans="1:14" x14ac:dyDescent="0.2">
      <c r="A24" s="2" t="s">
        <v>426</v>
      </c>
      <c r="B24" s="35" t="s">
        <v>213</v>
      </c>
      <c r="C24" s="13">
        <v>98.925143954000006</v>
      </c>
      <c r="D24" s="76" t="str">
        <f t="shared" ref="D24:D27" si="8">IF($B24="N/A","N/A",IF(C24&gt;10,"No",IF(C24&lt;-10,"No","Yes")))</f>
        <v>N/A</v>
      </c>
      <c r="E24" s="13">
        <v>72.5</v>
      </c>
      <c r="F24" s="44" t="str">
        <f t="shared" ref="F24:F27" si="9">IF($B24="N/A","N/A",IF(E24&gt;10,"No",IF(E24&lt;-10,"No","Yes")))</f>
        <v>N/A</v>
      </c>
      <c r="G24" s="13">
        <v>60.526315789000002</v>
      </c>
      <c r="H24" s="44" t="str">
        <f t="shared" ref="H24:H27" si="10">IF($B24="N/A","N/A",IF(G24&gt;10,"No",IF(G24&lt;-10,"No","Yes")))</f>
        <v>N/A</v>
      </c>
      <c r="I24" s="12">
        <v>-26.7</v>
      </c>
      <c r="J24" s="12">
        <v>-16.5</v>
      </c>
      <c r="K24" s="45" t="s">
        <v>213</v>
      </c>
      <c r="L24" s="9" t="str">
        <f t="shared" si="4"/>
        <v>N/A</v>
      </c>
    </row>
    <row r="25" spans="1:14" x14ac:dyDescent="0.2">
      <c r="A25" s="2" t="s">
        <v>427</v>
      </c>
      <c r="B25" s="35" t="s">
        <v>213</v>
      </c>
      <c r="C25" s="13">
        <v>1.4587332054</v>
      </c>
      <c r="D25" s="76" t="str">
        <f t="shared" si="8"/>
        <v>N/A</v>
      </c>
      <c r="E25" s="13">
        <v>12.5</v>
      </c>
      <c r="F25" s="44" t="str">
        <f t="shared" si="9"/>
        <v>N/A</v>
      </c>
      <c r="G25" s="13">
        <v>6.5789473683999997</v>
      </c>
      <c r="H25" s="44" t="str">
        <f t="shared" si="10"/>
        <v>N/A</v>
      </c>
      <c r="I25" s="12">
        <v>756.9</v>
      </c>
      <c r="J25" s="12">
        <v>-47.4</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15.8057444</v>
      </c>
      <c r="D28" s="76" t="str">
        <f>IF($B28="N/A","N/A",IF(C28&gt;10,"No",IF(C28&lt;-10,"No","Yes")))</f>
        <v>N/A</v>
      </c>
      <c r="E28" s="72">
        <v>15.919441975</v>
      </c>
      <c r="F28" s="76" t="str">
        <f>IF($B28="N/A","N/A",IF(E28&gt;10,"No",IF(E28&lt;-10,"No","Yes")))</f>
        <v>N/A</v>
      </c>
      <c r="G28" s="72">
        <v>16.010420744000001</v>
      </c>
      <c r="H28" s="76" t="str">
        <f>IF($B28="N/A","N/A",IF(G28&gt;10,"No",IF(G28&lt;-10,"No","Yes")))</f>
        <v>N/A</v>
      </c>
      <c r="I28" s="12">
        <v>0.71930000000000005</v>
      </c>
      <c r="J28" s="12">
        <v>0.57150000000000001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98.852641551999994</v>
      </c>
      <c r="D30" s="44" t="str">
        <f>IF($B30="N/A","N/A",IF(C30&gt;=98,"Yes","No"))</f>
        <v>Yes</v>
      </c>
      <c r="E30" s="13">
        <v>98.855911919999997</v>
      </c>
      <c r="F30" s="44" t="str">
        <f>IF($B30="N/A","N/A",IF(E30&gt;=98,"Yes","No"))</f>
        <v>Yes</v>
      </c>
      <c r="G30" s="13">
        <v>98.841164640000002</v>
      </c>
      <c r="H30" s="44" t="str">
        <f>IF($B30="N/A","N/A",IF(G30&gt;=98,"Yes","No"))</f>
        <v>Yes</v>
      </c>
      <c r="I30" s="12">
        <v>3.3E-3</v>
      </c>
      <c r="J30" s="12">
        <v>-1.4999999999999999E-2</v>
      </c>
      <c r="K30" s="45" t="s">
        <v>740</v>
      </c>
      <c r="L30" s="9" t="str">
        <f t="shared" si="4"/>
        <v>Yes</v>
      </c>
    </row>
    <row r="31" spans="1:14" x14ac:dyDescent="0.2">
      <c r="A31" s="2" t="s">
        <v>18</v>
      </c>
      <c r="B31" s="48" t="s">
        <v>277</v>
      </c>
      <c r="C31" s="13">
        <v>99.876204242</v>
      </c>
      <c r="D31" s="44" t="str">
        <f>IF($B31="N/A","N/A",IF(C31&gt;=95,"Yes","No"))</f>
        <v>Yes</v>
      </c>
      <c r="E31" s="13">
        <v>99.893318743999998</v>
      </c>
      <c r="F31" s="44" t="str">
        <f>IF($B31="N/A","N/A",IF(E31&gt;=95,"Yes","No"))</f>
        <v>Yes</v>
      </c>
      <c r="G31" s="13">
        <v>99.875814964</v>
      </c>
      <c r="H31" s="44" t="str">
        <f>IF($B31="N/A","N/A",IF(G31&gt;=95,"Yes","No"))</f>
        <v>Yes</v>
      </c>
      <c r="I31" s="12">
        <v>1.7100000000000001E-2</v>
      </c>
      <c r="J31" s="12">
        <v>-1.7999999999999999E-2</v>
      </c>
      <c r="K31" s="45" t="s">
        <v>740</v>
      </c>
      <c r="L31" s="9" t="str">
        <f t="shared" si="4"/>
        <v>Yes</v>
      </c>
    </row>
    <row r="32" spans="1:14" x14ac:dyDescent="0.2">
      <c r="A32" s="2" t="s">
        <v>23</v>
      </c>
      <c r="B32" s="35" t="s">
        <v>213</v>
      </c>
      <c r="C32" s="13">
        <v>66.077195992</v>
      </c>
      <c r="D32" s="44" t="str">
        <f t="shared" ref="D32:D37" si="11">IF($B32="N/A","N/A",IF(C32&gt;10,"No",IF(C32&lt;-10,"No","Yes")))</f>
        <v>N/A</v>
      </c>
      <c r="E32" s="13">
        <v>66.459002940999994</v>
      </c>
      <c r="F32" s="44" t="str">
        <f t="shared" ref="F32:F37" si="12">IF($B32="N/A","N/A",IF(E32&gt;10,"No",IF(E32&lt;-10,"No","Yes")))</f>
        <v>N/A</v>
      </c>
      <c r="G32" s="13">
        <v>65.924706072999996</v>
      </c>
      <c r="H32" s="44" t="str">
        <f t="shared" ref="H32:H37" si="13">IF($B32="N/A","N/A",IF(G32&gt;10,"No",IF(G32&lt;-10,"No","Yes")))</f>
        <v>N/A</v>
      </c>
      <c r="I32" s="12">
        <v>0.57779999999999998</v>
      </c>
      <c r="J32" s="12">
        <v>-0.80400000000000005</v>
      </c>
      <c r="K32" s="45" t="s">
        <v>740</v>
      </c>
      <c r="L32" s="9" t="str">
        <f t="shared" si="4"/>
        <v>Yes</v>
      </c>
    </row>
    <row r="33" spans="1:12" x14ac:dyDescent="0.2">
      <c r="A33" s="2" t="s">
        <v>24</v>
      </c>
      <c r="B33" s="35" t="s">
        <v>213</v>
      </c>
      <c r="C33" s="13">
        <v>4.4566472789000002</v>
      </c>
      <c r="D33" s="44" t="str">
        <f t="shared" si="11"/>
        <v>N/A</v>
      </c>
      <c r="E33" s="13">
        <v>4.5859262804999998</v>
      </c>
      <c r="F33" s="44" t="str">
        <f t="shared" si="12"/>
        <v>N/A</v>
      </c>
      <c r="G33" s="13">
        <v>4.9707760214999999</v>
      </c>
      <c r="H33" s="44" t="str">
        <f t="shared" si="13"/>
        <v>N/A</v>
      </c>
      <c r="I33" s="12">
        <v>2.9009999999999998</v>
      </c>
      <c r="J33" s="12">
        <v>8.3919999999999995</v>
      </c>
      <c r="K33" s="45" t="s">
        <v>740</v>
      </c>
      <c r="L33" s="9" t="str">
        <f t="shared" si="4"/>
        <v>Yes</v>
      </c>
    </row>
    <row r="34" spans="1:12" x14ac:dyDescent="0.2">
      <c r="A34" s="2" t="s">
        <v>25</v>
      </c>
      <c r="B34" s="35" t="s">
        <v>213</v>
      </c>
      <c r="C34" s="13">
        <v>33.757512466000001</v>
      </c>
      <c r="D34" s="44" t="str">
        <f t="shared" si="11"/>
        <v>N/A</v>
      </c>
      <c r="E34" s="13">
        <v>33.497914244999997</v>
      </c>
      <c r="F34" s="44" t="str">
        <f t="shared" si="12"/>
        <v>N/A</v>
      </c>
      <c r="G34" s="13">
        <v>33.688565527999998</v>
      </c>
      <c r="H34" s="44" t="str">
        <f t="shared" si="13"/>
        <v>N/A</v>
      </c>
      <c r="I34" s="12">
        <v>-0.76900000000000002</v>
      </c>
      <c r="J34" s="12">
        <v>0.56910000000000005</v>
      </c>
      <c r="K34" s="45" t="s">
        <v>740</v>
      </c>
      <c r="L34" s="9" t="str">
        <f t="shared" si="4"/>
        <v>Yes</v>
      </c>
    </row>
    <row r="35" spans="1:12" x14ac:dyDescent="0.2">
      <c r="A35" s="2" t="s">
        <v>26</v>
      </c>
      <c r="B35" s="48" t="s">
        <v>213</v>
      </c>
      <c r="C35" s="13">
        <v>1.3333978822999999</v>
      </c>
      <c r="D35" s="11" t="str">
        <f t="shared" si="11"/>
        <v>N/A</v>
      </c>
      <c r="E35" s="13">
        <v>1.6679203994</v>
      </c>
      <c r="F35" s="11" t="str">
        <f t="shared" si="12"/>
        <v>N/A</v>
      </c>
      <c r="G35" s="13">
        <v>2.1185697122999998</v>
      </c>
      <c r="H35" s="11" t="str">
        <f t="shared" si="13"/>
        <v>N/A</v>
      </c>
      <c r="I35" s="12">
        <v>25.09</v>
      </c>
      <c r="J35" s="12">
        <v>27.02</v>
      </c>
      <c r="K35" s="48" t="s">
        <v>213</v>
      </c>
      <c r="L35" s="9" t="str">
        <f t="shared" si="4"/>
        <v>N/A</v>
      </c>
    </row>
    <row r="36" spans="1:12" x14ac:dyDescent="0.2">
      <c r="A36" s="2" t="s">
        <v>60</v>
      </c>
      <c r="B36" s="48" t="s">
        <v>213</v>
      </c>
      <c r="C36" s="13">
        <v>0.49172504890000002</v>
      </c>
      <c r="D36" s="11" t="str">
        <f t="shared" si="11"/>
        <v>N/A</v>
      </c>
      <c r="E36" s="13">
        <v>0.50468440130000003</v>
      </c>
      <c r="F36" s="11" t="str">
        <f t="shared" si="12"/>
        <v>N/A</v>
      </c>
      <c r="G36" s="13">
        <v>0.58177989549999998</v>
      </c>
      <c r="H36" s="11" t="str">
        <f t="shared" si="13"/>
        <v>N/A</v>
      </c>
      <c r="I36" s="12">
        <v>2.6349999999999998</v>
      </c>
      <c r="J36" s="12">
        <v>15.28</v>
      </c>
      <c r="K36" s="48" t="s">
        <v>213</v>
      </c>
      <c r="L36" s="9" t="str">
        <f t="shared" si="4"/>
        <v>N/A</v>
      </c>
    </row>
    <row r="37" spans="1:12" x14ac:dyDescent="0.2">
      <c r="A37" s="2" t="s">
        <v>61</v>
      </c>
      <c r="B37" s="48" t="s">
        <v>213</v>
      </c>
      <c r="C37" s="13">
        <v>5.8737283271000003</v>
      </c>
      <c r="D37" s="11" t="str">
        <f t="shared" si="11"/>
        <v>N/A</v>
      </c>
      <c r="E37" s="13">
        <v>6.4678930452000003</v>
      </c>
      <c r="F37" s="11" t="str">
        <f t="shared" si="12"/>
        <v>N/A</v>
      </c>
      <c r="G37" s="13">
        <v>7.0124050051999998</v>
      </c>
      <c r="H37" s="11" t="str">
        <f t="shared" si="13"/>
        <v>N/A</v>
      </c>
      <c r="I37" s="12">
        <v>10.119999999999999</v>
      </c>
      <c r="J37" s="12">
        <v>8.4190000000000005</v>
      </c>
      <c r="K37" s="48" t="s">
        <v>213</v>
      </c>
      <c r="L37" s="9" t="str">
        <f t="shared" si="4"/>
        <v>N/A</v>
      </c>
    </row>
    <row r="38" spans="1:12" x14ac:dyDescent="0.2">
      <c r="A38" s="2" t="s">
        <v>62</v>
      </c>
      <c r="B38" s="48" t="s">
        <v>278</v>
      </c>
      <c r="C38" s="13">
        <v>1.3831927999999999E-3</v>
      </c>
      <c r="D38" s="11" t="str">
        <f>IF($B38="N/A","N/A",IF(C38&gt;=5,"No",IF(C38&lt;0,"No","Yes")))</f>
        <v>Yes</v>
      </c>
      <c r="E38" s="13">
        <v>6.8385419999999998E-4</v>
      </c>
      <c r="F38" s="11" t="str">
        <f>IF($B38="N/A","N/A",IF(E38&gt;=5,"No",IF(E38&lt;0,"No","Yes")))</f>
        <v>Yes</v>
      </c>
      <c r="G38" s="13">
        <v>6.7491869999999996E-4</v>
      </c>
      <c r="H38" s="11" t="str">
        <f>IF($B38="N/A","N/A",IF(G38&gt;=5,"No",IF(G38&lt;0,"No","Yes")))</f>
        <v>Yes</v>
      </c>
      <c r="I38" s="12">
        <v>-50.6</v>
      </c>
      <c r="J38" s="12">
        <v>-1.31</v>
      </c>
      <c r="K38" s="45" t="s">
        <v>740</v>
      </c>
      <c r="L38" s="9" t="str">
        <f t="shared" si="4"/>
        <v>Yes</v>
      </c>
    </row>
    <row r="39" spans="1:12" x14ac:dyDescent="0.2">
      <c r="A39" s="2" t="s">
        <v>63</v>
      </c>
      <c r="B39" s="48" t="s">
        <v>213</v>
      </c>
      <c r="C39" s="13">
        <v>3.7263214678000001</v>
      </c>
      <c r="D39" s="11" t="str">
        <f>IF($B39="N/A","N/A",IF(C39&gt;10,"No",IF(C39&lt;-10,"No","Yes")))</f>
        <v>N/A</v>
      </c>
      <c r="E39" s="13">
        <v>3.8849757232000002</v>
      </c>
      <c r="F39" s="11" t="str">
        <f>IF($B39="N/A","N/A",IF(E39&gt;10,"No",IF(E39&lt;-10,"No","Yes")))</f>
        <v>N/A</v>
      </c>
      <c r="G39" s="13">
        <v>4.0508618711000004</v>
      </c>
      <c r="H39" s="11" t="str">
        <f>IF($B39="N/A","N/A",IF(G39&gt;10,"No",IF(G39&lt;-10,"No","Yes")))</f>
        <v>N/A</v>
      </c>
      <c r="I39" s="12">
        <v>4.258</v>
      </c>
      <c r="J39" s="12">
        <v>4.2699999999999996</v>
      </c>
      <c r="K39" s="48" t="s">
        <v>740</v>
      </c>
      <c r="L39" s="9" t="str">
        <f t="shared" si="4"/>
        <v>Yes</v>
      </c>
    </row>
    <row r="40" spans="1:12" x14ac:dyDescent="0.2">
      <c r="A40" s="2" t="s">
        <v>64</v>
      </c>
      <c r="B40" s="48" t="s">
        <v>213</v>
      </c>
      <c r="C40" s="13">
        <v>3.7119524899999999E-2</v>
      </c>
      <c r="D40" s="11" t="str">
        <f>IF($B40="N/A","N/A",IF(C40&gt;10,"No",IF(C40&lt;-10,"No","Yes")))</f>
        <v>N/A</v>
      </c>
      <c r="E40" s="13">
        <v>1.76025348E-2</v>
      </c>
      <c r="F40" s="11" t="str">
        <f>IF($B40="N/A","N/A",IF(E40&gt;10,"No",IF(E40&lt;-10,"No","Yes")))</f>
        <v>N/A</v>
      </c>
      <c r="G40" s="13">
        <v>1.6661113000000002E-2</v>
      </c>
      <c r="H40" s="11" t="str">
        <f>IF($B40="N/A","N/A",IF(G40&gt;10,"No",IF(G40&lt;-10,"No","Yes")))</f>
        <v>N/A</v>
      </c>
      <c r="I40" s="12">
        <v>-52.6</v>
      </c>
      <c r="J40" s="12">
        <v>-5.35</v>
      </c>
      <c r="K40" s="45" t="s">
        <v>740</v>
      </c>
      <c r="L40" s="9" t="str">
        <f t="shared" si="4"/>
        <v>Yes</v>
      </c>
    </row>
    <row r="41" spans="1:12" x14ac:dyDescent="0.2">
      <c r="A41" s="3" t="s">
        <v>19</v>
      </c>
      <c r="B41" s="35" t="s">
        <v>281</v>
      </c>
      <c r="C41" s="8">
        <v>4.3328515212000003</v>
      </c>
      <c r="D41" s="44" t="str">
        <f>IF($B41="N/A","N/A",IF(C41&gt;8,"No",IF(C41&lt;2,"No","Yes")))</f>
        <v>Yes</v>
      </c>
      <c r="E41" s="8">
        <v>4.2706694932999998</v>
      </c>
      <c r="F41" s="44" t="str">
        <f>IF($B41="N/A","N/A",IF(E41&gt;8,"No",IF(E41&lt;2,"No","Yes")))</f>
        <v>Yes</v>
      </c>
      <c r="G41" s="8">
        <v>4.2263407259000001</v>
      </c>
      <c r="H41" s="44" t="str">
        <f>IF($B41="N/A","N/A",IF(G41&gt;8,"No",IF(G41&lt;2,"No","Yes")))</f>
        <v>Yes</v>
      </c>
      <c r="I41" s="12">
        <v>-1.44</v>
      </c>
      <c r="J41" s="12">
        <v>-1.04</v>
      </c>
      <c r="K41" s="45" t="s">
        <v>740</v>
      </c>
      <c r="L41" s="9" t="str">
        <f t="shared" si="4"/>
        <v>Yes</v>
      </c>
    </row>
    <row r="42" spans="1:12" x14ac:dyDescent="0.2">
      <c r="A42" s="3" t="s">
        <v>170</v>
      </c>
      <c r="B42" s="35" t="s">
        <v>213</v>
      </c>
      <c r="C42" s="8">
        <v>21.422198861999998</v>
      </c>
      <c r="D42" s="11" t="str">
        <f t="shared" ref="D42:D49" si="14">IF($B42="N/A","N/A",IF(C42&gt;10,"No",IF(C42&lt;-10,"No","Yes")))</f>
        <v>N/A</v>
      </c>
      <c r="E42" s="8">
        <v>20.982698489000001</v>
      </c>
      <c r="F42" s="11" t="str">
        <f t="shared" ref="F42:F49" si="15">IF($B42="N/A","N/A",IF(E42&gt;10,"No",IF(E42&lt;-10,"No","Yes")))</f>
        <v>N/A</v>
      </c>
      <c r="G42" s="8">
        <v>20.644412347999999</v>
      </c>
      <c r="H42" s="11" t="str">
        <f t="shared" ref="H42:H49" si="16">IF($B42="N/A","N/A",IF(G42&gt;10,"No",IF(G42&lt;-10,"No","Yes")))</f>
        <v>N/A</v>
      </c>
      <c r="I42" s="12">
        <v>-2.0499999999999998</v>
      </c>
      <c r="J42" s="12">
        <v>-1.61</v>
      </c>
      <c r="K42" s="45" t="s">
        <v>740</v>
      </c>
      <c r="L42" s="9" t="str">
        <f>IF(J42="Div by 0", "N/A", IF(OR(J42="N/A",K42="N/A"),"N/A", IF(J42&gt;VALUE(MID(K42,1,2)), "No", IF(J42&lt;-1*VALUE(MID(K42,1,2)), "No", "Yes"))))</f>
        <v>Yes</v>
      </c>
    </row>
    <row r="43" spans="1:12" x14ac:dyDescent="0.2">
      <c r="A43" s="3" t="s">
        <v>171</v>
      </c>
      <c r="B43" s="35" t="s">
        <v>213</v>
      </c>
      <c r="C43" s="8">
        <v>37.089623979000002</v>
      </c>
      <c r="D43" s="11" t="str">
        <f t="shared" si="14"/>
        <v>N/A</v>
      </c>
      <c r="E43" s="8">
        <v>37.136018601000004</v>
      </c>
      <c r="F43" s="11" t="str">
        <f t="shared" si="15"/>
        <v>N/A</v>
      </c>
      <c r="G43" s="8">
        <v>37.447862532999999</v>
      </c>
      <c r="H43" s="11" t="str">
        <f t="shared" si="16"/>
        <v>N/A</v>
      </c>
      <c r="I43" s="12">
        <v>0.12509999999999999</v>
      </c>
      <c r="J43" s="12">
        <v>0.8397</v>
      </c>
      <c r="K43" s="45" t="s">
        <v>740</v>
      </c>
      <c r="L43" s="9" t="str">
        <f>IF(J43="Div by 0", "N/A", IF(OR(J43="N/A",K43="N/A"),"N/A", IF(J43&gt;VALUE(MID(K43,1,2)), "No", IF(J43&lt;-1*VALUE(MID(K43,1,2)), "No", "Yes"))))</f>
        <v>Yes</v>
      </c>
    </row>
    <row r="44" spans="1:12" x14ac:dyDescent="0.2">
      <c r="A44" s="3" t="s">
        <v>172</v>
      </c>
      <c r="B44" s="35" t="s">
        <v>213</v>
      </c>
      <c r="C44" s="8">
        <v>3.1716611453999999</v>
      </c>
      <c r="D44" s="11" t="str">
        <f t="shared" si="14"/>
        <v>N/A</v>
      </c>
      <c r="E44" s="8">
        <v>3.1594064145999998</v>
      </c>
      <c r="F44" s="11" t="str">
        <f t="shared" si="15"/>
        <v>N/A</v>
      </c>
      <c r="G44" s="8">
        <v>3.0168864651999998</v>
      </c>
      <c r="H44" s="11" t="str">
        <f t="shared" si="16"/>
        <v>N/A</v>
      </c>
      <c r="I44" s="12">
        <v>-0.38600000000000001</v>
      </c>
      <c r="J44" s="12">
        <v>-4.51</v>
      </c>
      <c r="K44" s="45" t="s">
        <v>740</v>
      </c>
      <c r="L44" s="9" t="str">
        <f t="shared" ref="L44:L53" si="17">IF(J44="Div by 0", "N/A", IF(OR(J44="N/A",K44="N/A"),"N/A", IF(J44&gt;VALUE(MID(K44,1,2)), "No", IF(J44&lt;-1*VALUE(MID(K44,1,2)), "No", "Yes"))))</f>
        <v>Yes</v>
      </c>
    </row>
    <row r="45" spans="1:12" x14ac:dyDescent="0.2">
      <c r="A45" s="3" t="s">
        <v>173</v>
      </c>
      <c r="B45" s="35" t="s">
        <v>213</v>
      </c>
      <c r="C45" s="8">
        <v>17.528511062</v>
      </c>
      <c r="D45" s="11" t="str">
        <f t="shared" si="14"/>
        <v>N/A</v>
      </c>
      <c r="E45" s="8">
        <v>17.730971756999999</v>
      </c>
      <c r="F45" s="11" t="str">
        <f t="shared" si="15"/>
        <v>N/A</v>
      </c>
      <c r="G45" s="8">
        <v>17.839450346</v>
      </c>
      <c r="H45" s="11" t="str">
        <f t="shared" si="16"/>
        <v>N/A</v>
      </c>
      <c r="I45" s="12">
        <v>1.155</v>
      </c>
      <c r="J45" s="12">
        <v>0.61180000000000001</v>
      </c>
      <c r="K45" s="45" t="s">
        <v>740</v>
      </c>
      <c r="L45" s="9" t="str">
        <f t="shared" si="17"/>
        <v>Yes</v>
      </c>
    </row>
    <row r="46" spans="1:12" x14ac:dyDescent="0.2">
      <c r="A46" s="3" t="s">
        <v>174</v>
      </c>
      <c r="B46" s="35" t="s">
        <v>213</v>
      </c>
      <c r="C46" s="8">
        <v>7.5729807113999996</v>
      </c>
      <c r="D46" s="11" t="str">
        <f t="shared" si="14"/>
        <v>N/A</v>
      </c>
      <c r="E46" s="8">
        <v>7.8677425973000004</v>
      </c>
      <c r="F46" s="11" t="str">
        <f t="shared" si="15"/>
        <v>N/A</v>
      </c>
      <c r="G46" s="8">
        <v>8.0673028900000006</v>
      </c>
      <c r="H46" s="11" t="str">
        <f t="shared" si="16"/>
        <v>N/A</v>
      </c>
      <c r="I46" s="12">
        <v>3.8919999999999999</v>
      </c>
      <c r="J46" s="12">
        <v>2.536</v>
      </c>
      <c r="K46" s="45" t="s">
        <v>740</v>
      </c>
      <c r="L46" s="9" t="str">
        <f t="shared" si="17"/>
        <v>Yes</v>
      </c>
    </row>
    <row r="47" spans="1:12" x14ac:dyDescent="0.2">
      <c r="A47" s="3" t="s">
        <v>175</v>
      </c>
      <c r="B47" s="35" t="s">
        <v>213</v>
      </c>
      <c r="C47" s="8">
        <v>3.1903342485000001</v>
      </c>
      <c r="D47" s="11" t="str">
        <f t="shared" si="14"/>
        <v>N/A</v>
      </c>
      <c r="E47" s="8">
        <v>3.2633522532999999</v>
      </c>
      <c r="F47" s="11" t="str">
        <f t="shared" si="15"/>
        <v>N/A</v>
      </c>
      <c r="G47" s="8">
        <v>3.3469216958999999</v>
      </c>
      <c r="H47" s="11" t="str">
        <f t="shared" si="16"/>
        <v>N/A</v>
      </c>
      <c r="I47" s="12">
        <v>2.2890000000000001</v>
      </c>
      <c r="J47" s="12">
        <v>2.5609999999999999</v>
      </c>
      <c r="K47" s="45" t="s">
        <v>740</v>
      </c>
      <c r="L47" s="9" t="str">
        <f t="shared" si="17"/>
        <v>Yes</v>
      </c>
    </row>
    <row r="48" spans="1:12" x14ac:dyDescent="0.2">
      <c r="A48" s="3" t="s">
        <v>176</v>
      </c>
      <c r="B48" s="35" t="s">
        <v>213</v>
      </c>
      <c r="C48" s="8">
        <v>2.8438444460999999</v>
      </c>
      <c r="D48" s="11" t="str">
        <f t="shared" si="14"/>
        <v>N/A</v>
      </c>
      <c r="E48" s="8">
        <v>2.8215824386000001</v>
      </c>
      <c r="F48" s="11" t="str">
        <f t="shared" si="15"/>
        <v>N/A</v>
      </c>
      <c r="G48" s="8">
        <v>2.7057489573</v>
      </c>
      <c r="H48" s="11" t="str">
        <f t="shared" si="16"/>
        <v>N/A</v>
      </c>
      <c r="I48" s="12">
        <v>-0.78300000000000003</v>
      </c>
      <c r="J48" s="12">
        <v>-4.1100000000000003</v>
      </c>
      <c r="K48" s="45" t="s">
        <v>740</v>
      </c>
      <c r="L48" s="9" t="str">
        <f t="shared" si="17"/>
        <v>Yes</v>
      </c>
    </row>
    <row r="49" spans="1:12" x14ac:dyDescent="0.2">
      <c r="A49" s="3" t="s">
        <v>957</v>
      </c>
      <c r="B49" s="35" t="s">
        <v>213</v>
      </c>
      <c r="C49" s="8">
        <v>2.8473024281999999</v>
      </c>
      <c r="D49" s="11" t="str">
        <f t="shared" si="14"/>
        <v>N/A</v>
      </c>
      <c r="E49" s="8">
        <v>2.7675579566000001</v>
      </c>
      <c r="F49" s="11" t="str">
        <f t="shared" si="15"/>
        <v>N/A</v>
      </c>
      <c r="G49" s="8">
        <v>2.7050740385999998</v>
      </c>
      <c r="H49" s="11" t="str">
        <f t="shared" si="16"/>
        <v>N/A</v>
      </c>
      <c r="I49" s="12">
        <v>-2.8</v>
      </c>
      <c r="J49" s="12">
        <v>-2.2599999999999998</v>
      </c>
      <c r="K49" s="45" t="s">
        <v>740</v>
      </c>
      <c r="L49" s="9" t="str">
        <f t="shared" si="17"/>
        <v>Yes</v>
      </c>
    </row>
    <row r="50" spans="1:12" x14ac:dyDescent="0.2">
      <c r="A50" s="2" t="s">
        <v>208</v>
      </c>
      <c r="B50" s="35" t="s">
        <v>213</v>
      </c>
      <c r="C50" s="36">
        <v>90041</v>
      </c>
      <c r="D50" s="9" t="str">
        <f t="shared" ref="D50:D53" si="18">IF($B50="N/A","N/A",IF(C50&lt;0,"No","Yes"))</f>
        <v>N/A</v>
      </c>
      <c r="E50" s="36">
        <v>90478</v>
      </c>
      <c r="F50" s="9" t="str">
        <f t="shared" ref="F50:F53" si="19">IF($B50="N/A","N/A",IF(E50&lt;0,"No","Yes"))</f>
        <v>N/A</v>
      </c>
      <c r="G50" s="36">
        <v>91572</v>
      </c>
      <c r="H50" s="9" t="str">
        <f t="shared" ref="H50:H53" si="20">IF($B50="N/A","N/A",IF(G50&lt;0,"No","Yes"))</f>
        <v>N/A</v>
      </c>
      <c r="I50" s="12">
        <v>0.48530000000000001</v>
      </c>
      <c r="J50" s="12">
        <v>1.2090000000000001</v>
      </c>
      <c r="K50" s="45" t="s">
        <v>740</v>
      </c>
      <c r="L50" s="9" t="str">
        <f t="shared" si="17"/>
        <v>Yes</v>
      </c>
    </row>
    <row r="51" spans="1:12" x14ac:dyDescent="0.2">
      <c r="A51" s="2" t="s">
        <v>209</v>
      </c>
      <c r="B51" s="35" t="s">
        <v>213</v>
      </c>
      <c r="C51" s="36">
        <v>4538</v>
      </c>
      <c r="D51" s="9" t="str">
        <f t="shared" si="18"/>
        <v>N/A</v>
      </c>
      <c r="E51" s="36">
        <v>4568</v>
      </c>
      <c r="F51" s="9" t="str">
        <f t="shared" si="19"/>
        <v>N/A</v>
      </c>
      <c r="G51" s="36">
        <v>4427</v>
      </c>
      <c r="H51" s="9" t="str">
        <f t="shared" si="20"/>
        <v>N/A</v>
      </c>
      <c r="I51" s="12">
        <v>0.66110000000000002</v>
      </c>
      <c r="J51" s="12">
        <v>-3.09</v>
      </c>
      <c r="K51" s="45" t="s">
        <v>740</v>
      </c>
      <c r="L51" s="9" t="str">
        <f t="shared" si="17"/>
        <v>Yes</v>
      </c>
    </row>
    <row r="52" spans="1:12" x14ac:dyDescent="0.2">
      <c r="A52" s="2" t="s">
        <v>210</v>
      </c>
      <c r="B52" s="35" t="s">
        <v>213</v>
      </c>
      <c r="C52" s="36">
        <v>35400</v>
      </c>
      <c r="D52" s="9" t="str">
        <f t="shared" si="18"/>
        <v>N/A</v>
      </c>
      <c r="E52" s="36">
        <v>36561</v>
      </c>
      <c r="F52" s="9" t="str">
        <f t="shared" si="19"/>
        <v>N/A</v>
      </c>
      <c r="G52" s="36">
        <v>37461</v>
      </c>
      <c r="H52" s="9" t="str">
        <f t="shared" si="20"/>
        <v>N/A</v>
      </c>
      <c r="I52" s="12">
        <v>3.28</v>
      </c>
      <c r="J52" s="12">
        <v>2.4620000000000002</v>
      </c>
      <c r="K52" s="45" t="s">
        <v>740</v>
      </c>
      <c r="L52" s="9" t="str">
        <f t="shared" si="17"/>
        <v>Yes</v>
      </c>
    </row>
    <row r="53" spans="1:12" x14ac:dyDescent="0.2">
      <c r="A53" s="2" t="s">
        <v>958</v>
      </c>
      <c r="B53" s="35" t="s">
        <v>213</v>
      </c>
      <c r="C53" s="36">
        <v>8151</v>
      </c>
      <c r="D53" s="9" t="str">
        <f t="shared" si="18"/>
        <v>N/A</v>
      </c>
      <c r="E53" s="36">
        <v>8343</v>
      </c>
      <c r="F53" s="9" t="str">
        <f t="shared" si="19"/>
        <v>N/A</v>
      </c>
      <c r="G53" s="36">
        <v>8508</v>
      </c>
      <c r="H53" s="9" t="str">
        <f t="shared" si="20"/>
        <v>N/A</v>
      </c>
      <c r="I53" s="12">
        <v>2.3559999999999999</v>
      </c>
      <c r="J53" s="12">
        <v>1.978</v>
      </c>
      <c r="K53" s="45" t="s">
        <v>740</v>
      </c>
      <c r="L53" s="9" t="str">
        <f t="shared" si="17"/>
        <v>Yes</v>
      </c>
    </row>
    <row r="54" spans="1:12" x14ac:dyDescent="0.2">
      <c r="A54" s="2" t="s">
        <v>959</v>
      </c>
      <c r="B54" s="35" t="s">
        <v>213</v>
      </c>
      <c r="C54" s="8">
        <v>99.999308404000004</v>
      </c>
      <c r="D54" s="44" t="str">
        <f>IF($B54="N/A","N/A",IF(C54&gt;10,"No",IF(C54&lt;-10,"No","Yes")))</f>
        <v>N/A</v>
      </c>
      <c r="E54" s="8">
        <v>100</v>
      </c>
      <c r="F54" s="44" t="str">
        <f>IF($B54="N/A","N/A",IF(E54&gt;10,"No",IF(E54&lt;-10,"No","Yes")))</f>
        <v>N/A</v>
      </c>
      <c r="G54" s="8">
        <v>100</v>
      </c>
      <c r="H54" s="44" t="str">
        <f>IF($B54="N/A","N/A",IF(G54&gt;10,"No",IF(G54&lt;-10,"No","Yes")))</f>
        <v>N/A</v>
      </c>
      <c r="I54" s="12">
        <v>6.9999999999999999E-4</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56.132039587000001</v>
      </c>
      <c r="D56" s="44" t="str">
        <f t="shared" ref="D56:D57" si="21">IF($B56="N/A","N/A",IF(C56&gt;10,"No",IF(C56&lt;-10,"No","Yes")))</f>
        <v>N/A</v>
      </c>
      <c r="E56" s="8">
        <v>56.015865417000001</v>
      </c>
      <c r="F56" s="44" t="str">
        <f t="shared" ref="F56:F57" si="22">IF($B56="N/A","N/A",IF(E56&gt;10,"No",IF(E56&lt;-10,"No","Yes")))</f>
        <v>N/A</v>
      </c>
      <c r="G56" s="8">
        <v>55.911612650999999</v>
      </c>
      <c r="H56" s="44" t="str">
        <f t="shared" ref="H56:H57" si="23">IF($B56="N/A","N/A",IF(G56&gt;10,"No",IF(G56&lt;-10,"No","Yes")))</f>
        <v>N/A</v>
      </c>
      <c r="I56" s="12">
        <v>-0.20699999999999999</v>
      </c>
      <c r="J56" s="12">
        <v>-0.186</v>
      </c>
      <c r="K56" s="45" t="s">
        <v>740</v>
      </c>
      <c r="L56" s="9" t="str">
        <f>IF(J56="Div by 0", "N/A", IF(OR(J56="N/A",K56="N/A"),"N/A", IF(J56&gt;VALUE(MID(K56,1,2)), "No", IF(J56&lt;-1*VALUE(MID(K56,1,2)), "No", "Yes"))))</f>
        <v>Yes</v>
      </c>
    </row>
    <row r="57" spans="1:12" x14ac:dyDescent="0.2">
      <c r="A57" s="6" t="s">
        <v>178</v>
      </c>
      <c r="B57" s="35" t="s">
        <v>213</v>
      </c>
      <c r="C57" s="8">
        <v>43.867960412999999</v>
      </c>
      <c r="D57" s="44" t="str">
        <f t="shared" si="21"/>
        <v>N/A</v>
      </c>
      <c r="E57" s="8">
        <v>43.984134582999999</v>
      </c>
      <c r="F57" s="44" t="str">
        <f t="shared" si="22"/>
        <v>N/A</v>
      </c>
      <c r="G57" s="8">
        <v>44.088387349000001</v>
      </c>
      <c r="H57" s="44" t="str">
        <f t="shared" si="23"/>
        <v>N/A</v>
      </c>
      <c r="I57" s="12">
        <v>0.26479999999999998</v>
      </c>
      <c r="J57" s="12">
        <v>0.23699999999999999</v>
      </c>
      <c r="K57" s="45" t="s">
        <v>740</v>
      </c>
      <c r="L57" s="9" t="str">
        <f>IF(J57="Div by 0", "N/A", IF(OR(J57="N/A",K57="N/A"),"N/A", IF(J57&gt;VALUE(MID(K57,1,2)), "No", IF(J57&lt;-1*VALUE(MID(K57,1,2)), "No", "Yes"))))</f>
        <v>Yes</v>
      </c>
    </row>
    <row r="58" spans="1:12" x14ac:dyDescent="0.2">
      <c r="A58" s="7" t="s">
        <v>686</v>
      </c>
      <c r="B58" s="35" t="s">
        <v>282</v>
      </c>
      <c r="C58" s="8">
        <v>58.440588409999997</v>
      </c>
      <c r="D58" s="44" t="str">
        <f>IF($B58="N/A","N/A",IF(C58&gt;70,"No",IF(C58&lt;40,"No","Yes")))</f>
        <v>Yes</v>
      </c>
      <c r="E58" s="8">
        <v>59.123298912999999</v>
      </c>
      <c r="F58" s="44" t="str">
        <f>IF($B58="N/A","N/A",IF(E58&gt;70,"No",IF(E58&lt;40,"No","Yes")))</f>
        <v>Yes</v>
      </c>
      <c r="G58" s="8">
        <v>58.125345895999999</v>
      </c>
      <c r="H58" s="44" t="str">
        <f>IF($B58="N/A","N/A",IF(G58&gt;70,"No",IF(G58&lt;40,"No","Yes")))</f>
        <v>Yes</v>
      </c>
      <c r="I58" s="12">
        <v>1.1679999999999999</v>
      </c>
      <c r="J58" s="12">
        <v>-1.69</v>
      </c>
      <c r="K58" s="45" t="s">
        <v>740</v>
      </c>
      <c r="L58" s="9" t="str">
        <f t="shared" si="4"/>
        <v>Yes</v>
      </c>
    </row>
    <row r="59" spans="1:12" x14ac:dyDescent="0.2">
      <c r="A59" s="2" t="s">
        <v>687</v>
      </c>
      <c r="B59" s="35" t="s">
        <v>213</v>
      </c>
      <c r="C59" s="8">
        <v>69.072352834</v>
      </c>
      <c r="D59" s="44" t="str">
        <f>IF($B59="N/A","N/A",IF(C59&gt;10,"No",IF(C59&lt;-10,"No","Yes")))</f>
        <v>N/A</v>
      </c>
      <c r="E59" s="8">
        <v>69.794379097000004</v>
      </c>
      <c r="F59" s="44" t="str">
        <f>IF($B59="N/A","N/A",IF(E59&gt;10,"No",IF(E59&lt;-10,"No","Yes")))</f>
        <v>N/A</v>
      </c>
      <c r="G59" s="8">
        <v>69.469622184000002</v>
      </c>
      <c r="H59" s="44" t="str">
        <f>IF($B59="N/A","N/A",IF(G59&gt;10,"No",IF(G59&lt;-10,"No","Yes")))</f>
        <v>N/A</v>
      </c>
      <c r="I59" s="12">
        <v>1.0449999999999999</v>
      </c>
      <c r="J59" s="12">
        <v>-0.46500000000000002</v>
      </c>
      <c r="K59" s="35" t="s">
        <v>213</v>
      </c>
      <c r="L59" s="9" t="str">
        <f t="shared" si="4"/>
        <v>N/A</v>
      </c>
    </row>
    <row r="60" spans="1:12" x14ac:dyDescent="0.2">
      <c r="A60" s="2" t="s">
        <v>688</v>
      </c>
      <c r="B60" s="35" t="s">
        <v>213</v>
      </c>
      <c r="C60" s="8">
        <v>77.251545410999995</v>
      </c>
      <c r="D60" s="44" t="str">
        <f t="shared" ref="D60:D66" si="24">IF($B60="N/A","N/A",IF(C60&gt;10,"No",IF(C60&lt;-10,"No","Yes")))</f>
        <v>N/A</v>
      </c>
      <c r="E60" s="8">
        <v>77.979704796999997</v>
      </c>
      <c r="F60" s="44" t="str">
        <f t="shared" ref="F60:F66" si="25">IF($B60="N/A","N/A",IF(E60&gt;10,"No",IF(E60&lt;-10,"No","Yes")))</f>
        <v>N/A</v>
      </c>
      <c r="G60" s="8">
        <v>77.739802033000004</v>
      </c>
      <c r="H60" s="44" t="str">
        <f t="shared" ref="H60:H66" si="26">IF($B60="N/A","N/A",IF(G60&gt;10,"No",IF(G60&lt;-10,"No","Yes")))</f>
        <v>N/A</v>
      </c>
      <c r="I60" s="12">
        <v>0.94259999999999999</v>
      </c>
      <c r="J60" s="12">
        <v>-0.308</v>
      </c>
      <c r="K60" s="35" t="s">
        <v>213</v>
      </c>
      <c r="L60" s="9" t="str">
        <f t="shared" si="4"/>
        <v>N/A</v>
      </c>
    </row>
    <row r="61" spans="1:12" x14ac:dyDescent="0.2">
      <c r="A61" s="2" t="s">
        <v>1748</v>
      </c>
      <c r="B61" s="35" t="s">
        <v>213</v>
      </c>
      <c r="C61" s="8">
        <v>59.97285239</v>
      </c>
      <c r="D61" s="44" t="str">
        <f t="shared" si="24"/>
        <v>N/A</v>
      </c>
      <c r="E61" s="8">
        <v>60.672963008000004</v>
      </c>
      <c r="F61" s="44" t="str">
        <f t="shared" si="25"/>
        <v>N/A</v>
      </c>
      <c r="G61" s="8">
        <v>59.377056371999998</v>
      </c>
      <c r="H61" s="44" t="str">
        <f t="shared" si="26"/>
        <v>N/A</v>
      </c>
      <c r="I61" s="12">
        <v>1.167</v>
      </c>
      <c r="J61" s="12">
        <v>-2.14</v>
      </c>
      <c r="K61" s="35" t="s">
        <v>213</v>
      </c>
      <c r="L61" s="9" t="str">
        <f t="shared" si="4"/>
        <v>N/A</v>
      </c>
    </row>
    <row r="62" spans="1:12" x14ac:dyDescent="0.2">
      <c r="A62" s="2" t="s">
        <v>689</v>
      </c>
      <c r="B62" s="35" t="s">
        <v>213</v>
      </c>
      <c r="C62" s="8">
        <v>29.819462791999999</v>
      </c>
      <c r="D62" s="44" t="str">
        <f t="shared" si="24"/>
        <v>N/A</v>
      </c>
      <c r="E62" s="8">
        <v>30.217353654</v>
      </c>
      <c r="F62" s="44" t="str">
        <f t="shared" si="25"/>
        <v>N/A</v>
      </c>
      <c r="G62" s="8">
        <v>28.853907523</v>
      </c>
      <c r="H62" s="44" t="str">
        <f t="shared" si="26"/>
        <v>N/A</v>
      </c>
      <c r="I62" s="12">
        <v>1.3340000000000001</v>
      </c>
      <c r="J62" s="12">
        <v>-4.51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1.1404424834</v>
      </c>
      <c r="D64" s="44" t="str">
        <f t="shared" si="24"/>
        <v>N/A</v>
      </c>
      <c r="E64" s="8">
        <v>1.1721261027000001</v>
      </c>
      <c r="F64" s="44" t="str">
        <f t="shared" si="25"/>
        <v>N/A</v>
      </c>
      <c r="G64" s="8">
        <v>1.0967428425000001</v>
      </c>
      <c r="H64" s="44" t="str">
        <f t="shared" si="26"/>
        <v>N/A</v>
      </c>
      <c r="I64" s="12">
        <v>2.778</v>
      </c>
      <c r="J64" s="12">
        <v>-6.43</v>
      </c>
      <c r="K64" s="35" t="s">
        <v>213</v>
      </c>
      <c r="L64" s="9" t="str">
        <f t="shared" si="4"/>
        <v>N/A</v>
      </c>
    </row>
    <row r="65" spans="1:12" x14ac:dyDescent="0.2">
      <c r="A65" s="3" t="s">
        <v>147</v>
      </c>
      <c r="B65" s="35" t="s">
        <v>213</v>
      </c>
      <c r="C65" s="8">
        <v>1.3859592096</v>
      </c>
      <c r="D65" s="44" t="str">
        <f t="shared" si="24"/>
        <v>N/A</v>
      </c>
      <c r="E65" s="8">
        <v>1.450454763</v>
      </c>
      <c r="F65" s="44" t="str">
        <f t="shared" si="25"/>
        <v>N/A</v>
      </c>
      <c r="G65" s="8">
        <v>1.3943819770000001</v>
      </c>
      <c r="H65" s="44" t="str">
        <f t="shared" si="26"/>
        <v>N/A</v>
      </c>
      <c r="I65" s="12">
        <v>4.6529999999999996</v>
      </c>
      <c r="J65" s="12">
        <v>-3.87</v>
      </c>
      <c r="K65" s="35" t="s">
        <v>213</v>
      </c>
      <c r="L65" s="9" t="str">
        <f t="shared" si="4"/>
        <v>N/A</v>
      </c>
    </row>
    <row r="66" spans="1:12" x14ac:dyDescent="0.2">
      <c r="A66" s="3" t="s">
        <v>148</v>
      </c>
      <c r="B66" s="35" t="s">
        <v>213</v>
      </c>
      <c r="C66" s="8">
        <v>1.4744835504</v>
      </c>
      <c r="D66" s="44" t="str">
        <f t="shared" si="24"/>
        <v>N/A</v>
      </c>
      <c r="E66" s="8">
        <v>1.5284141420999999</v>
      </c>
      <c r="F66" s="44" t="str">
        <f t="shared" si="25"/>
        <v>N/A</v>
      </c>
      <c r="G66" s="8">
        <v>1.4611989255</v>
      </c>
      <c r="H66" s="44" t="str">
        <f t="shared" si="26"/>
        <v>N/A</v>
      </c>
      <c r="I66" s="12">
        <v>3.6579999999999999</v>
      </c>
      <c r="J66" s="12">
        <v>-4.4000000000000004</v>
      </c>
      <c r="K66" s="35" t="s">
        <v>213</v>
      </c>
      <c r="L66" s="9" t="str">
        <f t="shared" si="4"/>
        <v>N/A</v>
      </c>
    </row>
    <row r="67" spans="1:12" x14ac:dyDescent="0.2">
      <c r="A67" s="2" t="s">
        <v>961</v>
      </c>
      <c r="B67" s="48" t="s">
        <v>213</v>
      </c>
      <c r="C67" s="1">
        <v>659</v>
      </c>
      <c r="D67" s="11" t="str">
        <f>IF($B67="N/A","N/A",IF(C67&gt;10,"No",IF(C67&lt;-10,"No","Yes")))</f>
        <v>N/A</v>
      </c>
      <c r="E67" s="1">
        <v>667</v>
      </c>
      <c r="F67" s="11" t="str">
        <f>IF($B67="N/A","N/A",IF(E67&gt;10,"No",IF(E67&lt;-10,"No","Yes")))</f>
        <v>N/A</v>
      </c>
      <c r="G67" s="1">
        <v>691</v>
      </c>
      <c r="H67" s="11" t="str">
        <f>IF($B67="N/A","N/A",IF(G67&gt;10,"No",IF(G67&lt;-10,"No","Yes")))</f>
        <v>N/A</v>
      </c>
      <c r="I67" s="12">
        <v>1.214</v>
      </c>
      <c r="J67" s="12">
        <v>3.5979999999999999</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40</v>
      </c>
      <c r="D69" s="44" t="str">
        <f t="shared" si="27"/>
        <v>No</v>
      </c>
      <c r="E69" s="1">
        <v>19</v>
      </c>
      <c r="F69" s="44" t="str">
        <f t="shared" si="28"/>
        <v>No</v>
      </c>
      <c r="G69" s="1">
        <v>21</v>
      </c>
      <c r="H69" s="44" t="str">
        <f t="shared" si="29"/>
        <v>No</v>
      </c>
      <c r="I69" s="12">
        <v>-52.5</v>
      </c>
      <c r="J69" s="12">
        <v>10.53</v>
      </c>
      <c r="K69" s="35" t="s">
        <v>213</v>
      </c>
      <c r="L69" s="9" t="str">
        <f t="shared" si="4"/>
        <v>N/A</v>
      </c>
    </row>
    <row r="70" spans="1:12" x14ac:dyDescent="0.2">
      <c r="A70" s="3" t="s">
        <v>203</v>
      </c>
      <c r="B70" s="71" t="s">
        <v>213</v>
      </c>
      <c r="C70" s="13">
        <v>90</v>
      </c>
      <c r="D70" s="11" t="str">
        <f>IF($B70="N/A","N/A",IF(C70&gt;10,"No",IF(C70&lt;-10,"No","Yes")))</f>
        <v>N/A</v>
      </c>
      <c r="E70" s="13">
        <v>68.421052631999999</v>
      </c>
      <c r="F70" s="11" t="str">
        <f>IF($B70="N/A","N/A",IF(E70&gt;10,"No",IF(E70&lt;-10,"No","Yes")))</f>
        <v>N/A</v>
      </c>
      <c r="G70" s="13">
        <v>80.952380951999999</v>
      </c>
      <c r="H70" s="11" t="str">
        <f>IF($B70="N/A","N/A",IF(G70&gt;10,"No",IF(G70&lt;-10,"No","Yes")))</f>
        <v>N/A</v>
      </c>
      <c r="I70" s="12">
        <v>-24</v>
      </c>
      <c r="J70" s="12">
        <v>18.32</v>
      </c>
      <c r="K70" s="71" t="s">
        <v>213</v>
      </c>
      <c r="L70" s="9" t="str">
        <f t="shared" si="4"/>
        <v>N/A</v>
      </c>
    </row>
    <row r="71" spans="1:12" x14ac:dyDescent="0.2">
      <c r="A71" s="2" t="s">
        <v>65</v>
      </c>
      <c r="B71" s="48" t="s">
        <v>213</v>
      </c>
      <c r="C71" s="1">
        <v>21606</v>
      </c>
      <c r="D71" s="11" t="str">
        <f>IF($B71="N/A","N/A",IF(C71&gt;10,"No",IF(C71&lt;-10,"No","Yes")))</f>
        <v>N/A</v>
      </c>
      <c r="E71" s="1">
        <v>22142</v>
      </c>
      <c r="F71" s="11" t="str">
        <f>IF($B71="N/A","N/A",IF(E71&gt;10,"No",IF(E71&lt;-10,"No","Yes")))</f>
        <v>N/A</v>
      </c>
      <c r="G71" s="1">
        <v>22550</v>
      </c>
      <c r="H71" s="11" t="str">
        <f>IF($B71="N/A","N/A",IF(G71&gt;10,"No",IF(G71&lt;-10,"No","Yes")))</f>
        <v>N/A</v>
      </c>
      <c r="I71" s="12">
        <v>2.4809999999999999</v>
      </c>
      <c r="J71" s="12">
        <v>1.843</v>
      </c>
      <c r="K71" s="48" t="s">
        <v>740</v>
      </c>
      <c r="L71" s="9" t="str">
        <f t="shared" ref="L71:L103" si="30">IF(J71="Div by 0", "N/A", IF(K71="N/A","N/A", IF(J71&gt;VALUE(MID(K71,1,2)), "No", IF(J71&lt;-1*VALUE(MID(K71,1,2)), "No", "Yes"))))</f>
        <v>Yes</v>
      </c>
    </row>
    <row r="72" spans="1:12" x14ac:dyDescent="0.2">
      <c r="A72" s="4" t="s">
        <v>66</v>
      </c>
      <c r="B72" s="48" t="s">
        <v>213</v>
      </c>
      <c r="C72" s="1">
        <v>18972.7</v>
      </c>
      <c r="D72" s="11" t="str">
        <f>IF($B72="N/A","N/A",IF(C72&gt;10,"No",IF(C72&lt;-10,"No","Yes")))</f>
        <v>N/A</v>
      </c>
      <c r="E72" s="1">
        <v>19420.849999999999</v>
      </c>
      <c r="F72" s="11" t="str">
        <f>IF($B72="N/A","N/A",IF(E72&gt;10,"No",IF(E72&lt;-10,"No","Yes")))</f>
        <v>N/A</v>
      </c>
      <c r="G72" s="1">
        <v>19748.900000000001</v>
      </c>
      <c r="H72" s="11" t="str">
        <f>IF($B72="N/A","N/A",IF(G72&gt;10,"No",IF(G72&lt;-10,"No","Yes")))</f>
        <v>N/A</v>
      </c>
      <c r="I72" s="12">
        <v>2.3620000000000001</v>
      </c>
      <c r="J72" s="12">
        <v>1.6890000000000001</v>
      </c>
      <c r="K72" s="48" t="s">
        <v>741</v>
      </c>
      <c r="L72" s="9" t="str">
        <f t="shared" si="30"/>
        <v>Yes</v>
      </c>
    </row>
    <row r="73" spans="1:12" x14ac:dyDescent="0.2">
      <c r="A73" s="3" t="s">
        <v>67</v>
      </c>
      <c r="B73" s="35" t="s">
        <v>283</v>
      </c>
      <c r="C73" s="8">
        <v>98.847531536999995</v>
      </c>
      <c r="D73" s="44" t="str">
        <f>IF($B73="N/A","N/A",IF(C73&gt;=90,"Yes","No"))</f>
        <v>Yes</v>
      </c>
      <c r="E73" s="8">
        <v>98.802626497000006</v>
      </c>
      <c r="F73" s="44" t="str">
        <f>IF($B73="N/A","N/A",IF(E73&gt;=90,"Yes","No"))</f>
        <v>Yes</v>
      </c>
      <c r="G73" s="8">
        <v>98.504932182000005</v>
      </c>
      <c r="H73" s="44" t="str">
        <f>IF($B73="N/A","N/A",IF(G73&gt;=90,"Yes","No"))</f>
        <v>Yes</v>
      </c>
      <c r="I73" s="12">
        <v>-4.4999999999999998E-2</v>
      </c>
      <c r="J73" s="12">
        <v>-0.30099999999999999</v>
      </c>
      <c r="K73" s="45" t="s">
        <v>740</v>
      </c>
      <c r="L73" s="9" t="str">
        <f t="shared" si="30"/>
        <v>Yes</v>
      </c>
    </row>
    <row r="74" spans="1:12" x14ac:dyDescent="0.2">
      <c r="A74" s="2" t="s">
        <v>962</v>
      </c>
      <c r="B74" s="35" t="s">
        <v>283</v>
      </c>
      <c r="C74" s="8">
        <v>98.970293420999994</v>
      </c>
      <c r="D74" s="44" t="str">
        <f>IF($B74="N/A","N/A",IF(C74&gt;=90,"Yes","No"))</f>
        <v>Yes</v>
      </c>
      <c r="E74" s="8">
        <v>98.850677919999995</v>
      </c>
      <c r="F74" s="44" t="str">
        <f>IF($B74="N/A","N/A",IF(E74&gt;=90,"Yes","No"))</f>
        <v>Yes</v>
      </c>
      <c r="G74" s="8">
        <v>98.537198240999999</v>
      </c>
      <c r="H74" s="44" t="str">
        <f>IF($B74="N/A","N/A",IF(G74&gt;=90,"Yes","No"))</f>
        <v>Yes</v>
      </c>
      <c r="I74" s="12">
        <v>-0.121</v>
      </c>
      <c r="J74" s="12">
        <v>-0.317</v>
      </c>
      <c r="K74" s="45" t="s">
        <v>740</v>
      </c>
      <c r="L74" s="9" t="str">
        <f t="shared" si="30"/>
        <v>Yes</v>
      </c>
    </row>
    <row r="75" spans="1:12" x14ac:dyDescent="0.2">
      <c r="A75" s="6" t="s">
        <v>963</v>
      </c>
      <c r="B75" s="48" t="s">
        <v>284</v>
      </c>
      <c r="C75" s="13">
        <v>50.575368521000001</v>
      </c>
      <c r="D75" s="44" t="str">
        <f>IF($B75="N/A","N/A",IF(C75&gt;55,"No",IF(C75&lt;30,"No","Yes")))</f>
        <v>Yes</v>
      </c>
      <c r="E75" s="13">
        <v>50.747232472</v>
      </c>
      <c r="F75" s="44" t="str">
        <f>IF($B75="N/A","N/A",IF(E75&gt;55,"No",IF(E75&lt;30,"No","Yes")))</f>
        <v>Yes</v>
      </c>
      <c r="G75" s="13">
        <v>50.792312131000003</v>
      </c>
      <c r="H75" s="44" t="str">
        <f>IF($B75="N/A","N/A",IF(G75&gt;55,"No",IF(G75&lt;30,"No","Yes")))</f>
        <v>Yes</v>
      </c>
      <c r="I75" s="12">
        <v>0.33979999999999999</v>
      </c>
      <c r="J75" s="12">
        <v>8.8800000000000004E-2</v>
      </c>
      <c r="K75" s="48" t="s">
        <v>740</v>
      </c>
      <c r="L75" s="9" t="str">
        <f t="shared" si="30"/>
        <v>Yes</v>
      </c>
    </row>
    <row r="76" spans="1:12" ht="25.5" x14ac:dyDescent="0.2">
      <c r="A76" s="2" t="s">
        <v>964</v>
      </c>
      <c r="B76" s="48" t="s">
        <v>278</v>
      </c>
      <c r="C76" s="13">
        <v>0.47209108579999998</v>
      </c>
      <c r="D76" s="44" t="str">
        <f>IF($B76="N/A","N/A",IF(C76&gt;=5,"No",IF(C76&lt;0,"No","Yes")))</f>
        <v>Yes</v>
      </c>
      <c r="E76" s="13">
        <v>0.51034233579999999</v>
      </c>
      <c r="F76" s="44" t="str">
        <f>IF($B76="N/A","N/A",IF(E76&gt;=5,"No",IF(E76&lt;0,"No","Yes")))</f>
        <v>Yes</v>
      </c>
      <c r="G76" s="13">
        <v>0.51884700669999995</v>
      </c>
      <c r="H76" s="44" t="str">
        <f>IF($B76="N/A","N/A",IF(G76&gt;=5,"No",IF(G76&lt;0,"No","Yes")))</f>
        <v>Yes</v>
      </c>
      <c r="I76" s="12">
        <v>8.1029999999999998</v>
      </c>
      <c r="J76" s="12">
        <v>1.6659999999999999</v>
      </c>
      <c r="K76" s="48" t="s">
        <v>213</v>
      </c>
      <c r="L76" s="9" t="str">
        <f t="shared" si="30"/>
        <v>N/A</v>
      </c>
    </row>
    <row r="77" spans="1:12" ht="25.5" x14ac:dyDescent="0.2">
      <c r="A77" s="2" t="s">
        <v>965</v>
      </c>
      <c r="B77" s="48" t="s">
        <v>213</v>
      </c>
      <c r="C77" s="13">
        <v>18.985467</v>
      </c>
      <c r="D77" s="48" t="s">
        <v>213</v>
      </c>
      <c r="E77" s="13">
        <v>19.808508715999999</v>
      </c>
      <c r="F77" s="48" t="s">
        <v>213</v>
      </c>
      <c r="G77" s="13">
        <v>20.066518847000001</v>
      </c>
      <c r="H77" s="48" t="s">
        <v>213</v>
      </c>
      <c r="I77" s="12">
        <v>4.335</v>
      </c>
      <c r="J77" s="12">
        <v>1.3029999999999999</v>
      </c>
      <c r="K77" s="48" t="s">
        <v>213</v>
      </c>
      <c r="L77" s="9" t="str">
        <f t="shared" si="30"/>
        <v>N/A</v>
      </c>
    </row>
    <row r="78" spans="1:12" ht="25.5" x14ac:dyDescent="0.2">
      <c r="A78" s="2" t="s">
        <v>966</v>
      </c>
      <c r="B78" s="48" t="s">
        <v>213</v>
      </c>
      <c r="C78" s="13">
        <v>44.876423215999999</v>
      </c>
      <c r="D78" s="48" t="s">
        <v>213</v>
      </c>
      <c r="E78" s="13">
        <v>43.482973534000003</v>
      </c>
      <c r="F78" s="48" t="s">
        <v>213</v>
      </c>
      <c r="G78" s="13">
        <v>42.518847006999998</v>
      </c>
      <c r="H78" s="48" t="s">
        <v>213</v>
      </c>
      <c r="I78" s="12">
        <v>-3.11</v>
      </c>
      <c r="J78" s="12">
        <v>-2.2200000000000002</v>
      </c>
      <c r="K78" s="48" t="s">
        <v>213</v>
      </c>
      <c r="L78" s="9" t="str">
        <f t="shared" si="30"/>
        <v>N/A</v>
      </c>
    </row>
    <row r="79" spans="1:12" ht="25.5" x14ac:dyDescent="0.2">
      <c r="A79" s="2" t="s">
        <v>967</v>
      </c>
      <c r="B79" s="48" t="s">
        <v>213</v>
      </c>
      <c r="C79" s="13">
        <v>10.547995927000001</v>
      </c>
      <c r="D79" s="48" t="s">
        <v>213</v>
      </c>
      <c r="E79" s="13">
        <v>10.965585765</v>
      </c>
      <c r="F79" s="48" t="s">
        <v>213</v>
      </c>
      <c r="G79" s="13">
        <v>11.179600886999999</v>
      </c>
      <c r="H79" s="48" t="s">
        <v>213</v>
      </c>
      <c r="I79" s="12">
        <v>3.9590000000000001</v>
      </c>
      <c r="J79" s="12">
        <v>1.952</v>
      </c>
      <c r="K79" s="48" t="s">
        <v>213</v>
      </c>
      <c r="L79" s="9" t="str">
        <f t="shared" si="30"/>
        <v>N/A</v>
      </c>
    </row>
    <row r="80" spans="1:12" ht="25.5" x14ac:dyDescent="0.2">
      <c r="A80" s="2" t="s">
        <v>968</v>
      </c>
      <c r="B80" s="48" t="s">
        <v>213</v>
      </c>
      <c r="C80" s="13">
        <v>4.7579376098999999</v>
      </c>
      <c r="D80" s="48" t="s">
        <v>213</v>
      </c>
      <c r="E80" s="13">
        <v>4.8324451268999997</v>
      </c>
      <c r="F80" s="48" t="s">
        <v>213</v>
      </c>
      <c r="G80" s="13">
        <v>4.6563192904999999</v>
      </c>
      <c r="H80" s="48" t="s">
        <v>213</v>
      </c>
      <c r="I80" s="12">
        <v>1.5660000000000001</v>
      </c>
      <c r="J80" s="12">
        <v>-3.64</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6.0029621401000002</v>
      </c>
      <c r="D82" s="48" t="s">
        <v>213</v>
      </c>
      <c r="E82" s="13">
        <v>6.2595971456999999</v>
      </c>
      <c r="F82" s="48" t="s">
        <v>213</v>
      </c>
      <c r="G82" s="13">
        <v>6.5188470066999997</v>
      </c>
      <c r="H82" s="48" t="s">
        <v>213</v>
      </c>
      <c r="I82" s="12">
        <v>4.2750000000000004</v>
      </c>
      <c r="J82" s="12">
        <v>4.1420000000000003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14.357123021</v>
      </c>
      <c r="D84" s="48" t="s">
        <v>213</v>
      </c>
      <c r="E84" s="13">
        <v>14.140547376000001</v>
      </c>
      <c r="F84" s="48" t="s">
        <v>213</v>
      </c>
      <c r="G84" s="13">
        <v>14.541019956</v>
      </c>
      <c r="H84" s="48" t="s">
        <v>213</v>
      </c>
      <c r="I84" s="12">
        <v>-1.51</v>
      </c>
      <c r="J84" s="12">
        <v>2.8319999999999999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64.463574933000004</v>
      </c>
      <c r="D87" s="48" t="s">
        <v>213</v>
      </c>
      <c r="E87" s="13">
        <v>62.966308372999997</v>
      </c>
      <c r="F87" s="48" t="s">
        <v>213</v>
      </c>
      <c r="G87" s="13">
        <v>62.235033258999998</v>
      </c>
      <c r="H87" s="48" t="s">
        <v>213</v>
      </c>
      <c r="I87" s="12">
        <v>-2.3199999999999998</v>
      </c>
      <c r="J87" s="12">
        <v>-1.1599999999999999</v>
      </c>
      <c r="K87" s="48" t="s">
        <v>213</v>
      </c>
      <c r="L87" s="9" t="str">
        <f t="shared" si="30"/>
        <v>N/A</v>
      </c>
    </row>
    <row r="88" spans="1:12" x14ac:dyDescent="0.2">
      <c r="A88" s="2" t="s">
        <v>976</v>
      </c>
      <c r="B88" s="48" t="s">
        <v>213</v>
      </c>
      <c r="C88" s="13">
        <v>35.536425067000003</v>
      </c>
      <c r="D88" s="48" t="s">
        <v>213</v>
      </c>
      <c r="E88" s="13">
        <v>37.033691627000003</v>
      </c>
      <c r="F88" s="48" t="s">
        <v>213</v>
      </c>
      <c r="G88" s="13">
        <v>37.764966741000002</v>
      </c>
      <c r="H88" s="48" t="s">
        <v>213</v>
      </c>
      <c r="I88" s="12">
        <v>4.2130000000000001</v>
      </c>
      <c r="J88" s="12">
        <v>1.9750000000000001</v>
      </c>
      <c r="K88" s="48" t="s">
        <v>213</v>
      </c>
      <c r="L88" s="9" t="str">
        <f t="shared" si="30"/>
        <v>N/A</v>
      </c>
    </row>
    <row r="89" spans="1:12" x14ac:dyDescent="0.2">
      <c r="A89" s="6" t="s">
        <v>68</v>
      </c>
      <c r="B89" s="48" t="s">
        <v>213</v>
      </c>
      <c r="C89" s="1">
        <v>93</v>
      </c>
      <c r="D89" s="11" t="str">
        <f>IF($B89="N/A","N/A",IF(C89&gt;10,"No",IF(C89&lt;-10,"No","Yes")))</f>
        <v>N/A</v>
      </c>
      <c r="E89" s="1">
        <v>77</v>
      </c>
      <c r="F89" s="11" t="str">
        <f>IF($B89="N/A","N/A",IF(E89&gt;10,"No",IF(E89&lt;-10,"No","Yes")))</f>
        <v>N/A</v>
      </c>
      <c r="G89" s="1">
        <v>78</v>
      </c>
      <c r="H89" s="11" t="str">
        <f>IF($B89="N/A","N/A",IF(G89&gt;10,"No",IF(G89&lt;-10,"No","Yes")))</f>
        <v>N/A</v>
      </c>
      <c r="I89" s="12">
        <v>-17.2</v>
      </c>
      <c r="J89" s="12">
        <v>1.2989999999999999</v>
      </c>
      <c r="K89" s="48" t="s">
        <v>740</v>
      </c>
      <c r="L89" s="9" t="str">
        <f t="shared" si="30"/>
        <v>Yes</v>
      </c>
    </row>
    <row r="90" spans="1:12" x14ac:dyDescent="0.2">
      <c r="A90" s="2" t="s">
        <v>109</v>
      </c>
      <c r="B90" s="48" t="s">
        <v>213</v>
      </c>
      <c r="C90" s="13">
        <v>3.2258064516</v>
      </c>
      <c r="D90" s="44" t="str">
        <f>IF($B90="N/A","N/A",IF(C90&gt;10,"No",IF(C90&lt;-10,"No","Yes")))</f>
        <v>N/A</v>
      </c>
      <c r="E90" s="13">
        <v>9.0909090909000003</v>
      </c>
      <c r="F90" s="44" t="str">
        <f>IF($B90="N/A","N/A",IF(E90&gt;10,"No",IF(E90&lt;-10,"No","Yes")))</f>
        <v>N/A</v>
      </c>
      <c r="G90" s="13">
        <v>0</v>
      </c>
      <c r="H90" s="44" t="str">
        <f>IF($B90="N/A","N/A",IF(G90&gt;10,"No",IF(G90&lt;-10,"No","Yes")))</f>
        <v>N/A</v>
      </c>
      <c r="I90" s="12">
        <v>181.8</v>
      </c>
      <c r="J90" s="12">
        <v>-100</v>
      </c>
      <c r="K90" s="48" t="s">
        <v>740</v>
      </c>
      <c r="L90" s="9" t="str">
        <f t="shared" si="30"/>
        <v>No</v>
      </c>
    </row>
    <row r="91" spans="1:12" x14ac:dyDescent="0.2">
      <c r="A91" s="2" t="s">
        <v>110</v>
      </c>
      <c r="B91" s="48" t="s">
        <v>213</v>
      </c>
      <c r="C91" s="13">
        <v>2.1505376344</v>
      </c>
      <c r="D91" s="44" t="str">
        <f>IF($B91="N/A","N/A",IF(C91&gt;10,"No",IF(C91&lt;-10,"No","Yes")))</f>
        <v>N/A</v>
      </c>
      <c r="E91" s="13">
        <v>2.5974025973999999</v>
      </c>
      <c r="F91" s="44" t="str">
        <f>IF($B91="N/A","N/A",IF(E91&gt;10,"No",IF(E91&lt;-10,"No","Yes")))</f>
        <v>N/A</v>
      </c>
      <c r="G91" s="13">
        <v>7.6923076923</v>
      </c>
      <c r="H91" s="44" t="str">
        <f>IF($B91="N/A","N/A",IF(G91&gt;10,"No",IF(G91&lt;-10,"No","Yes")))</f>
        <v>N/A</v>
      </c>
      <c r="I91" s="12">
        <v>20.78</v>
      </c>
      <c r="J91" s="12">
        <v>196.2</v>
      </c>
      <c r="K91" s="48" t="s">
        <v>740</v>
      </c>
      <c r="L91" s="9" t="str">
        <f t="shared" si="30"/>
        <v>No</v>
      </c>
    </row>
    <row r="92" spans="1:12" x14ac:dyDescent="0.2">
      <c r="A92" s="4" t="s">
        <v>7</v>
      </c>
      <c r="B92" s="48" t="s">
        <v>213</v>
      </c>
      <c r="C92" s="13">
        <v>9.7195223499999997E-2</v>
      </c>
      <c r="D92" s="11" t="str">
        <f>IF($B92="N/A","N/A",IF(C92&gt;10,"No",IF(C92&lt;-10,"No","Yes")))</f>
        <v>N/A</v>
      </c>
      <c r="E92" s="13">
        <v>0.14000541959999999</v>
      </c>
      <c r="F92" s="11" t="str">
        <f>IF($B92="N/A","N/A",IF(E92&gt;10,"No",IF(E92&lt;-10,"No","Yes")))</f>
        <v>N/A</v>
      </c>
      <c r="G92" s="13">
        <v>0.2084257206</v>
      </c>
      <c r="H92" s="11" t="str">
        <f>IF($B92="N/A","N/A",IF(G92&gt;10,"No",IF(G92&lt;-10,"No","Yes")))</f>
        <v>N/A</v>
      </c>
      <c r="I92" s="12">
        <v>44.05</v>
      </c>
      <c r="J92" s="12">
        <v>48.87</v>
      </c>
      <c r="K92" s="48" t="s">
        <v>741</v>
      </c>
      <c r="L92" s="9" t="str">
        <f t="shared" si="30"/>
        <v>No</v>
      </c>
    </row>
    <row r="93" spans="1:12" x14ac:dyDescent="0.2">
      <c r="A93" s="4" t="s">
        <v>180</v>
      </c>
      <c r="B93" s="48" t="s">
        <v>213</v>
      </c>
      <c r="C93" s="13">
        <v>61.959640841000002</v>
      </c>
      <c r="D93" s="11" t="str">
        <f t="shared" ref="D93:D94" si="31">IF($B93="N/A","N/A",IF(C93&gt;10,"No",IF(C93&lt;-10,"No","Yes")))</f>
        <v>N/A</v>
      </c>
      <c r="E93" s="13">
        <v>61.638515038999998</v>
      </c>
      <c r="F93" s="11" t="str">
        <f t="shared" ref="F93:F94" si="32">IF($B93="N/A","N/A",IF(E93&gt;10,"No",IF(E93&lt;-10,"No","Yes")))</f>
        <v>N/A</v>
      </c>
      <c r="G93" s="13">
        <v>61.498891352999998</v>
      </c>
      <c r="H93" s="11" t="str">
        <f t="shared" ref="H93:H94" si="33">IF($B93="N/A","N/A",IF(G93&gt;10,"No",IF(G93&lt;-10,"No","Yes")))</f>
        <v>N/A</v>
      </c>
      <c r="I93" s="12">
        <v>-0.51800000000000002</v>
      </c>
      <c r="J93" s="12">
        <v>-0.22700000000000001</v>
      </c>
      <c r="K93" s="48" t="s">
        <v>740</v>
      </c>
      <c r="L93" s="9" t="str">
        <f>IF(J93="Div by 0", "N/A", IF(OR(J93="N/A",K93="N/A"),"N/A", IF(J93&gt;VALUE(MID(K93,1,2)), "No", IF(J93&lt;-1*VALUE(MID(K93,1,2)), "No", "Yes"))))</f>
        <v>Yes</v>
      </c>
    </row>
    <row r="94" spans="1:12" x14ac:dyDescent="0.2">
      <c r="A94" s="4" t="s">
        <v>181</v>
      </c>
      <c r="B94" s="48" t="s">
        <v>213</v>
      </c>
      <c r="C94" s="13">
        <v>38.040359158999998</v>
      </c>
      <c r="D94" s="11" t="str">
        <f t="shared" si="31"/>
        <v>N/A</v>
      </c>
      <c r="E94" s="13">
        <v>38.361484961000002</v>
      </c>
      <c r="F94" s="11" t="str">
        <f t="shared" si="32"/>
        <v>N/A</v>
      </c>
      <c r="G94" s="13">
        <v>38.501108647000002</v>
      </c>
      <c r="H94" s="11" t="str">
        <f t="shared" si="33"/>
        <v>N/A</v>
      </c>
      <c r="I94" s="12">
        <v>0.84419999999999995</v>
      </c>
      <c r="J94" s="12">
        <v>0.36399999999999999</v>
      </c>
      <c r="K94" s="48" t="s">
        <v>740</v>
      </c>
      <c r="L94" s="9" t="str">
        <f>IF(J94="Div by 0", "N/A", IF(OR(J94="N/A",K94="N/A"),"N/A", IF(J94&gt;VALUE(MID(K94,1,2)), "No", IF(J94&lt;-1*VALUE(MID(K94,1,2)), "No", "Yes"))))</f>
        <v>Yes</v>
      </c>
    </row>
    <row r="95" spans="1:12" x14ac:dyDescent="0.2">
      <c r="A95" s="2" t="s">
        <v>8</v>
      </c>
      <c r="B95" s="48" t="s">
        <v>285</v>
      </c>
      <c r="C95" s="13">
        <v>8.2708506895999996</v>
      </c>
      <c r="D95" s="44" t="str">
        <f>IF($B95="N/A","N/A",IF(C95&gt;10,"No",IF(C95&lt;5,"No","Yes")))</f>
        <v>Yes</v>
      </c>
      <c r="E95" s="13">
        <v>8.4500045162999999</v>
      </c>
      <c r="F95" s="44" t="str">
        <f>IF($B95="N/A","N/A",IF(E95&gt;10,"No",IF(E95&lt;5,"No","Yes")))</f>
        <v>Yes</v>
      </c>
      <c r="G95" s="13">
        <v>8.0842572062000002</v>
      </c>
      <c r="H95" s="44" t="str">
        <f t="shared" ref="H95:H98" si="34">IF($B95="N/A","N/A",IF(G95&gt;10,"No",IF(G95&lt;5,"No","Yes")))</f>
        <v>Yes</v>
      </c>
      <c r="I95" s="12">
        <v>2.1659999999999999</v>
      </c>
      <c r="J95" s="12">
        <v>-4.33</v>
      </c>
      <c r="K95" s="48" t="s">
        <v>741</v>
      </c>
      <c r="L95" s="9" t="str">
        <f t="shared" si="30"/>
        <v>Yes</v>
      </c>
    </row>
    <row r="96" spans="1:12" x14ac:dyDescent="0.2">
      <c r="A96" s="2" t="s">
        <v>149</v>
      </c>
      <c r="B96" s="48" t="s">
        <v>285</v>
      </c>
      <c r="C96" s="13">
        <v>6.8869758399999998</v>
      </c>
      <c r="D96" s="44" t="str">
        <f>IF($B96="N/A","N/A",IF(C96&gt;10,"No",IF(C96&lt;5,"No","Yes")))</f>
        <v>Yes</v>
      </c>
      <c r="E96" s="13">
        <v>6.9822057627999996</v>
      </c>
      <c r="F96" s="44" t="str">
        <f t="shared" ref="F96:F98" si="35">IF($B96="N/A","N/A",IF(E96&gt;10,"No",IF(E96&lt;5,"No","Yes")))</f>
        <v>Yes</v>
      </c>
      <c r="G96" s="13">
        <v>6.5277161863000002</v>
      </c>
      <c r="H96" s="44" t="str">
        <f t="shared" si="34"/>
        <v>Yes</v>
      </c>
      <c r="I96" s="12">
        <v>1.383</v>
      </c>
      <c r="J96" s="12">
        <v>-6.51</v>
      </c>
      <c r="K96" s="48" t="s">
        <v>741</v>
      </c>
      <c r="L96" s="9" t="str">
        <f t="shared" si="30"/>
        <v>Yes</v>
      </c>
    </row>
    <row r="97" spans="1:12" x14ac:dyDescent="0.2">
      <c r="A97" s="2" t="s">
        <v>150</v>
      </c>
      <c r="B97" s="48" t="s">
        <v>285</v>
      </c>
      <c r="C97" s="13">
        <v>7.8866981394</v>
      </c>
      <c r="D97" s="44" t="str">
        <f>IF($B97="N/A","N/A",IF(C97&gt;10,"No",IF(C97&lt;5,"No","Yes")))</f>
        <v>Yes</v>
      </c>
      <c r="E97" s="13">
        <v>8.1067654232000006</v>
      </c>
      <c r="F97" s="44" t="str">
        <f t="shared" si="35"/>
        <v>Yes</v>
      </c>
      <c r="G97" s="13">
        <v>7.8181818182000002</v>
      </c>
      <c r="H97" s="44" t="str">
        <f t="shared" si="34"/>
        <v>Yes</v>
      </c>
      <c r="I97" s="12">
        <v>2.79</v>
      </c>
      <c r="J97" s="12">
        <v>-3.56</v>
      </c>
      <c r="K97" s="48" t="s">
        <v>741</v>
      </c>
      <c r="L97" s="9" t="str">
        <f t="shared" si="30"/>
        <v>Yes</v>
      </c>
    </row>
    <row r="98" spans="1:12" x14ac:dyDescent="0.2">
      <c r="A98" s="2" t="s">
        <v>151</v>
      </c>
      <c r="B98" s="48" t="s">
        <v>285</v>
      </c>
      <c r="C98" s="13">
        <v>8.2801073776000003</v>
      </c>
      <c r="D98" s="44" t="str">
        <f>IF($B98="N/A","N/A",IF(C98&gt;10,"No",IF(C98&lt;5,"No","Yes")))</f>
        <v>Yes</v>
      </c>
      <c r="E98" s="13">
        <v>8.4500045162999999</v>
      </c>
      <c r="F98" s="44" t="str">
        <f t="shared" si="35"/>
        <v>Yes</v>
      </c>
      <c r="G98" s="13">
        <v>8.0931263857999998</v>
      </c>
      <c r="H98" s="44" t="str">
        <f t="shared" si="34"/>
        <v>Yes</v>
      </c>
      <c r="I98" s="12">
        <v>2.052</v>
      </c>
      <c r="J98" s="12">
        <v>-4.22</v>
      </c>
      <c r="K98" s="48" t="s">
        <v>741</v>
      </c>
      <c r="L98" s="9" t="str">
        <f t="shared" si="30"/>
        <v>Yes</v>
      </c>
    </row>
    <row r="99" spans="1:12" x14ac:dyDescent="0.2">
      <c r="A99" s="2" t="s">
        <v>977</v>
      </c>
      <c r="B99" s="48" t="s">
        <v>213</v>
      </c>
      <c r="C99" s="1">
        <v>344</v>
      </c>
      <c r="D99" s="11" t="str">
        <f t="shared" ref="D99:D110" si="36">IF($B99="N/A","N/A",IF(C99&gt;10,"No",IF(C99&lt;-10,"No","Yes")))</f>
        <v>N/A</v>
      </c>
      <c r="E99" s="1">
        <v>383</v>
      </c>
      <c r="F99" s="11" t="str">
        <f t="shared" ref="F99:F110" si="37">IF($B99="N/A","N/A",IF(E99&gt;10,"No",IF(E99&lt;-10,"No","Yes")))</f>
        <v>N/A</v>
      </c>
      <c r="G99" s="1">
        <v>402</v>
      </c>
      <c r="H99" s="11" t="str">
        <f t="shared" ref="H99:H110" si="38">IF($B99="N/A","N/A",IF(G99&gt;10,"No",IF(G99&lt;-10,"No","Yes")))</f>
        <v>N/A</v>
      </c>
      <c r="I99" s="12">
        <v>11.34</v>
      </c>
      <c r="J99" s="12">
        <v>4.9610000000000003</v>
      </c>
      <c r="K99" s="45" t="s">
        <v>740</v>
      </c>
      <c r="L99" s="9" t="str">
        <f t="shared" si="30"/>
        <v>Yes</v>
      </c>
    </row>
    <row r="100" spans="1:12" x14ac:dyDescent="0.2">
      <c r="A100" s="2" t="s">
        <v>978</v>
      </c>
      <c r="B100" s="48" t="s">
        <v>213</v>
      </c>
      <c r="C100" s="1">
        <v>103</v>
      </c>
      <c r="D100" s="11" t="str">
        <f t="shared" si="36"/>
        <v>N/A</v>
      </c>
      <c r="E100" s="1">
        <v>101</v>
      </c>
      <c r="F100" s="11" t="str">
        <f t="shared" si="37"/>
        <v>N/A</v>
      </c>
      <c r="G100" s="1">
        <v>74</v>
      </c>
      <c r="H100" s="11" t="str">
        <f t="shared" si="38"/>
        <v>N/A</v>
      </c>
      <c r="I100" s="12">
        <v>-1.94</v>
      </c>
      <c r="J100" s="12">
        <v>-26.7</v>
      </c>
      <c r="K100" s="45" t="s">
        <v>740</v>
      </c>
      <c r="L100" s="9" t="str">
        <f t="shared" si="30"/>
        <v>No</v>
      </c>
    </row>
    <row r="101" spans="1:12" x14ac:dyDescent="0.2">
      <c r="A101" s="2" t="s">
        <v>1</v>
      </c>
      <c r="B101" s="48" t="s">
        <v>213</v>
      </c>
      <c r="C101" s="13">
        <v>96.533370360000006</v>
      </c>
      <c r="D101" s="11" t="str">
        <f t="shared" si="36"/>
        <v>N/A</v>
      </c>
      <c r="E101" s="13">
        <v>96.499864510999998</v>
      </c>
      <c r="F101" s="11" t="str">
        <f t="shared" si="37"/>
        <v>N/A</v>
      </c>
      <c r="G101" s="13">
        <v>96.700665188000002</v>
      </c>
      <c r="H101" s="11" t="str">
        <f t="shared" si="38"/>
        <v>N/A</v>
      </c>
      <c r="I101" s="12">
        <v>-3.5000000000000003E-2</v>
      </c>
      <c r="J101" s="12">
        <v>0.20810000000000001</v>
      </c>
      <c r="K101" s="48" t="s">
        <v>741</v>
      </c>
      <c r="L101" s="9" t="str">
        <f t="shared" si="30"/>
        <v>Yes</v>
      </c>
    </row>
    <row r="102" spans="1:12" x14ac:dyDescent="0.2">
      <c r="A102" s="2" t="s">
        <v>69</v>
      </c>
      <c r="B102" s="48" t="s">
        <v>213</v>
      </c>
      <c r="C102" s="13">
        <v>99.113007623000001</v>
      </c>
      <c r="D102" s="11" t="str">
        <f t="shared" si="36"/>
        <v>N/A</v>
      </c>
      <c r="E102" s="13">
        <v>99.307343098999993</v>
      </c>
      <c r="F102" s="11" t="str">
        <f t="shared" si="37"/>
        <v>N/A</v>
      </c>
      <c r="G102" s="13">
        <v>99.362560763000005</v>
      </c>
      <c r="H102" s="11" t="str">
        <f t="shared" si="38"/>
        <v>N/A</v>
      </c>
      <c r="I102" s="12">
        <v>0.1961</v>
      </c>
      <c r="J102" s="12">
        <v>5.5599999999999997E-2</v>
      </c>
      <c r="K102" s="48" t="s">
        <v>741</v>
      </c>
      <c r="L102" s="9" t="str">
        <f t="shared" si="30"/>
        <v>Yes</v>
      </c>
    </row>
    <row r="103" spans="1:12" x14ac:dyDescent="0.2">
      <c r="A103" s="4" t="s">
        <v>70</v>
      </c>
      <c r="B103" s="48" t="s">
        <v>213</v>
      </c>
      <c r="C103" s="1">
        <v>20443</v>
      </c>
      <c r="D103" s="11" t="str">
        <f t="shared" si="36"/>
        <v>N/A</v>
      </c>
      <c r="E103" s="1">
        <v>20849</v>
      </c>
      <c r="F103" s="11" t="str">
        <f t="shared" si="37"/>
        <v>N/A</v>
      </c>
      <c r="G103" s="1">
        <v>21325</v>
      </c>
      <c r="H103" s="11" t="str">
        <f t="shared" si="38"/>
        <v>N/A</v>
      </c>
      <c r="I103" s="12">
        <v>1.986</v>
      </c>
      <c r="J103" s="12">
        <v>2.2829999999999999</v>
      </c>
      <c r="K103" s="48" t="s">
        <v>740</v>
      </c>
      <c r="L103" s="9" t="str">
        <f t="shared" si="30"/>
        <v>Yes</v>
      </c>
    </row>
    <row r="104" spans="1:12" x14ac:dyDescent="0.2">
      <c r="A104" s="2" t="s">
        <v>692</v>
      </c>
      <c r="B104" s="48" t="s">
        <v>213</v>
      </c>
      <c r="C104" s="13">
        <v>0.94898009100000003</v>
      </c>
      <c r="D104" s="11" t="str">
        <f t="shared" si="36"/>
        <v>N/A</v>
      </c>
      <c r="E104" s="13">
        <v>0.89692551200000004</v>
      </c>
      <c r="F104" s="11" t="str">
        <f t="shared" si="37"/>
        <v>N/A</v>
      </c>
      <c r="G104" s="13">
        <v>1.0316529893999999</v>
      </c>
      <c r="H104" s="11" t="str">
        <f t="shared" si="38"/>
        <v>N/A</v>
      </c>
      <c r="I104" s="12">
        <v>-5.49</v>
      </c>
      <c r="J104" s="12">
        <v>15.02</v>
      </c>
      <c r="K104" s="48" t="s">
        <v>741</v>
      </c>
      <c r="L104" s="9" t="str">
        <f t="shared" ref="L104:L110" si="39">IF(J104="Div by 0", "N/A", IF(K104="N/A","N/A", IF(J104&gt;VALUE(MID(K104,1,2)), "No", IF(J104&lt;-1*VALUE(MID(K104,1,2)), "No", "Yes"))))</f>
        <v>No</v>
      </c>
    </row>
    <row r="105" spans="1:12" x14ac:dyDescent="0.2">
      <c r="A105" s="2" t="s">
        <v>691</v>
      </c>
      <c r="B105" s="48" t="s">
        <v>213</v>
      </c>
      <c r="C105" s="13">
        <v>0.20055764810000001</v>
      </c>
      <c r="D105" s="11" t="str">
        <f t="shared" si="36"/>
        <v>N/A</v>
      </c>
      <c r="E105" s="13">
        <v>0.17267015199999999</v>
      </c>
      <c r="F105" s="11" t="str">
        <f t="shared" si="37"/>
        <v>N/A</v>
      </c>
      <c r="G105" s="13">
        <v>9.84759672E-2</v>
      </c>
      <c r="H105" s="11" t="str">
        <f t="shared" si="38"/>
        <v>N/A</v>
      </c>
      <c r="I105" s="12">
        <v>-13.9</v>
      </c>
      <c r="J105" s="12">
        <v>-43</v>
      </c>
      <c r="K105" s="48" t="s">
        <v>741</v>
      </c>
      <c r="L105" s="9" t="str">
        <f t="shared" si="39"/>
        <v>No</v>
      </c>
    </row>
    <row r="106" spans="1:12" x14ac:dyDescent="0.2">
      <c r="A106" s="2" t="s">
        <v>690</v>
      </c>
      <c r="B106" s="48" t="s">
        <v>213</v>
      </c>
      <c r="C106" s="13">
        <v>98.850462261000004</v>
      </c>
      <c r="D106" s="11" t="str">
        <f t="shared" si="36"/>
        <v>N/A</v>
      </c>
      <c r="E106" s="13">
        <v>98.930404335999995</v>
      </c>
      <c r="F106" s="11" t="str">
        <f t="shared" si="37"/>
        <v>N/A</v>
      </c>
      <c r="G106" s="13">
        <v>98.869871043000003</v>
      </c>
      <c r="H106" s="11" t="str">
        <f t="shared" si="38"/>
        <v>N/A</v>
      </c>
      <c r="I106" s="12">
        <v>8.09E-2</v>
      </c>
      <c r="J106" s="12">
        <v>-6.0999999999999999E-2</v>
      </c>
      <c r="K106" s="48" t="s">
        <v>741</v>
      </c>
      <c r="L106" s="9" t="str">
        <f t="shared" si="39"/>
        <v>Yes</v>
      </c>
    </row>
    <row r="107" spans="1:12" ht="25.5" x14ac:dyDescent="0.2">
      <c r="A107" s="4" t="s">
        <v>979</v>
      </c>
      <c r="B107" s="48" t="s">
        <v>213</v>
      </c>
      <c r="C107" s="13">
        <v>46.338979913000003</v>
      </c>
      <c r="D107" s="11" t="str">
        <f t="shared" si="36"/>
        <v>N/A</v>
      </c>
      <c r="E107" s="13">
        <v>45.289495076999998</v>
      </c>
      <c r="F107" s="11" t="str">
        <f t="shared" si="37"/>
        <v>N/A</v>
      </c>
      <c r="G107" s="13">
        <v>44.057649667</v>
      </c>
      <c r="H107" s="11" t="str">
        <f t="shared" si="38"/>
        <v>N/A</v>
      </c>
      <c r="I107" s="12">
        <v>-2.2599999999999998</v>
      </c>
      <c r="J107" s="12">
        <v>-2.72</v>
      </c>
      <c r="K107" s="48" t="s">
        <v>741</v>
      </c>
      <c r="L107" s="9" t="str">
        <f t="shared" si="39"/>
        <v>Yes</v>
      </c>
    </row>
    <row r="108" spans="1:12" ht="25.5" x14ac:dyDescent="0.2">
      <c r="A108" s="4" t="s">
        <v>980</v>
      </c>
      <c r="B108" s="48" t="s">
        <v>213</v>
      </c>
      <c r="C108" s="13">
        <v>52.369712116999999</v>
      </c>
      <c r="D108" s="11" t="str">
        <f t="shared" si="36"/>
        <v>N/A</v>
      </c>
      <c r="E108" s="13">
        <v>53.427874627000001</v>
      </c>
      <c r="F108" s="11" t="str">
        <f t="shared" si="37"/>
        <v>N/A</v>
      </c>
      <c r="G108" s="13">
        <v>54.585365854000003</v>
      </c>
      <c r="H108" s="11" t="str">
        <f t="shared" si="38"/>
        <v>N/A</v>
      </c>
      <c r="I108" s="12">
        <v>2.0209999999999999</v>
      </c>
      <c r="J108" s="12">
        <v>2.1659999999999999</v>
      </c>
      <c r="K108" s="48" t="s">
        <v>741</v>
      </c>
      <c r="L108" s="9" t="str">
        <f t="shared" si="39"/>
        <v>Yes</v>
      </c>
    </row>
    <row r="109" spans="1:12" ht="25.5" x14ac:dyDescent="0.2">
      <c r="A109" s="4" t="s">
        <v>981</v>
      </c>
      <c r="B109" s="48" t="s">
        <v>213</v>
      </c>
      <c r="C109" s="13">
        <v>0.61094140519999995</v>
      </c>
      <c r="D109" s="11" t="str">
        <f t="shared" si="36"/>
        <v>N/A</v>
      </c>
      <c r="E109" s="13">
        <v>0.60518471679999997</v>
      </c>
      <c r="F109" s="11" t="str">
        <f t="shared" si="37"/>
        <v>N/A</v>
      </c>
      <c r="G109" s="13">
        <v>0.60753880270000005</v>
      </c>
      <c r="H109" s="11" t="str">
        <f t="shared" si="38"/>
        <v>N/A</v>
      </c>
      <c r="I109" s="12">
        <v>-0.94199999999999995</v>
      </c>
      <c r="J109" s="12">
        <v>0.38900000000000001</v>
      </c>
      <c r="K109" s="48" t="s">
        <v>741</v>
      </c>
      <c r="L109" s="9" t="str">
        <f t="shared" si="39"/>
        <v>Yes</v>
      </c>
    </row>
    <row r="110" spans="1:12" ht="25.5" x14ac:dyDescent="0.2">
      <c r="A110" s="4" t="s">
        <v>982</v>
      </c>
      <c r="B110" s="48" t="s">
        <v>213</v>
      </c>
      <c r="C110" s="13">
        <v>0.68036656480000002</v>
      </c>
      <c r="D110" s="11" t="str">
        <f t="shared" si="36"/>
        <v>N/A</v>
      </c>
      <c r="E110" s="13">
        <v>0.67744557849999998</v>
      </c>
      <c r="F110" s="11" t="str">
        <f t="shared" si="37"/>
        <v>N/A</v>
      </c>
      <c r="G110" s="13">
        <v>0.74944567630000003</v>
      </c>
      <c r="H110" s="11" t="str">
        <f t="shared" si="38"/>
        <v>N/A</v>
      </c>
      <c r="I110" s="12">
        <v>-0.42899999999999999</v>
      </c>
      <c r="J110" s="12">
        <v>10.63</v>
      </c>
      <c r="K110" s="48" t="s">
        <v>741</v>
      </c>
      <c r="L110" s="9" t="str">
        <f t="shared" si="39"/>
        <v>Yes</v>
      </c>
    </row>
    <row r="111" spans="1:12" x14ac:dyDescent="0.2">
      <c r="A111" s="2" t="s">
        <v>983</v>
      </c>
      <c r="B111" s="48" t="s">
        <v>286</v>
      </c>
      <c r="C111" s="13">
        <v>99.990887552000004</v>
      </c>
      <c r="D111" s="44" t="str">
        <f>IF($B111="N/A","N/A",IF(C111&gt;=99,"Yes","No"))</f>
        <v>Yes</v>
      </c>
      <c r="E111" s="13">
        <v>99.991020921</v>
      </c>
      <c r="F111" s="44" t="str">
        <f>IF($B111="N/A","N/A",IF(E111&gt;=99,"Yes","No"))</f>
        <v>Yes</v>
      </c>
      <c r="G111" s="13">
        <v>99.982051511999998</v>
      </c>
      <c r="H111" s="44" t="str">
        <f>IF($B111="N/A","N/A",IF(G111&gt;=99,"Yes","No"))</f>
        <v>Yes</v>
      </c>
      <c r="I111" s="12">
        <v>1E-4</v>
      </c>
      <c r="J111" s="12">
        <v>-8.9999999999999993E-3</v>
      </c>
      <c r="K111" s="48" t="s">
        <v>740</v>
      </c>
      <c r="L111" s="9" t="str">
        <f t="shared" ref="L111:L145" si="40">IF(J111="Div by 0", "N/A", IF(K111="N/A","N/A", IF(J111&gt;VALUE(MID(K111,1,2)), "No", IF(J111&lt;-1*VALUE(MID(K111,1,2)), "No", "Yes"))))</f>
        <v>Yes</v>
      </c>
    </row>
    <row r="112" spans="1:12" x14ac:dyDescent="0.2">
      <c r="A112" s="2" t="s">
        <v>984</v>
      </c>
      <c r="B112" s="48" t="s">
        <v>213</v>
      </c>
      <c r="C112" s="13">
        <v>8.8159771755000005</v>
      </c>
      <c r="D112" s="44" t="str">
        <f>IF($B112="N/A","N/A",IF(C112&gt;10,"No",IF(C112&lt;-10,"No","Yes")))</f>
        <v>N/A</v>
      </c>
      <c r="E112" s="13">
        <v>8.2795202951999993</v>
      </c>
      <c r="F112" s="44" t="str">
        <f>IF($B112="N/A","N/A",IF(E112&gt;10,"No",IF(E112&lt;-10,"No","Yes")))</f>
        <v>N/A</v>
      </c>
      <c r="G112" s="13">
        <v>8.0562830129999998</v>
      </c>
      <c r="H112" s="44" t="str">
        <f>IF($B112="N/A","N/A",IF(G112&gt;10,"No",IF(G112&lt;-10,"No","Yes")))</f>
        <v>N/A</v>
      </c>
      <c r="I112" s="12">
        <v>-6.09</v>
      </c>
      <c r="J112" s="12">
        <v>-2.7</v>
      </c>
      <c r="K112" s="48" t="s">
        <v>740</v>
      </c>
      <c r="L112" s="9" t="str">
        <f t="shared" si="40"/>
        <v>Yes</v>
      </c>
    </row>
    <row r="113" spans="1:12" x14ac:dyDescent="0.2">
      <c r="A113" s="3" t="s">
        <v>985</v>
      </c>
      <c r="B113" s="48" t="s">
        <v>280</v>
      </c>
      <c r="C113" s="8">
        <v>99.936581403999995</v>
      </c>
      <c r="D113" s="44" t="str">
        <f>IF($B113="N/A","N/A",IF(C113&gt;=98,"Yes","No"))</f>
        <v>Yes</v>
      </c>
      <c r="E113" s="8">
        <v>99.944639437000006</v>
      </c>
      <c r="F113" s="44" t="str">
        <f>IF($B113="N/A","N/A",IF(E113&gt;=98,"Yes","No"))</f>
        <v>Yes</v>
      </c>
      <c r="G113" s="8">
        <v>99.936389559000006</v>
      </c>
      <c r="H113" s="44" t="str">
        <f>IF($B113="N/A","N/A",IF(G113&gt;=98,"Yes","No"))</f>
        <v>Yes</v>
      </c>
      <c r="I113" s="12">
        <v>8.0999999999999996E-3</v>
      </c>
      <c r="J113" s="12">
        <v>-8.0000000000000002E-3</v>
      </c>
      <c r="K113" s="45" t="s">
        <v>740</v>
      </c>
      <c r="L113" s="9" t="str">
        <f t="shared" si="40"/>
        <v>Yes</v>
      </c>
    </row>
    <row r="114" spans="1:12" x14ac:dyDescent="0.2">
      <c r="A114" s="3" t="s">
        <v>986</v>
      </c>
      <c r="B114" s="48" t="s">
        <v>287</v>
      </c>
      <c r="C114" s="8">
        <v>92.144429767000005</v>
      </c>
      <c r="D114" s="44" t="str">
        <f>IF($B114="N/A","N/A",IF(C114&gt;=80,"Yes","No"))</f>
        <v>Yes</v>
      </c>
      <c r="E114" s="8">
        <v>92.552823000000004</v>
      </c>
      <c r="F114" s="44" t="str">
        <f>IF($B114="N/A","N/A",IF(E114&gt;=80,"Yes","No"))</f>
        <v>Yes</v>
      </c>
      <c r="G114" s="8">
        <v>92.566698121000002</v>
      </c>
      <c r="H114" s="44" t="str">
        <f>IF($B114="N/A","N/A",IF(G114&gt;=80,"Yes","No"))</f>
        <v>Yes</v>
      </c>
      <c r="I114" s="12">
        <v>0.44319999999999998</v>
      </c>
      <c r="J114" s="12">
        <v>1.4999999999999999E-2</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10974</v>
      </c>
      <c r="D119" s="44" t="str">
        <f t="shared" ref="D119:D145" si="43">IF($B119="N/A","N/A",IF(C119&gt;10,"No",IF(C119&lt;-10,"No","Yes")))</f>
        <v>N/A</v>
      </c>
      <c r="E119" s="36">
        <v>11137</v>
      </c>
      <c r="F119" s="44" t="str">
        <f t="shared" ref="F119:F145" si="44">IF($B119="N/A","N/A",IF(E119&gt;10,"No",IF(E119&lt;-10,"No","Yes")))</f>
        <v>N/A</v>
      </c>
      <c r="G119" s="36">
        <v>11143</v>
      </c>
      <c r="H119" s="44" t="str">
        <f t="shared" ref="H119:H145" si="45">IF($B119="N/A","N/A",IF(G119&gt;10,"No",IF(G119&lt;-10,"No","Yes")))</f>
        <v>N/A</v>
      </c>
      <c r="I119" s="12">
        <v>1.4850000000000001</v>
      </c>
      <c r="J119" s="12">
        <v>5.3900000000000003E-2</v>
      </c>
      <c r="K119" s="45" t="s">
        <v>740</v>
      </c>
      <c r="L119" s="9" t="str">
        <f t="shared" si="40"/>
        <v>Yes</v>
      </c>
    </row>
    <row r="120" spans="1:12" x14ac:dyDescent="0.2">
      <c r="A120" s="2" t="s">
        <v>991</v>
      </c>
      <c r="B120" s="35" t="s">
        <v>213</v>
      </c>
      <c r="C120" s="36">
        <v>1704</v>
      </c>
      <c r="D120" s="44" t="str">
        <f t="shared" si="43"/>
        <v>N/A</v>
      </c>
      <c r="E120" s="36">
        <v>1750</v>
      </c>
      <c r="F120" s="44" t="str">
        <f t="shared" si="44"/>
        <v>N/A</v>
      </c>
      <c r="G120" s="36">
        <v>1761</v>
      </c>
      <c r="H120" s="44" t="str">
        <f t="shared" si="45"/>
        <v>N/A</v>
      </c>
      <c r="I120" s="12">
        <v>2.7</v>
      </c>
      <c r="J120" s="12">
        <v>0.62860000000000005</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4253</v>
      </c>
      <c r="D122" s="44" t="str">
        <f t="shared" si="43"/>
        <v>N/A</v>
      </c>
      <c r="E122" s="36">
        <v>4457</v>
      </c>
      <c r="F122" s="44" t="str">
        <f t="shared" si="44"/>
        <v>N/A</v>
      </c>
      <c r="G122" s="36">
        <v>4473</v>
      </c>
      <c r="H122" s="44" t="str">
        <f t="shared" si="45"/>
        <v>N/A</v>
      </c>
      <c r="I122" s="12">
        <v>4.7969999999999997</v>
      </c>
      <c r="J122" s="12">
        <v>0.35899999999999999</v>
      </c>
      <c r="K122" s="45" t="s">
        <v>740</v>
      </c>
      <c r="L122" s="9" t="str">
        <f t="shared" si="40"/>
        <v>Yes</v>
      </c>
    </row>
    <row r="123" spans="1:12" x14ac:dyDescent="0.2">
      <c r="A123" s="2" t="s">
        <v>994</v>
      </c>
      <c r="B123" s="35" t="s">
        <v>213</v>
      </c>
      <c r="C123" s="36">
        <v>5017</v>
      </c>
      <c r="D123" s="44" t="str">
        <f t="shared" si="43"/>
        <v>N/A</v>
      </c>
      <c r="E123" s="36">
        <v>4930</v>
      </c>
      <c r="F123" s="44" t="str">
        <f t="shared" si="44"/>
        <v>N/A</v>
      </c>
      <c r="G123" s="36">
        <v>4909</v>
      </c>
      <c r="H123" s="44" t="str">
        <f t="shared" si="45"/>
        <v>N/A</v>
      </c>
      <c r="I123" s="12">
        <v>-1.73</v>
      </c>
      <c r="J123" s="12">
        <v>-0.42599999999999999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21030</v>
      </c>
      <c r="D125" s="44" t="str">
        <f t="shared" si="43"/>
        <v>N/A</v>
      </c>
      <c r="E125" s="36">
        <v>21680</v>
      </c>
      <c r="F125" s="44" t="str">
        <f t="shared" si="44"/>
        <v>N/A</v>
      </c>
      <c r="G125" s="36">
        <v>22529</v>
      </c>
      <c r="H125" s="44" t="str">
        <f t="shared" si="45"/>
        <v>N/A</v>
      </c>
      <c r="I125" s="12">
        <v>3.0910000000000002</v>
      </c>
      <c r="J125" s="12">
        <v>3.9159999999999999</v>
      </c>
      <c r="K125" s="45" t="s">
        <v>740</v>
      </c>
      <c r="L125" s="9" t="str">
        <f t="shared" si="40"/>
        <v>Yes</v>
      </c>
    </row>
    <row r="126" spans="1:12" x14ac:dyDescent="0.2">
      <c r="A126" s="2" t="s">
        <v>996</v>
      </c>
      <c r="B126" s="35" t="s">
        <v>213</v>
      </c>
      <c r="C126" s="36">
        <v>14353</v>
      </c>
      <c r="D126" s="44" t="str">
        <f t="shared" si="43"/>
        <v>N/A</v>
      </c>
      <c r="E126" s="36">
        <v>14487</v>
      </c>
      <c r="F126" s="44" t="str">
        <f t="shared" si="44"/>
        <v>N/A</v>
      </c>
      <c r="G126" s="36">
        <v>14983</v>
      </c>
      <c r="H126" s="44" t="str">
        <f t="shared" si="45"/>
        <v>N/A</v>
      </c>
      <c r="I126" s="12">
        <v>0.93359999999999999</v>
      </c>
      <c r="J126" s="12">
        <v>3.4239999999999999</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3570</v>
      </c>
      <c r="D128" s="44" t="str">
        <f t="shared" si="43"/>
        <v>N/A</v>
      </c>
      <c r="E128" s="36">
        <v>3879</v>
      </c>
      <c r="F128" s="44" t="str">
        <f t="shared" si="44"/>
        <v>N/A</v>
      </c>
      <c r="G128" s="36">
        <v>4175</v>
      </c>
      <c r="H128" s="44" t="str">
        <f t="shared" si="45"/>
        <v>N/A</v>
      </c>
      <c r="I128" s="12">
        <v>8.6549999999999994</v>
      </c>
      <c r="J128" s="12">
        <v>7.6310000000000002</v>
      </c>
      <c r="K128" s="45" t="s">
        <v>740</v>
      </c>
      <c r="L128" s="9" t="str">
        <f t="shared" si="40"/>
        <v>Yes</v>
      </c>
    </row>
    <row r="129" spans="1:12" x14ac:dyDescent="0.2">
      <c r="A129" s="2" t="s">
        <v>999</v>
      </c>
      <c r="B129" s="35" t="s">
        <v>213</v>
      </c>
      <c r="C129" s="36">
        <v>3107</v>
      </c>
      <c r="D129" s="44" t="str">
        <f t="shared" si="43"/>
        <v>N/A</v>
      </c>
      <c r="E129" s="36">
        <v>3314</v>
      </c>
      <c r="F129" s="44" t="str">
        <f t="shared" si="44"/>
        <v>N/A</v>
      </c>
      <c r="G129" s="36">
        <v>3371</v>
      </c>
      <c r="H129" s="44" t="str">
        <f t="shared" si="45"/>
        <v>N/A</v>
      </c>
      <c r="I129" s="12">
        <v>6.6619999999999999</v>
      </c>
      <c r="J129" s="12">
        <v>1.72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89879</v>
      </c>
      <c r="D131" s="44" t="str">
        <f t="shared" si="43"/>
        <v>N/A</v>
      </c>
      <c r="E131" s="36">
        <v>90317</v>
      </c>
      <c r="F131" s="44" t="str">
        <f t="shared" si="44"/>
        <v>N/A</v>
      </c>
      <c r="G131" s="36">
        <v>91180</v>
      </c>
      <c r="H131" s="44" t="str">
        <f t="shared" si="45"/>
        <v>N/A</v>
      </c>
      <c r="I131" s="12">
        <v>0.48730000000000001</v>
      </c>
      <c r="J131" s="12">
        <v>0.95550000000000002</v>
      </c>
      <c r="K131" s="45" t="s">
        <v>740</v>
      </c>
      <c r="L131" s="9" t="str">
        <f t="shared" si="40"/>
        <v>Yes</v>
      </c>
    </row>
    <row r="132" spans="1:12" x14ac:dyDescent="0.2">
      <c r="A132" s="2" t="s">
        <v>1001</v>
      </c>
      <c r="B132" s="35" t="s">
        <v>213</v>
      </c>
      <c r="C132" s="36">
        <v>18001</v>
      </c>
      <c r="D132" s="44" t="str">
        <f t="shared" si="43"/>
        <v>N/A</v>
      </c>
      <c r="E132" s="36">
        <v>17741</v>
      </c>
      <c r="F132" s="44" t="str">
        <f t="shared" si="44"/>
        <v>N/A</v>
      </c>
      <c r="G132" s="36">
        <v>18300</v>
      </c>
      <c r="H132" s="44" t="str">
        <f t="shared" si="45"/>
        <v>N/A</v>
      </c>
      <c r="I132" s="12">
        <v>-1.44</v>
      </c>
      <c r="J132" s="12">
        <v>3.1509999999999998</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55846</v>
      </c>
      <c r="D135" s="44" t="str">
        <f t="shared" si="43"/>
        <v>N/A</v>
      </c>
      <c r="E135" s="36">
        <v>56630</v>
      </c>
      <c r="F135" s="44" t="str">
        <f t="shared" si="44"/>
        <v>N/A</v>
      </c>
      <c r="G135" s="36">
        <v>56928</v>
      </c>
      <c r="H135" s="44" t="str">
        <f t="shared" si="45"/>
        <v>N/A</v>
      </c>
      <c r="I135" s="12">
        <v>1.4039999999999999</v>
      </c>
      <c r="J135" s="12">
        <v>0.5262</v>
      </c>
      <c r="K135" s="45" t="s">
        <v>740</v>
      </c>
      <c r="L135" s="9" t="str">
        <f t="shared" si="40"/>
        <v>Yes</v>
      </c>
    </row>
    <row r="136" spans="1:12" x14ac:dyDescent="0.2">
      <c r="A136" s="2" t="s">
        <v>1005</v>
      </c>
      <c r="B136" s="35" t="s">
        <v>213</v>
      </c>
      <c r="C136" s="36">
        <v>11116</v>
      </c>
      <c r="D136" s="44" t="str">
        <f t="shared" si="43"/>
        <v>N/A</v>
      </c>
      <c r="E136" s="36">
        <v>11713</v>
      </c>
      <c r="F136" s="44" t="str">
        <f t="shared" si="44"/>
        <v>N/A</v>
      </c>
      <c r="G136" s="36">
        <v>11770</v>
      </c>
      <c r="H136" s="44" t="str">
        <f t="shared" si="45"/>
        <v>N/A</v>
      </c>
      <c r="I136" s="12">
        <v>5.3710000000000004</v>
      </c>
      <c r="J136" s="12">
        <v>0.48659999999999998</v>
      </c>
      <c r="K136" s="45" t="s">
        <v>740</v>
      </c>
      <c r="L136" s="9" t="str">
        <f t="shared" si="40"/>
        <v>Yes</v>
      </c>
    </row>
    <row r="137" spans="1:12" x14ac:dyDescent="0.2">
      <c r="A137" s="2" t="s">
        <v>1006</v>
      </c>
      <c r="B137" s="35" t="s">
        <v>213</v>
      </c>
      <c r="C137" s="36">
        <v>4916</v>
      </c>
      <c r="D137" s="44" t="str">
        <f t="shared" si="43"/>
        <v>N/A</v>
      </c>
      <c r="E137" s="36">
        <v>4233</v>
      </c>
      <c r="F137" s="44" t="str">
        <f t="shared" si="44"/>
        <v>N/A</v>
      </c>
      <c r="G137" s="36">
        <v>4182</v>
      </c>
      <c r="H137" s="44" t="str">
        <f t="shared" si="45"/>
        <v>N/A</v>
      </c>
      <c r="I137" s="12">
        <v>-13.9</v>
      </c>
      <c r="J137" s="12">
        <v>-1.2</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22710</v>
      </c>
      <c r="D139" s="44" t="str">
        <f t="shared" si="43"/>
        <v>N/A</v>
      </c>
      <c r="E139" s="36">
        <v>23096</v>
      </c>
      <c r="F139" s="44" t="str">
        <f t="shared" si="44"/>
        <v>N/A</v>
      </c>
      <c r="G139" s="36">
        <v>23314</v>
      </c>
      <c r="H139" s="44" t="str">
        <f t="shared" si="45"/>
        <v>N/A</v>
      </c>
      <c r="I139" s="12">
        <v>1.7</v>
      </c>
      <c r="J139" s="12">
        <v>0.94389999999999996</v>
      </c>
      <c r="K139" s="45" t="s">
        <v>740</v>
      </c>
      <c r="L139" s="9" t="str">
        <f t="shared" si="40"/>
        <v>Yes</v>
      </c>
    </row>
    <row r="140" spans="1:12" x14ac:dyDescent="0.2">
      <c r="A140" s="2" t="s">
        <v>1008</v>
      </c>
      <c r="B140" s="35" t="s">
        <v>213</v>
      </c>
      <c r="C140" s="36">
        <v>11659</v>
      </c>
      <c r="D140" s="44" t="str">
        <f t="shared" si="43"/>
        <v>N/A</v>
      </c>
      <c r="E140" s="36">
        <v>11562</v>
      </c>
      <c r="F140" s="44" t="str">
        <f t="shared" si="44"/>
        <v>N/A</v>
      </c>
      <c r="G140" s="36">
        <v>11497</v>
      </c>
      <c r="H140" s="44" t="str">
        <f t="shared" si="45"/>
        <v>N/A</v>
      </c>
      <c r="I140" s="12">
        <v>-0.83199999999999996</v>
      </c>
      <c r="J140" s="12">
        <v>-0.56200000000000006</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4836</v>
      </c>
      <c r="D143" s="44" t="str">
        <f t="shared" si="43"/>
        <v>N/A</v>
      </c>
      <c r="E143" s="36">
        <v>4816</v>
      </c>
      <c r="F143" s="44" t="str">
        <f t="shared" si="44"/>
        <v>N/A</v>
      </c>
      <c r="G143" s="36">
        <v>4910</v>
      </c>
      <c r="H143" s="44" t="str">
        <f t="shared" si="45"/>
        <v>N/A</v>
      </c>
      <c r="I143" s="12">
        <v>-0.41399999999999998</v>
      </c>
      <c r="J143" s="12">
        <v>1.952</v>
      </c>
      <c r="K143" s="45" t="s">
        <v>740</v>
      </c>
      <c r="L143" s="9" t="str">
        <f t="shared" si="40"/>
        <v>Yes</v>
      </c>
    </row>
    <row r="144" spans="1:12" x14ac:dyDescent="0.2">
      <c r="A144" s="2" t="s">
        <v>1012</v>
      </c>
      <c r="B144" s="35" t="s">
        <v>213</v>
      </c>
      <c r="C144" s="36">
        <v>6215</v>
      </c>
      <c r="D144" s="44" t="str">
        <f t="shared" si="43"/>
        <v>N/A</v>
      </c>
      <c r="E144" s="36">
        <v>6718</v>
      </c>
      <c r="F144" s="44" t="str">
        <f t="shared" si="44"/>
        <v>N/A</v>
      </c>
      <c r="G144" s="36">
        <v>6907</v>
      </c>
      <c r="H144" s="44" t="str">
        <f t="shared" si="45"/>
        <v>N/A</v>
      </c>
      <c r="I144" s="12">
        <v>8.093</v>
      </c>
      <c r="J144" s="12">
        <v>2.8130000000000002</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6462</v>
      </c>
      <c r="D146" s="11" t="str">
        <f t="shared" ref="D146:D151" si="46">IF($B146="N/A","N/A",IF(C146&gt;10,"No",IF(C146&lt;-10,"No","Yes")))</f>
        <v>N/A</v>
      </c>
      <c r="E146" s="1">
        <v>6280</v>
      </c>
      <c r="F146" s="11" t="str">
        <f t="shared" ref="F146:F151" si="47">IF($B146="N/A","N/A",IF(E146&gt;10,"No",IF(E146&lt;-10,"No","Yes")))</f>
        <v>N/A</v>
      </c>
      <c r="G146" s="1">
        <v>6198</v>
      </c>
      <c r="H146" s="11" t="str">
        <f t="shared" ref="H146:H151" si="48">IF($B146="N/A","N/A",IF(G146&gt;10,"No",IF(G146&lt;-10,"No","Yes")))</f>
        <v>N/A</v>
      </c>
      <c r="I146" s="57">
        <v>-2.82</v>
      </c>
      <c r="J146" s="57">
        <v>-1.31</v>
      </c>
      <c r="K146" s="45" t="s">
        <v>739</v>
      </c>
      <c r="L146" s="9" t="str">
        <f t="shared" ref="L146:L151" si="49">IF(J146="Div by 0", "N/A", IF(K146="N/A","N/A", IF(J146&gt;VALUE(MID(K146,1,2)), "No", IF(J146&lt;-1*VALUE(MID(K146,1,2)), "No", "Yes"))))</f>
        <v>Yes</v>
      </c>
    </row>
    <row r="147" spans="1:12" x14ac:dyDescent="0.2">
      <c r="A147" s="6" t="s">
        <v>326</v>
      </c>
      <c r="B147" s="48" t="s">
        <v>213</v>
      </c>
      <c r="C147" s="13">
        <v>4.4690960142999998</v>
      </c>
      <c r="D147" s="11" t="str">
        <f t="shared" si="46"/>
        <v>N/A</v>
      </c>
      <c r="E147" s="13">
        <v>4.2946043903</v>
      </c>
      <c r="F147" s="11" t="str">
        <f t="shared" si="47"/>
        <v>N/A</v>
      </c>
      <c r="G147" s="13">
        <v>4.1831459309000003</v>
      </c>
      <c r="H147" s="11" t="str">
        <f t="shared" si="48"/>
        <v>N/A</v>
      </c>
      <c r="I147" s="57">
        <v>-3.9</v>
      </c>
      <c r="J147" s="57">
        <v>-2.6</v>
      </c>
      <c r="K147" s="45" t="s">
        <v>739</v>
      </c>
      <c r="L147" s="9" t="str">
        <f t="shared" si="49"/>
        <v>Yes</v>
      </c>
    </row>
    <row r="148" spans="1:12" x14ac:dyDescent="0.2">
      <c r="A148" s="2" t="s">
        <v>327</v>
      </c>
      <c r="B148" s="48" t="s">
        <v>213</v>
      </c>
      <c r="C148" s="13">
        <v>40.049207217000003</v>
      </c>
      <c r="D148" s="11" t="str">
        <f t="shared" si="46"/>
        <v>N/A</v>
      </c>
      <c r="E148" s="13">
        <v>38.834515578999998</v>
      </c>
      <c r="F148" s="11" t="str">
        <f t="shared" si="47"/>
        <v>N/A</v>
      </c>
      <c r="G148" s="13">
        <v>37.485416854</v>
      </c>
      <c r="H148" s="11" t="str">
        <f t="shared" si="48"/>
        <v>N/A</v>
      </c>
      <c r="I148" s="57">
        <v>-3.03</v>
      </c>
      <c r="J148" s="57">
        <v>-3.47</v>
      </c>
      <c r="K148" s="45" t="s">
        <v>739</v>
      </c>
      <c r="L148" s="9" t="str">
        <f t="shared" si="49"/>
        <v>Yes</v>
      </c>
    </row>
    <row r="149" spans="1:12" x14ac:dyDescent="0.2">
      <c r="A149" s="2" t="s">
        <v>328</v>
      </c>
      <c r="B149" s="48" t="s">
        <v>213</v>
      </c>
      <c r="C149" s="13">
        <v>6.3480741797000002</v>
      </c>
      <c r="D149" s="11" t="str">
        <f t="shared" si="46"/>
        <v>N/A</v>
      </c>
      <c r="E149" s="13">
        <v>5.9086715866999997</v>
      </c>
      <c r="F149" s="11" t="str">
        <f t="shared" si="47"/>
        <v>N/A</v>
      </c>
      <c r="G149" s="13">
        <v>5.9833991743999997</v>
      </c>
      <c r="H149" s="11" t="str">
        <f t="shared" si="48"/>
        <v>N/A</v>
      </c>
      <c r="I149" s="57">
        <v>-6.92</v>
      </c>
      <c r="J149" s="57">
        <v>1.2649999999999999</v>
      </c>
      <c r="K149" s="45" t="s">
        <v>739</v>
      </c>
      <c r="L149" s="9" t="str">
        <f t="shared" si="49"/>
        <v>Yes</v>
      </c>
    </row>
    <row r="150" spans="1:12" x14ac:dyDescent="0.2">
      <c r="A150" s="2" t="s">
        <v>329</v>
      </c>
      <c r="B150" s="48" t="s">
        <v>213</v>
      </c>
      <c r="C150" s="13">
        <v>0.80441482440000001</v>
      </c>
      <c r="D150" s="11" t="str">
        <f t="shared" si="46"/>
        <v>N/A</v>
      </c>
      <c r="E150" s="13">
        <v>0.73961712629999998</v>
      </c>
      <c r="F150" s="11" t="str">
        <f t="shared" si="47"/>
        <v>N/A</v>
      </c>
      <c r="G150" s="13">
        <v>0.7271331432</v>
      </c>
      <c r="H150" s="11" t="str">
        <f t="shared" si="48"/>
        <v>N/A</v>
      </c>
      <c r="I150" s="57">
        <v>-8.06</v>
      </c>
      <c r="J150" s="57">
        <v>-1.69</v>
      </c>
      <c r="K150" s="45" t="s">
        <v>739</v>
      </c>
      <c r="L150" s="9" t="str">
        <f t="shared" si="49"/>
        <v>Yes</v>
      </c>
    </row>
    <row r="151" spans="1:12" x14ac:dyDescent="0.2">
      <c r="A151" s="2" t="s">
        <v>330</v>
      </c>
      <c r="B151" s="48" t="s">
        <v>213</v>
      </c>
      <c r="C151" s="13">
        <v>3.9630118899999997E-2</v>
      </c>
      <c r="D151" s="11" t="str">
        <f t="shared" si="46"/>
        <v>N/A</v>
      </c>
      <c r="E151" s="13">
        <v>2.5978524400000001E-2</v>
      </c>
      <c r="F151" s="11" t="str">
        <f t="shared" si="47"/>
        <v>N/A</v>
      </c>
      <c r="G151" s="13">
        <v>4.2892682500000001E-2</v>
      </c>
      <c r="H151" s="11" t="str">
        <f t="shared" si="48"/>
        <v>N/A</v>
      </c>
      <c r="I151" s="57">
        <v>-34.4</v>
      </c>
      <c r="J151" s="57">
        <v>65.11</v>
      </c>
      <c r="K151" s="45" t="s">
        <v>739</v>
      </c>
      <c r="L151" s="9" t="str">
        <f t="shared" si="49"/>
        <v>No</v>
      </c>
    </row>
    <row r="152" spans="1:12" x14ac:dyDescent="0.2">
      <c r="A152" s="18" t="s">
        <v>1015</v>
      </c>
      <c r="B152" s="35" t="s">
        <v>213</v>
      </c>
      <c r="C152" s="36">
        <v>5853</v>
      </c>
      <c r="D152" s="44" t="str">
        <f t="shared" ref="D152:D158" si="50">IF($B152="N/A","N/A",IF(C152&gt;10,"No",IF(C152&lt;-10,"No","Yes")))</f>
        <v>N/A</v>
      </c>
      <c r="E152" s="36">
        <v>5860</v>
      </c>
      <c r="F152" s="44" t="str">
        <f t="shared" ref="F152:F158" si="51">IF($B152="N/A","N/A",IF(E152&gt;10,"No",IF(E152&lt;-10,"No","Yes")))</f>
        <v>N/A</v>
      </c>
      <c r="G152" s="36">
        <v>5970</v>
      </c>
      <c r="H152" s="44" t="str">
        <f t="shared" ref="H152:H158" si="52">IF($B152="N/A","N/A",IF(G152&gt;10,"No",IF(G152&lt;-10,"No","Yes")))</f>
        <v>N/A</v>
      </c>
      <c r="I152" s="12">
        <v>0.1196</v>
      </c>
      <c r="J152" s="12">
        <v>1.877</v>
      </c>
      <c r="K152" s="45" t="s">
        <v>739</v>
      </c>
      <c r="L152" s="9" t="str">
        <f t="shared" ref="L152:L159" si="53">IF(J152="Div by 0", "N/A", IF(K152="N/A","N/A", IF(J152&gt;VALUE(MID(K152,1,2)), "No", IF(J152&lt;-1*VALUE(MID(K152,1,2)), "No", "Yes"))))</f>
        <v>Yes</v>
      </c>
    </row>
    <row r="153" spans="1:12" x14ac:dyDescent="0.2">
      <c r="A153" s="6" t="s">
        <v>1016</v>
      </c>
      <c r="B153" s="35" t="s">
        <v>213</v>
      </c>
      <c r="C153" s="8">
        <v>4.0479137993999998</v>
      </c>
      <c r="D153" s="44" t="str">
        <f t="shared" si="50"/>
        <v>N/A</v>
      </c>
      <c r="E153" s="8">
        <v>4.0073856254000004</v>
      </c>
      <c r="F153" s="44" t="str">
        <f t="shared" si="51"/>
        <v>N/A</v>
      </c>
      <c r="G153" s="8">
        <v>4.0292644735999996</v>
      </c>
      <c r="H153" s="44" t="str">
        <f t="shared" si="52"/>
        <v>N/A</v>
      </c>
      <c r="I153" s="12">
        <v>-1</v>
      </c>
      <c r="J153" s="12">
        <v>0.54600000000000004</v>
      </c>
      <c r="K153" s="45" t="s">
        <v>739</v>
      </c>
      <c r="L153" s="9" t="str">
        <f t="shared" si="53"/>
        <v>Yes</v>
      </c>
    </row>
    <row r="154" spans="1:12" x14ac:dyDescent="0.2">
      <c r="A154" s="18" t="s">
        <v>1017</v>
      </c>
      <c r="B154" s="35" t="s">
        <v>213</v>
      </c>
      <c r="C154" s="8">
        <v>10.224166211</v>
      </c>
      <c r="D154" s="44" t="str">
        <f t="shared" si="50"/>
        <v>N/A</v>
      </c>
      <c r="E154" s="8">
        <v>10.254107929</v>
      </c>
      <c r="F154" s="44" t="str">
        <f t="shared" si="51"/>
        <v>N/A</v>
      </c>
      <c r="G154" s="8">
        <v>10.706272996999999</v>
      </c>
      <c r="H154" s="44" t="str">
        <f t="shared" si="52"/>
        <v>N/A</v>
      </c>
      <c r="I154" s="12">
        <v>0.29289999999999999</v>
      </c>
      <c r="J154" s="12">
        <v>4.41</v>
      </c>
      <c r="K154" s="45" t="s">
        <v>739</v>
      </c>
      <c r="L154" s="9" t="str">
        <f t="shared" si="53"/>
        <v>Yes</v>
      </c>
    </row>
    <row r="155" spans="1:12" x14ac:dyDescent="0.2">
      <c r="A155" s="18" t="s">
        <v>1018</v>
      </c>
      <c r="B155" s="35" t="s">
        <v>213</v>
      </c>
      <c r="C155" s="8">
        <v>20.836899667000001</v>
      </c>
      <c r="D155" s="44" t="str">
        <f t="shared" si="50"/>
        <v>N/A</v>
      </c>
      <c r="E155" s="8">
        <v>20.475092251</v>
      </c>
      <c r="F155" s="44" t="str">
        <f t="shared" si="51"/>
        <v>N/A</v>
      </c>
      <c r="G155" s="8">
        <v>19.956500510000001</v>
      </c>
      <c r="H155" s="44" t="str">
        <f t="shared" si="52"/>
        <v>N/A</v>
      </c>
      <c r="I155" s="12">
        <v>-1.74</v>
      </c>
      <c r="J155" s="12">
        <v>-2.5299999999999998</v>
      </c>
      <c r="K155" s="45" t="s">
        <v>739</v>
      </c>
      <c r="L155" s="9" t="str">
        <f t="shared" si="53"/>
        <v>Yes</v>
      </c>
    </row>
    <row r="156" spans="1:12" x14ac:dyDescent="0.2">
      <c r="A156" s="18" t="s">
        <v>1019</v>
      </c>
      <c r="B156" s="35" t="s">
        <v>213</v>
      </c>
      <c r="C156" s="8">
        <v>0.31709298060000002</v>
      </c>
      <c r="D156" s="44" t="str">
        <f t="shared" si="50"/>
        <v>N/A</v>
      </c>
      <c r="E156" s="8">
        <v>0.24801532379999999</v>
      </c>
      <c r="F156" s="44" t="str">
        <f t="shared" si="51"/>
        <v>N/A</v>
      </c>
      <c r="G156" s="8">
        <v>0.2379907875</v>
      </c>
      <c r="H156" s="44" t="str">
        <f t="shared" si="52"/>
        <v>N/A</v>
      </c>
      <c r="I156" s="12">
        <v>-21.8</v>
      </c>
      <c r="J156" s="12">
        <v>-4.04</v>
      </c>
      <c r="K156" s="45" t="s">
        <v>739</v>
      </c>
      <c r="L156" s="9" t="str">
        <f t="shared" si="53"/>
        <v>Yes</v>
      </c>
    </row>
    <row r="157" spans="1:12" x14ac:dyDescent="0.2">
      <c r="A157" s="18" t="s">
        <v>1020</v>
      </c>
      <c r="B157" s="35" t="s">
        <v>213</v>
      </c>
      <c r="C157" s="8">
        <v>0.28181417879999998</v>
      </c>
      <c r="D157" s="44" t="str">
        <f t="shared" si="50"/>
        <v>N/A</v>
      </c>
      <c r="E157" s="8">
        <v>0.2381364738</v>
      </c>
      <c r="F157" s="44" t="str">
        <f t="shared" si="51"/>
        <v>N/A</v>
      </c>
      <c r="G157" s="8">
        <v>0.27451316809999998</v>
      </c>
      <c r="H157" s="44" t="str">
        <f t="shared" si="52"/>
        <v>N/A</v>
      </c>
      <c r="I157" s="12">
        <v>-15.5</v>
      </c>
      <c r="J157" s="12">
        <v>15.28</v>
      </c>
      <c r="K157" s="45" t="s">
        <v>739</v>
      </c>
      <c r="L157" s="9" t="str">
        <f t="shared" si="53"/>
        <v>Yes</v>
      </c>
    </row>
    <row r="158" spans="1:12" x14ac:dyDescent="0.2">
      <c r="A158" s="2" t="s">
        <v>1021</v>
      </c>
      <c r="B158" s="35" t="s">
        <v>213</v>
      </c>
      <c r="C158" s="36">
        <v>467</v>
      </c>
      <c r="D158" s="44" t="str">
        <f t="shared" si="50"/>
        <v>N/A</v>
      </c>
      <c r="E158" s="36">
        <v>426</v>
      </c>
      <c r="F158" s="44" t="str">
        <f t="shared" si="51"/>
        <v>N/A</v>
      </c>
      <c r="G158" s="36">
        <v>445</v>
      </c>
      <c r="H158" s="44" t="str">
        <f t="shared" si="52"/>
        <v>N/A</v>
      </c>
      <c r="I158" s="12">
        <v>-8.7799999999999994</v>
      </c>
      <c r="J158" s="12">
        <v>4.46</v>
      </c>
      <c r="K158" s="45" t="s">
        <v>739</v>
      </c>
      <c r="L158" s="9" t="str">
        <f t="shared" si="53"/>
        <v>Yes</v>
      </c>
    </row>
    <row r="159" spans="1:12" ht="25.5" x14ac:dyDescent="0.2">
      <c r="A159" s="18" t="s">
        <v>1022</v>
      </c>
      <c r="B159" s="35" t="s">
        <v>213</v>
      </c>
      <c r="C159" s="36">
        <v>5922</v>
      </c>
      <c r="D159" s="44" t="str">
        <f>IF($B159="N/A","N/A",IF(C159&gt;10,"No",IF(C159&lt;-10,"No","Yes")))</f>
        <v>N/A</v>
      </c>
      <c r="E159" s="36">
        <v>5926</v>
      </c>
      <c r="F159" s="44" t="str">
        <f>IF($B159="N/A","N/A",IF(E159&gt;10,"No",IF(E159&lt;-10,"No","Yes")))</f>
        <v>N/A</v>
      </c>
      <c r="G159" s="36">
        <v>6080</v>
      </c>
      <c r="H159" s="44" t="str">
        <f>IF($B159="N/A","N/A",IF(G159&gt;10,"No",IF(G159&lt;-10,"No","Yes")))</f>
        <v>N/A</v>
      </c>
      <c r="I159" s="12">
        <v>6.7500000000000004E-2</v>
      </c>
      <c r="J159" s="12">
        <v>2.5990000000000002</v>
      </c>
      <c r="K159" s="45" t="s">
        <v>739</v>
      </c>
      <c r="L159" s="9" t="str">
        <f t="shared" si="53"/>
        <v>Yes</v>
      </c>
    </row>
    <row r="160" spans="1:12" x14ac:dyDescent="0.2">
      <c r="A160" s="4" t="s">
        <v>1023</v>
      </c>
      <c r="B160" s="35" t="s">
        <v>213</v>
      </c>
      <c r="C160" s="36">
        <v>4606</v>
      </c>
      <c r="D160" s="44" t="str">
        <f t="shared" ref="D160:D234" si="54">IF($B160="N/A","N/A",IF(C160&gt;10,"No",IF(C160&lt;-10,"No","Yes")))</f>
        <v>N/A</v>
      </c>
      <c r="E160" s="36">
        <v>4893</v>
      </c>
      <c r="F160" s="44" t="str">
        <f t="shared" ref="F160:F234" si="55">IF($B160="N/A","N/A",IF(E160&gt;10,"No",IF(E160&lt;-10,"No","Yes")))</f>
        <v>N/A</v>
      </c>
      <c r="G160" s="36">
        <v>5189</v>
      </c>
      <c r="H160" s="44" t="str">
        <f t="shared" ref="H160:H223" si="56">IF($B160="N/A","N/A",IF(G160&gt;10,"No",IF(G160&lt;-10,"No","Yes")))</f>
        <v>N/A</v>
      </c>
      <c r="I160" s="12">
        <v>6.2309999999999999</v>
      </c>
      <c r="J160" s="12">
        <v>6.0490000000000004</v>
      </c>
      <c r="K160" s="45" t="s">
        <v>739</v>
      </c>
      <c r="L160" s="9" t="str">
        <f t="shared" ref="L160:L223" si="57">IF(J160="Div by 0", "N/A", IF(K160="N/A","N/A", IF(J160&gt;VALUE(MID(K160,1,2)), "No", IF(J160&lt;-1*VALUE(MID(K160,1,2)), "No", "Yes"))))</f>
        <v>Yes</v>
      </c>
    </row>
    <row r="161" spans="1:12" x14ac:dyDescent="0.2">
      <c r="A161" s="63" t="s">
        <v>71</v>
      </c>
      <c r="B161" s="35" t="s">
        <v>213</v>
      </c>
      <c r="C161" s="8">
        <v>3.1854930737</v>
      </c>
      <c r="D161" s="44" t="str">
        <f t="shared" si="54"/>
        <v>N/A</v>
      </c>
      <c r="E161" s="8">
        <v>3.3460986118</v>
      </c>
      <c r="F161" s="44" t="str">
        <f t="shared" si="55"/>
        <v>N/A</v>
      </c>
      <c r="G161" s="8">
        <v>3.5021529906</v>
      </c>
      <c r="H161" s="44" t="str">
        <f t="shared" si="56"/>
        <v>N/A</v>
      </c>
      <c r="I161" s="12">
        <v>5.0419999999999998</v>
      </c>
      <c r="J161" s="12">
        <v>4.6639999999999997</v>
      </c>
      <c r="K161" s="45" t="s">
        <v>739</v>
      </c>
      <c r="L161" s="9" t="str">
        <f t="shared" si="57"/>
        <v>Yes</v>
      </c>
    </row>
    <row r="162" spans="1:12" x14ac:dyDescent="0.2">
      <c r="A162" s="4" t="s">
        <v>111</v>
      </c>
      <c r="B162" s="35" t="s">
        <v>213</v>
      </c>
      <c r="C162" s="8">
        <v>7.9278294149999997</v>
      </c>
      <c r="D162" s="44" t="str">
        <f t="shared" si="54"/>
        <v>N/A</v>
      </c>
      <c r="E162" s="8">
        <v>8.8713298016</v>
      </c>
      <c r="F162" s="44" t="str">
        <f t="shared" si="55"/>
        <v>N/A</v>
      </c>
      <c r="G162" s="8">
        <v>9.7639773849000004</v>
      </c>
      <c r="H162" s="44" t="str">
        <f t="shared" si="56"/>
        <v>N/A</v>
      </c>
      <c r="I162" s="12">
        <v>11.9</v>
      </c>
      <c r="J162" s="12">
        <v>10.06</v>
      </c>
      <c r="K162" s="45" t="s">
        <v>739</v>
      </c>
      <c r="L162" s="9" t="str">
        <f t="shared" si="57"/>
        <v>Yes</v>
      </c>
    </row>
    <row r="163" spans="1:12" x14ac:dyDescent="0.2">
      <c r="A163" s="4" t="s">
        <v>112</v>
      </c>
      <c r="B163" s="35" t="s">
        <v>213</v>
      </c>
      <c r="C163" s="8">
        <v>17.508321446</v>
      </c>
      <c r="D163" s="44" t="str">
        <f t="shared" si="54"/>
        <v>N/A</v>
      </c>
      <c r="E163" s="8">
        <v>17.970479704999999</v>
      </c>
      <c r="F163" s="44" t="str">
        <f t="shared" si="55"/>
        <v>N/A</v>
      </c>
      <c r="G163" s="8">
        <v>18.185449864999999</v>
      </c>
      <c r="H163" s="44" t="str">
        <f t="shared" si="56"/>
        <v>N/A</v>
      </c>
      <c r="I163" s="12">
        <v>2.64</v>
      </c>
      <c r="J163" s="12">
        <v>1.196</v>
      </c>
      <c r="K163" s="45" t="s">
        <v>739</v>
      </c>
      <c r="L163" s="9" t="str">
        <f t="shared" si="57"/>
        <v>Yes</v>
      </c>
    </row>
    <row r="164" spans="1:12" x14ac:dyDescent="0.2">
      <c r="A164" s="4" t="s">
        <v>113</v>
      </c>
      <c r="B164" s="35" t="s">
        <v>213</v>
      </c>
      <c r="C164" s="8">
        <v>5.8968168299999998E-2</v>
      </c>
      <c r="D164" s="44" t="str">
        <f t="shared" si="54"/>
        <v>N/A</v>
      </c>
      <c r="E164" s="8">
        <v>8.8576900999999993E-3</v>
      </c>
      <c r="F164" s="44" t="str">
        <f t="shared" si="55"/>
        <v>N/A</v>
      </c>
      <c r="G164" s="8">
        <v>3.2901952000000002E-3</v>
      </c>
      <c r="H164" s="44" t="str">
        <f t="shared" si="56"/>
        <v>N/A</v>
      </c>
      <c r="I164" s="12">
        <v>-85</v>
      </c>
      <c r="J164" s="12">
        <v>-62.9</v>
      </c>
      <c r="K164" s="45" t="s">
        <v>739</v>
      </c>
      <c r="L164" s="9" t="str">
        <f t="shared" si="57"/>
        <v>No</v>
      </c>
    </row>
    <row r="165" spans="1:12" x14ac:dyDescent="0.2">
      <c r="A165" s="4" t="s">
        <v>114</v>
      </c>
      <c r="B165" s="35" t="s">
        <v>213</v>
      </c>
      <c r="C165" s="8">
        <v>4.4033465000000004E-3</v>
      </c>
      <c r="D165" s="44" t="str">
        <f t="shared" si="54"/>
        <v>N/A</v>
      </c>
      <c r="E165" s="8">
        <v>4.3297541000000004E-3</v>
      </c>
      <c r="F165" s="44" t="str">
        <f t="shared" si="55"/>
        <v>N/A</v>
      </c>
      <c r="G165" s="8">
        <v>4.2892683000000003E-3</v>
      </c>
      <c r="H165" s="44" t="str">
        <f t="shared" si="56"/>
        <v>N/A</v>
      </c>
      <c r="I165" s="12">
        <v>-1.67</v>
      </c>
      <c r="J165" s="12">
        <v>-0.93500000000000005</v>
      </c>
      <c r="K165" s="45" t="s">
        <v>739</v>
      </c>
      <c r="L165" s="9" t="str">
        <f t="shared" si="57"/>
        <v>Yes</v>
      </c>
    </row>
    <row r="166" spans="1:12" x14ac:dyDescent="0.2">
      <c r="A166" s="4" t="s">
        <v>428</v>
      </c>
      <c r="B166" s="35" t="s">
        <v>213</v>
      </c>
      <c r="C166" s="36">
        <v>867</v>
      </c>
      <c r="D166" s="44" t="str">
        <f>IF($B166="N/A","N/A",IF(C166&gt;10,"No",IF(C166&lt;-10,"No","Yes")))</f>
        <v>N/A</v>
      </c>
      <c r="E166" s="36">
        <v>983</v>
      </c>
      <c r="F166" s="44" t="str">
        <f>IF($B166="N/A","N/A",IF(E166&gt;10,"No",IF(E166&lt;-10,"No","Yes")))</f>
        <v>N/A</v>
      </c>
      <c r="G166" s="36">
        <v>1073</v>
      </c>
      <c r="H166" s="44" t="str">
        <f>IF($B166="N/A","N/A",IF(G166&gt;10,"No",IF(G166&lt;-10,"No","Yes")))</f>
        <v>N/A</v>
      </c>
      <c r="I166" s="12">
        <v>13.38</v>
      </c>
      <c r="J166" s="12">
        <v>9.1560000000000006</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15</v>
      </c>
      <c r="H167" s="44" t="str">
        <f>IF($B167="N/A","N/A",IF(G167&gt;10,"No",IF(G167&lt;-10,"No","Yes")))</f>
        <v>N/A</v>
      </c>
      <c r="I167" s="12">
        <v>66.67</v>
      </c>
      <c r="J167" s="12">
        <v>200</v>
      </c>
      <c r="K167" s="45" t="s">
        <v>739</v>
      </c>
      <c r="L167" s="9" t="str">
        <f t="shared" si="57"/>
        <v>No</v>
      </c>
    </row>
    <row r="168" spans="1:12" x14ac:dyDescent="0.2">
      <c r="A168" s="4" t="s">
        <v>430</v>
      </c>
      <c r="B168" s="35" t="s">
        <v>213</v>
      </c>
      <c r="C168" s="36">
        <v>2097</v>
      </c>
      <c r="D168" s="44" t="str">
        <f>IF($B168="N/A","N/A",IF(C168&gt;10,"No",IF(C168&lt;-10,"No","Yes")))</f>
        <v>N/A</v>
      </c>
      <c r="E168" s="36">
        <v>2216</v>
      </c>
      <c r="F168" s="44" t="str">
        <f>IF($B168="N/A","N/A",IF(E168&gt;10,"No",IF(E168&lt;-10,"No","Yes")))</f>
        <v>N/A</v>
      </c>
      <c r="G168" s="36">
        <v>2339</v>
      </c>
      <c r="H168" s="44" t="str">
        <f>IF($B168="N/A","N/A",IF(G168&gt;10,"No",IF(G168&lt;-10,"No","Yes")))</f>
        <v>N/A</v>
      </c>
      <c r="I168" s="12">
        <v>5.6749999999999998</v>
      </c>
      <c r="J168" s="12">
        <v>5.5510000000000002</v>
      </c>
      <c r="K168" s="45" t="s">
        <v>739</v>
      </c>
      <c r="L168" s="9" t="str">
        <f t="shared" si="57"/>
        <v>Yes</v>
      </c>
    </row>
    <row r="169" spans="1:12" x14ac:dyDescent="0.2">
      <c r="A169" s="4" t="s">
        <v>431</v>
      </c>
      <c r="B169" s="35" t="s">
        <v>213</v>
      </c>
      <c r="C169" s="36">
        <v>1585</v>
      </c>
      <c r="D169" s="44" t="str">
        <f>IF($B169="N/A","N/A",IF(C169&gt;10,"No",IF(C169&lt;-10,"No","Yes")))</f>
        <v>N/A</v>
      </c>
      <c r="E169" s="36">
        <v>1680</v>
      </c>
      <c r="F169" s="44" t="str">
        <f>IF($B169="N/A","N/A",IF(E169&gt;10,"No",IF(E169&lt;-10,"No","Yes")))</f>
        <v>N/A</v>
      </c>
      <c r="G169" s="36">
        <v>1758</v>
      </c>
      <c r="H169" s="44" t="str">
        <f>IF($B169="N/A","N/A",IF(G169&gt;10,"No",IF(G169&lt;-10,"No","Yes")))</f>
        <v>N/A</v>
      </c>
      <c r="I169" s="12">
        <v>5.9939999999999998</v>
      </c>
      <c r="J169" s="12">
        <v>4.6429999999999998</v>
      </c>
      <c r="K169" s="45" t="s">
        <v>739</v>
      </c>
      <c r="L169" s="9" t="str">
        <f t="shared" si="57"/>
        <v>Yes</v>
      </c>
    </row>
    <row r="170" spans="1:12" x14ac:dyDescent="0.2">
      <c r="A170" s="4" t="s">
        <v>432</v>
      </c>
      <c r="B170" s="35" t="s">
        <v>213</v>
      </c>
      <c r="C170" s="36">
        <v>54</v>
      </c>
      <c r="D170" s="44" t="str">
        <f>IF($B170="N/A","N/A",IF(C170&gt;10,"No",IF(C170&lt;-10,"No","Yes")))</f>
        <v>N/A</v>
      </c>
      <c r="E170" s="36">
        <v>11</v>
      </c>
      <c r="F170" s="44" t="str">
        <f>IF($B170="N/A","N/A",IF(E170&gt;10,"No",IF(E170&lt;-10,"No","Yes")))</f>
        <v>N/A</v>
      </c>
      <c r="G170" s="36">
        <v>11</v>
      </c>
      <c r="H170" s="44" t="str">
        <f>IF($B170="N/A","N/A",IF(G170&gt;10,"No",IF(G170&lt;-10,"No","Yes")))</f>
        <v>N/A</v>
      </c>
      <c r="I170" s="12">
        <v>-83.3</v>
      </c>
      <c r="J170" s="12">
        <v>-55.6</v>
      </c>
      <c r="K170" s="45" t="s">
        <v>739</v>
      </c>
      <c r="L170" s="9" t="str">
        <f t="shared" si="57"/>
        <v>No</v>
      </c>
    </row>
    <row r="171" spans="1:12" x14ac:dyDescent="0.2">
      <c r="A171" s="6" t="s">
        <v>1024</v>
      </c>
      <c r="B171" s="35" t="s">
        <v>213</v>
      </c>
      <c r="C171" s="36">
        <v>1171</v>
      </c>
      <c r="D171" s="44" t="str">
        <f t="shared" si="54"/>
        <v>N/A</v>
      </c>
      <c r="E171" s="36">
        <v>1381</v>
      </c>
      <c r="F171" s="44" t="str">
        <f t="shared" si="55"/>
        <v>N/A</v>
      </c>
      <c r="G171" s="36">
        <v>1593</v>
      </c>
      <c r="H171" s="44" t="str">
        <f t="shared" si="56"/>
        <v>N/A</v>
      </c>
      <c r="I171" s="12">
        <v>17.93</v>
      </c>
      <c r="J171" s="12">
        <v>15.35</v>
      </c>
      <c r="K171" s="45" t="s">
        <v>739</v>
      </c>
      <c r="L171" s="9" t="str">
        <f t="shared" si="57"/>
        <v>Yes</v>
      </c>
    </row>
    <row r="172" spans="1:12" x14ac:dyDescent="0.2">
      <c r="A172" s="4" t="s">
        <v>1025</v>
      </c>
      <c r="B172" s="35" t="s">
        <v>213</v>
      </c>
      <c r="C172" s="36">
        <v>839</v>
      </c>
      <c r="D172" s="44" t="str">
        <f>IF($B172="N/A","N/A",IF(C172&gt;10,"No",IF(C172&lt;-10,"No","Yes")))</f>
        <v>N/A</v>
      </c>
      <c r="E172" s="36">
        <v>953</v>
      </c>
      <c r="F172" s="44" t="str">
        <f>IF($B172="N/A","N/A",IF(E172&gt;10,"No",IF(E172&lt;-10,"No","Yes")))</f>
        <v>N/A</v>
      </c>
      <c r="G172" s="36">
        <v>1039</v>
      </c>
      <c r="H172" s="44" t="str">
        <f>IF($B172="N/A","N/A",IF(G172&gt;10,"No",IF(G172&lt;-10,"No","Yes")))</f>
        <v>N/A</v>
      </c>
      <c r="I172" s="12">
        <v>13.59</v>
      </c>
      <c r="J172" s="12">
        <v>9.0239999999999991</v>
      </c>
      <c r="K172" s="45" t="s">
        <v>739</v>
      </c>
      <c r="L172" s="9" t="str">
        <f t="shared" si="57"/>
        <v>Yes</v>
      </c>
    </row>
    <row r="173" spans="1:12" x14ac:dyDescent="0.2">
      <c r="A173" s="4" t="s">
        <v>1026</v>
      </c>
      <c r="B173" s="35" t="s">
        <v>213</v>
      </c>
      <c r="C173" s="36">
        <v>11</v>
      </c>
      <c r="D173" s="44" t="str">
        <f>IF($B173="N/A","N/A",IF(C173&gt;10,"No",IF(C173&lt;-10,"No","Yes")))</f>
        <v>N/A</v>
      </c>
      <c r="E173" s="36">
        <v>11</v>
      </c>
      <c r="F173" s="44" t="str">
        <f>IF($B173="N/A","N/A",IF(E173&gt;10,"No",IF(E173&lt;-10,"No","Yes")))</f>
        <v>N/A</v>
      </c>
      <c r="G173" s="36">
        <v>14</v>
      </c>
      <c r="H173" s="44" t="str">
        <f>IF($B173="N/A","N/A",IF(G173&gt;10,"No",IF(G173&lt;-10,"No","Yes")))</f>
        <v>N/A</v>
      </c>
      <c r="I173" s="12">
        <v>100</v>
      </c>
      <c r="J173" s="12">
        <v>250</v>
      </c>
      <c r="K173" s="45" t="s">
        <v>739</v>
      </c>
      <c r="L173" s="9" t="str">
        <f t="shared" si="57"/>
        <v>No</v>
      </c>
    </row>
    <row r="174" spans="1:12" ht="25.5" x14ac:dyDescent="0.2">
      <c r="A174" s="4" t="s">
        <v>1027</v>
      </c>
      <c r="B174" s="35" t="s">
        <v>213</v>
      </c>
      <c r="C174" s="36">
        <v>207</v>
      </c>
      <c r="D174" s="44" t="str">
        <f>IF($B174="N/A","N/A",IF(C174&gt;10,"No",IF(C174&lt;-10,"No","Yes")))</f>
        <v>N/A</v>
      </c>
      <c r="E174" s="36">
        <v>261</v>
      </c>
      <c r="F174" s="44" t="str">
        <f>IF($B174="N/A","N/A",IF(E174&gt;10,"No",IF(E174&lt;-10,"No","Yes")))</f>
        <v>N/A</v>
      </c>
      <c r="G174" s="36">
        <v>343</v>
      </c>
      <c r="H174" s="44" t="str">
        <f>IF($B174="N/A","N/A",IF(G174&gt;10,"No",IF(G174&lt;-10,"No","Yes")))</f>
        <v>N/A</v>
      </c>
      <c r="I174" s="12">
        <v>26.09</v>
      </c>
      <c r="J174" s="12">
        <v>31.42</v>
      </c>
      <c r="K174" s="45" t="s">
        <v>739</v>
      </c>
      <c r="L174" s="9" t="str">
        <f t="shared" si="57"/>
        <v>No</v>
      </c>
    </row>
    <row r="175" spans="1:12" ht="25.5" x14ac:dyDescent="0.2">
      <c r="A175" s="4" t="s">
        <v>1028</v>
      </c>
      <c r="B175" s="35" t="s">
        <v>213</v>
      </c>
      <c r="C175" s="36">
        <v>123</v>
      </c>
      <c r="D175" s="44" t="str">
        <f>IF($B175="N/A","N/A",IF(C175&gt;10,"No",IF(C175&lt;-10,"No","Yes")))</f>
        <v>N/A</v>
      </c>
      <c r="E175" s="36">
        <v>162</v>
      </c>
      <c r="F175" s="44" t="str">
        <f>IF($B175="N/A","N/A",IF(E175&gt;10,"No",IF(E175&lt;-10,"No","Yes")))</f>
        <v>N/A</v>
      </c>
      <c r="G175" s="36">
        <v>196</v>
      </c>
      <c r="H175" s="44" t="str">
        <f>IF($B175="N/A","N/A",IF(G175&gt;10,"No",IF(G175&lt;-10,"No","Yes")))</f>
        <v>N/A</v>
      </c>
      <c r="I175" s="12">
        <v>31.71</v>
      </c>
      <c r="J175" s="12">
        <v>20.99</v>
      </c>
      <c r="K175" s="45" t="s">
        <v>739</v>
      </c>
      <c r="L175" s="9" t="str">
        <f t="shared" si="57"/>
        <v>Yes</v>
      </c>
    </row>
    <row r="176" spans="1:12" ht="25.5" x14ac:dyDescent="0.2">
      <c r="A176" s="4" t="s">
        <v>1029</v>
      </c>
      <c r="B176" s="35" t="s">
        <v>213</v>
      </c>
      <c r="C176" s="36">
        <v>0</v>
      </c>
      <c r="D176" s="44" t="str">
        <f>IF($B176="N/A","N/A",IF(C176&gt;10,"No",IF(C176&lt;-10,"No","Yes")))</f>
        <v>N/A</v>
      </c>
      <c r="E176" s="36">
        <v>11</v>
      </c>
      <c r="F176" s="44" t="str">
        <f>IF($B176="N/A","N/A",IF(E176&gt;10,"No",IF(E176&lt;-10,"No","Yes")))</f>
        <v>N/A</v>
      </c>
      <c r="G176" s="36">
        <v>11</v>
      </c>
      <c r="H176" s="44" t="str">
        <f>IF($B176="N/A","N/A",IF(G176&gt;10,"No",IF(G176&lt;-10,"No","Yes")))</f>
        <v>N/A</v>
      </c>
      <c r="I176" s="12" t="s">
        <v>1747</v>
      </c>
      <c r="J176" s="12">
        <v>0</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128</v>
      </c>
      <c r="D183" s="11" t="str">
        <f t="shared" si="54"/>
        <v>N/A</v>
      </c>
      <c r="E183" s="1">
        <v>128</v>
      </c>
      <c r="F183" s="11" t="str">
        <f t="shared" si="55"/>
        <v>N/A</v>
      </c>
      <c r="G183" s="1">
        <v>121</v>
      </c>
      <c r="H183" s="11" t="str">
        <f t="shared" si="56"/>
        <v>N/A</v>
      </c>
      <c r="I183" s="57">
        <v>0</v>
      </c>
      <c r="J183" s="57">
        <v>-5.47</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14.29</v>
      </c>
      <c r="J184" s="12">
        <v>-37.5</v>
      </c>
      <c r="K184" s="45" t="s">
        <v>739</v>
      </c>
      <c r="L184" s="9" t="str">
        <f t="shared" si="57"/>
        <v>No</v>
      </c>
    </row>
    <row r="185" spans="1:12" x14ac:dyDescent="0.2">
      <c r="A185" s="4" t="s">
        <v>1038</v>
      </c>
      <c r="B185" s="35" t="s">
        <v>213</v>
      </c>
      <c r="C185" s="36">
        <v>11</v>
      </c>
      <c r="D185" s="44" t="str">
        <f t="shared" si="54"/>
        <v>N/A</v>
      </c>
      <c r="E185" s="36">
        <v>11</v>
      </c>
      <c r="F185" s="44" t="str">
        <f t="shared" si="55"/>
        <v>N/A</v>
      </c>
      <c r="G185" s="36">
        <v>11</v>
      </c>
      <c r="H185" s="44" t="str">
        <f t="shared" si="56"/>
        <v>N/A</v>
      </c>
      <c r="I185" s="12">
        <v>0</v>
      </c>
      <c r="J185" s="12">
        <v>0</v>
      </c>
      <c r="K185" s="45" t="s">
        <v>739</v>
      </c>
      <c r="L185" s="9" t="str">
        <f t="shared" si="57"/>
        <v>Yes</v>
      </c>
    </row>
    <row r="186" spans="1:12" ht="25.5" x14ac:dyDescent="0.2">
      <c r="A186" s="4" t="s">
        <v>1039</v>
      </c>
      <c r="B186" s="35" t="s">
        <v>213</v>
      </c>
      <c r="C186" s="36">
        <v>80</v>
      </c>
      <c r="D186" s="44" t="str">
        <f t="shared" si="54"/>
        <v>N/A</v>
      </c>
      <c r="E186" s="36">
        <v>78</v>
      </c>
      <c r="F186" s="44" t="str">
        <f t="shared" si="55"/>
        <v>N/A</v>
      </c>
      <c r="G186" s="36">
        <v>78</v>
      </c>
      <c r="H186" s="44" t="str">
        <f t="shared" si="56"/>
        <v>N/A</v>
      </c>
      <c r="I186" s="12">
        <v>-2.5</v>
      </c>
      <c r="J186" s="12">
        <v>0</v>
      </c>
      <c r="K186" s="45" t="s">
        <v>739</v>
      </c>
      <c r="L186" s="9" t="str">
        <f t="shared" si="57"/>
        <v>Yes</v>
      </c>
    </row>
    <row r="187" spans="1:12" ht="25.5" x14ac:dyDescent="0.2">
      <c r="A187" s="4" t="s">
        <v>1040</v>
      </c>
      <c r="B187" s="35" t="s">
        <v>213</v>
      </c>
      <c r="C187" s="36">
        <v>40</v>
      </c>
      <c r="D187" s="44" t="str">
        <f t="shared" si="54"/>
        <v>N/A</v>
      </c>
      <c r="E187" s="36">
        <v>41</v>
      </c>
      <c r="F187" s="44" t="str">
        <f t="shared" si="55"/>
        <v>N/A</v>
      </c>
      <c r="G187" s="36">
        <v>37</v>
      </c>
      <c r="H187" s="44" t="str">
        <f t="shared" si="56"/>
        <v>N/A</v>
      </c>
      <c r="I187" s="12">
        <v>2.5</v>
      </c>
      <c r="J187" s="12">
        <v>-9.76</v>
      </c>
      <c r="K187" s="45" t="s">
        <v>739</v>
      </c>
      <c r="L187" s="9" t="str">
        <f t="shared" si="57"/>
        <v>Yes</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3307</v>
      </c>
      <c r="D201" s="11" t="str">
        <f t="shared" si="54"/>
        <v>N/A</v>
      </c>
      <c r="E201" s="1">
        <v>3384</v>
      </c>
      <c r="F201" s="11" t="str">
        <f t="shared" si="55"/>
        <v>N/A</v>
      </c>
      <c r="G201" s="1">
        <v>3475</v>
      </c>
      <c r="H201" s="11" t="str">
        <f t="shared" si="56"/>
        <v>N/A</v>
      </c>
      <c r="I201" s="57">
        <v>2.3279999999999998</v>
      </c>
      <c r="J201" s="57">
        <v>2.6890000000000001</v>
      </c>
      <c r="K201" s="48" t="s">
        <v>739</v>
      </c>
      <c r="L201" s="11" t="str">
        <f t="shared" si="57"/>
        <v>Yes</v>
      </c>
    </row>
    <row r="202" spans="1:12" x14ac:dyDescent="0.2">
      <c r="A202" s="4" t="s">
        <v>1055</v>
      </c>
      <c r="B202" s="35" t="s">
        <v>213</v>
      </c>
      <c r="C202" s="36">
        <v>21</v>
      </c>
      <c r="D202" s="44" t="str">
        <f t="shared" si="54"/>
        <v>N/A</v>
      </c>
      <c r="E202" s="36">
        <v>22</v>
      </c>
      <c r="F202" s="44" t="str">
        <f t="shared" si="55"/>
        <v>N/A</v>
      </c>
      <c r="G202" s="36">
        <v>29</v>
      </c>
      <c r="H202" s="44" t="str">
        <f t="shared" si="56"/>
        <v>N/A</v>
      </c>
      <c r="I202" s="12">
        <v>4.7619999999999996</v>
      </c>
      <c r="J202" s="12">
        <v>31.82</v>
      </c>
      <c r="K202" s="45" t="s">
        <v>739</v>
      </c>
      <c r="L202" s="9" t="str">
        <f t="shared" si="57"/>
        <v>No</v>
      </c>
    </row>
    <row r="203" spans="1:12" x14ac:dyDescent="0.2">
      <c r="A203" s="4" t="s">
        <v>1056</v>
      </c>
      <c r="B203" s="35" t="s">
        <v>213</v>
      </c>
      <c r="C203" s="36">
        <v>0</v>
      </c>
      <c r="D203" s="44" t="str">
        <f t="shared" si="54"/>
        <v>N/A</v>
      </c>
      <c r="E203" s="36">
        <v>0</v>
      </c>
      <c r="F203" s="44" t="str">
        <f t="shared" si="55"/>
        <v>N/A</v>
      </c>
      <c r="G203" s="36">
        <v>0</v>
      </c>
      <c r="H203" s="44" t="str">
        <f t="shared" si="56"/>
        <v>N/A</v>
      </c>
      <c r="I203" s="12" t="s">
        <v>1747</v>
      </c>
      <c r="J203" s="12" t="s">
        <v>1747</v>
      </c>
      <c r="K203" s="45" t="s">
        <v>739</v>
      </c>
      <c r="L203" s="9" t="str">
        <f t="shared" si="57"/>
        <v>N/A</v>
      </c>
    </row>
    <row r="204" spans="1:12" ht="25.5" x14ac:dyDescent="0.2">
      <c r="A204" s="4" t="s">
        <v>1057</v>
      </c>
      <c r="B204" s="35" t="s">
        <v>213</v>
      </c>
      <c r="C204" s="36">
        <v>1810</v>
      </c>
      <c r="D204" s="44" t="str">
        <f t="shared" si="54"/>
        <v>N/A</v>
      </c>
      <c r="E204" s="36">
        <v>1877</v>
      </c>
      <c r="F204" s="44" t="str">
        <f t="shared" si="55"/>
        <v>N/A</v>
      </c>
      <c r="G204" s="36">
        <v>1918</v>
      </c>
      <c r="H204" s="44" t="str">
        <f t="shared" si="56"/>
        <v>N/A</v>
      </c>
      <c r="I204" s="12">
        <v>3.702</v>
      </c>
      <c r="J204" s="12">
        <v>2.1840000000000002</v>
      </c>
      <c r="K204" s="45" t="s">
        <v>739</v>
      </c>
      <c r="L204" s="9" t="str">
        <f t="shared" si="57"/>
        <v>Yes</v>
      </c>
    </row>
    <row r="205" spans="1:12" ht="25.5" x14ac:dyDescent="0.2">
      <c r="A205" s="4" t="s">
        <v>1058</v>
      </c>
      <c r="B205" s="35" t="s">
        <v>213</v>
      </c>
      <c r="C205" s="36">
        <v>1422</v>
      </c>
      <c r="D205" s="44" t="str">
        <f t="shared" si="54"/>
        <v>N/A</v>
      </c>
      <c r="E205" s="36">
        <v>1477</v>
      </c>
      <c r="F205" s="44" t="str">
        <f t="shared" si="55"/>
        <v>N/A</v>
      </c>
      <c r="G205" s="36">
        <v>1525</v>
      </c>
      <c r="H205" s="44" t="str">
        <f t="shared" si="56"/>
        <v>N/A</v>
      </c>
      <c r="I205" s="12">
        <v>3.8679999999999999</v>
      </c>
      <c r="J205" s="12">
        <v>3.25</v>
      </c>
      <c r="K205" s="45" t="s">
        <v>739</v>
      </c>
      <c r="L205" s="9" t="str">
        <f t="shared" si="57"/>
        <v>Yes</v>
      </c>
    </row>
    <row r="206" spans="1:12" ht="25.5" x14ac:dyDescent="0.2">
      <c r="A206" s="4" t="s">
        <v>1059</v>
      </c>
      <c r="B206" s="35" t="s">
        <v>213</v>
      </c>
      <c r="C206" s="36">
        <v>54</v>
      </c>
      <c r="D206" s="44" t="str">
        <f t="shared" si="54"/>
        <v>N/A</v>
      </c>
      <c r="E206" s="36">
        <v>11</v>
      </c>
      <c r="F206" s="44" t="str">
        <f t="shared" si="55"/>
        <v>N/A</v>
      </c>
      <c r="G206" s="36">
        <v>11</v>
      </c>
      <c r="H206" s="44" t="str">
        <f t="shared" si="56"/>
        <v>N/A</v>
      </c>
      <c r="I206" s="12">
        <v>-85.2</v>
      </c>
      <c r="J206" s="12">
        <v>-62.5</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45.028224055999999</v>
      </c>
      <c r="D231" s="44" t="str">
        <f>IF($B231="N/A","N/A",IF(C231&lt;15,"Yes","No"))</f>
        <v>No</v>
      </c>
      <c r="E231" s="8">
        <v>6.0698957695000004</v>
      </c>
      <c r="F231" s="44" t="str">
        <f>IF($B231="N/A","N/A",IF(E231&lt;15,"Yes","No"))</f>
        <v>Yes</v>
      </c>
      <c r="G231" s="8">
        <v>2.2354981692</v>
      </c>
      <c r="H231" s="44" t="str">
        <f>IF($B231="N/A","N/A",IF(G231&lt;15,"Yes","No"))</f>
        <v>Yes</v>
      </c>
      <c r="I231" s="12">
        <v>-86.5</v>
      </c>
      <c r="J231" s="12">
        <v>-63.2</v>
      </c>
      <c r="K231" s="45" t="s">
        <v>739</v>
      </c>
      <c r="L231" s="9" t="str">
        <f t="shared" si="59"/>
        <v>No</v>
      </c>
    </row>
    <row r="232" spans="1:12" x14ac:dyDescent="0.2">
      <c r="A232" s="18" t="s">
        <v>1085</v>
      </c>
      <c r="B232" s="35" t="s">
        <v>213</v>
      </c>
      <c r="C232" s="36">
        <v>12</v>
      </c>
      <c r="D232" s="44" t="str">
        <f t="shared" ref="D232" si="60">IF($B232="N/A","N/A",IF(C232&gt;10,"No",IF(C232&lt;-10,"No","Yes")))</f>
        <v>N/A</v>
      </c>
      <c r="E232" s="36">
        <v>26</v>
      </c>
      <c r="F232" s="44" t="str">
        <f t="shared" ref="F232" si="61">IF($B232="N/A","N/A",IF(E232&gt;10,"No",IF(E232&lt;-10,"No","Yes")))</f>
        <v>N/A</v>
      </c>
      <c r="G232" s="36">
        <v>29</v>
      </c>
      <c r="H232" s="44" t="str">
        <f t="shared" ref="H232" si="62">IF($B232="N/A","N/A",IF(G232&gt;10,"No",IF(G232&lt;-10,"No","Yes")))</f>
        <v>N/A</v>
      </c>
      <c r="I232" s="12">
        <v>116.7</v>
      </c>
      <c r="J232" s="12">
        <v>11.54</v>
      </c>
      <c r="K232" s="45" t="s">
        <v>739</v>
      </c>
      <c r="L232" s="9" t="str">
        <f t="shared" si="59"/>
        <v>Yes</v>
      </c>
    </row>
    <row r="233" spans="1:12" ht="25.5" x14ac:dyDescent="0.2">
      <c r="A233" s="18" t="s">
        <v>1086</v>
      </c>
      <c r="B233" s="35" t="s">
        <v>279</v>
      </c>
      <c r="C233" s="8">
        <v>0.47169811319999999</v>
      </c>
      <c r="D233" s="44" t="str">
        <f>IF($B233="N/A","N/A",IF(C233&lt;10,"Yes","No"))</f>
        <v>Yes</v>
      </c>
      <c r="E233" s="8">
        <v>0.56252704460000003</v>
      </c>
      <c r="F233" s="44" t="str">
        <f>IF($B233="N/A","N/A",IF(E233&lt;10,"Yes","No"))</f>
        <v>Yes</v>
      </c>
      <c r="G233" s="8">
        <v>0.5684045472</v>
      </c>
      <c r="H233" s="44" t="str">
        <f>IF($B233="N/A","N/A",IF(G233&lt;10,"Yes","No"))</f>
        <v>Yes</v>
      </c>
      <c r="I233" s="12">
        <v>19.260000000000002</v>
      </c>
      <c r="J233" s="12">
        <v>1.0449999999999999</v>
      </c>
      <c r="K233" s="45" t="s">
        <v>739</v>
      </c>
      <c r="L233" s="9" t="str">
        <f t="shared" si="59"/>
        <v>Yes</v>
      </c>
    </row>
    <row r="234" spans="1:12" x14ac:dyDescent="0.2">
      <c r="A234" s="2" t="s">
        <v>72</v>
      </c>
      <c r="B234" s="35" t="s">
        <v>213</v>
      </c>
      <c r="C234" s="8">
        <v>0</v>
      </c>
      <c r="D234" s="44" t="str">
        <f t="shared" si="54"/>
        <v>N/A</v>
      </c>
      <c r="E234" s="8">
        <v>0</v>
      </c>
      <c r="F234" s="44" t="str">
        <f t="shared" si="55"/>
        <v>N/A</v>
      </c>
      <c r="G234" s="8">
        <v>0</v>
      </c>
      <c r="H234" s="44" t="str">
        <f>IF($B234="N/A","N/A",IF(G234&gt;10,"No",IF(G234&lt;-10,"No","Yes")))</f>
        <v>N/A</v>
      </c>
      <c r="I234" s="12" t="s">
        <v>1747</v>
      </c>
      <c r="J234" s="12" t="s">
        <v>1747</v>
      </c>
      <c r="K234" s="45" t="s">
        <v>739</v>
      </c>
      <c r="L234" s="9" t="str">
        <f t="shared" si="59"/>
        <v>N/A</v>
      </c>
    </row>
    <row r="235" spans="1:12" ht="25.5" x14ac:dyDescent="0.2">
      <c r="A235" s="18" t="s">
        <v>1087</v>
      </c>
      <c r="B235" s="35" t="s">
        <v>289</v>
      </c>
      <c r="C235" s="9">
        <v>45.028224055999999</v>
      </c>
      <c r="D235" s="44" t="str">
        <f>IF($B235="N/A","N/A",IF(C235&lt;15,"Yes","No"))</f>
        <v>No</v>
      </c>
      <c r="E235" s="9">
        <v>6.0698957695000004</v>
      </c>
      <c r="F235" s="44" t="str">
        <f>IF($B235="N/A","N/A",IF(E235&lt;15,"Yes","No"))</f>
        <v>Yes</v>
      </c>
      <c r="G235" s="9">
        <v>2.2354981692</v>
      </c>
      <c r="H235" s="44" t="str">
        <f>IF($B235="N/A","N/A",IF(G235&lt;15,"Yes","No"))</f>
        <v>Yes</v>
      </c>
      <c r="I235" s="12">
        <v>-86.5</v>
      </c>
      <c r="J235" s="12">
        <v>-63.2</v>
      </c>
      <c r="K235" s="45" t="s">
        <v>739</v>
      </c>
      <c r="L235" s="9" t="str">
        <f t="shared" si="59"/>
        <v>No</v>
      </c>
    </row>
    <row r="236" spans="1:12" ht="25.5" x14ac:dyDescent="0.2">
      <c r="A236" s="18" t="s">
        <v>152</v>
      </c>
      <c r="B236" s="35" t="s">
        <v>213</v>
      </c>
      <c r="C236" s="36">
        <v>33</v>
      </c>
      <c r="D236" s="44" t="str">
        <f>IF($B236="N/A","N/A",IF(C236&gt;10,"No",IF(C236&lt;-10,"No","Yes")))</f>
        <v>N/A</v>
      </c>
      <c r="E236" s="36">
        <v>37</v>
      </c>
      <c r="F236" s="44" t="str">
        <f>IF($B236="N/A","N/A",IF(E236&gt;10,"No",IF(E236&lt;-10,"No","Yes")))</f>
        <v>N/A</v>
      </c>
      <c r="G236" s="36">
        <v>41</v>
      </c>
      <c r="H236" s="44" t="str">
        <f>IF($B236="N/A","N/A",IF(G236&gt;10,"No",IF(G236&lt;-10,"No","Yes")))</f>
        <v>N/A</v>
      </c>
      <c r="I236" s="12">
        <v>12.12</v>
      </c>
      <c r="J236" s="12">
        <v>10.81</v>
      </c>
      <c r="K236" s="45" t="s">
        <v>739</v>
      </c>
      <c r="L236" s="9" t="str">
        <f>IF(J236="Div by 0", "N/A", IF(K236="N/A","N/A", IF(J236&gt;VALUE(MID(K236,1,2)), "No", IF(J236&lt;-1*VALUE(MID(K236,1,2)), "No", "Yes"))))</f>
        <v>Yes</v>
      </c>
    </row>
    <row r="237" spans="1:12" x14ac:dyDescent="0.2">
      <c r="A237" s="18" t="s">
        <v>1088</v>
      </c>
      <c r="B237" s="35" t="s">
        <v>213</v>
      </c>
      <c r="C237" s="36">
        <v>2544</v>
      </c>
      <c r="D237" s="44" t="str">
        <f t="shared" ref="D237:D242" si="63">IF($B237="N/A","N/A",IF(C237&gt;10,"No",IF(C237&lt;-10,"No","Yes")))</f>
        <v>N/A</v>
      </c>
      <c r="E237" s="36">
        <v>4622</v>
      </c>
      <c r="F237" s="44" t="str">
        <f t="shared" ref="F237:F242" si="64">IF($B237="N/A","N/A",IF(E237&gt;10,"No",IF(E237&lt;-10,"No","Yes")))</f>
        <v>N/A</v>
      </c>
      <c r="G237" s="36">
        <v>5102</v>
      </c>
      <c r="H237" s="44" t="str">
        <f>IF($B237="N/A","N/A",IF(G237&gt;10,"No",IF(G237&lt;-10,"No","Yes")))</f>
        <v>N/A</v>
      </c>
      <c r="I237" s="12">
        <v>81.680000000000007</v>
      </c>
      <c r="J237" s="12">
        <v>10.39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6.0698957695000004</v>
      </c>
      <c r="F242" s="44" t="str">
        <f t="shared" si="64"/>
        <v>N/A</v>
      </c>
      <c r="G242" s="8">
        <v>2.2354981692</v>
      </c>
      <c r="H242" s="44" t="str">
        <f t="shared" si="65"/>
        <v>N/A</v>
      </c>
      <c r="I242" s="12" t="s">
        <v>213</v>
      </c>
      <c r="J242" s="12">
        <v>-63.2</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132557</v>
      </c>
      <c r="D277" s="11" t="str">
        <f t="shared" ref="D277:D284" si="74">IF($B277="N/A","N/A",IF(C277&gt;10,"No",IF(C277&lt;-10,"No","Yes")))</f>
        <v>N/A</v>
      </c>
      <c r="E277" s="1">
        <v>133744</v>
      </c>
      <c r="F277" s="11" t="str">
        <f t="shared" ref="F277:F278" si="75">IF($B277="N/A","N/A",IF(E277&gt;10,"No",IF(E277&lt;-10,"No","Yes")))</f>
        <v>N/A</v>
      </c>
      <c r="G277" s="1">
        <v>135337</v>
      </c>
      <c r="H277" s="11" t="str">
        <f t="shared" ref="H277:H278" si="76">IF($B277="N/A","N/A",IF(G277&gt;10,"No",IF(G277&lt;-10,"No","Yes")))</f>
        <v>N/A</v>
      </c>
      <c r="I277" s="12">
        <v>0.89549999999999996</v>
      </c>
      <c r="J277" s="12">
        <v>1.1910000000000001</v>
      </c>
      <c r="K277" s="1" t="s">
        <v>213</v>
      </c>
      <c r="L277" s="9" t="str">
        <f t="shared" ref="L277:L278" si="77">IF(J277="Div by 0", "N/A", IF(K277="N/A","N/A", IF(J277&gt;VALUE(MID(K277,1,2)), "No", IF(J277&lt;-1*VALUE(MID(K277,1,2)), "No", "Yes"))))</f>
        <v>N/A</v>
      </c>
    </row>
    <row r="278" spans="1:12" x14ac:dyDescent="0.2">
      <c r="A278" s="18" t="s">
        <v>694</v>
      </c>
      <c r="B278" s="1" t="s">
        <v>213</v>
      </c>
      <c r="C278" s="1">
        <v>106720.58332999999</v>
      </c>
      <c r="D278" s="11" t="str">
        <f t="shared" si="74"/>
        <v>N/A</v>
      </c>
      <c r="E278" s="1">
        <v>108304.33332999999</v>
      </c>
      <c r="F278" s="11" t="str">
        <f t="shared" si="75"/>
        <v>N/A</v>
      </c>
      <c r="G278" s="1">
        <v>108977.75</v>
      </c>
      <c r="H278" s="11" t="str">
        <f t="shared" si="76"/>
        <v>N/A</v>
      </c>
      <c r="I278" s="12">
        <v>1.484</v>
      </c>
      <c r="J278" s="12">
        <v>0.62180000000000002</v>
      </c>
      <c r="K278" s="1" t="s">
        <v>213</v>
      </c>
      <c r="L278" s="9" t="str">
        <f t="shared" si="77"/>
        <v>N/A</v>
      </c>
    </row>
    <row r="279" spans="1:12" x14ac:dyDescent="0.2">
      <c r="A279" s="18" t="s">
        <v>695</v>
      </c>
      <c r="B279" s="1" t="s">
        <v>213</v>
      </c>
      <c r="C279" s="1">
        <v>195</v>
      </c>
      <c r="D279" s="11" t="str">
        <f t="shared" si="74"/>
        <v>N/A</v>
      </c>
      <c r="E279" s="1">
        <v>172</v>
      </c>
      <c r="F279" s="11" t="str">
        <f t="shared" ref="F279:F284" si="78">IF($B279="N/A","N/A",IF(E279&gt;10,"No",IF(E279&lt;-10,"No","Yes")))</f>
        <v>N/A</v>
      </c>
      <c r="G279" s="1">
        <v>208</v>
      </c>
      <c r="H279" s="11" t="str">
        <f t="shared" ref="H279:H284" si="79">IF($B279="N/A","N/A",IF(G279&gt;10,"No",IF(G279&lt;-10,"No","Yes")))</f>
        <v>N/A</v>
      </c>
      <c r="I279" s="12">
        <v>-11.8</v>
      </c>
      <c r="J279" s="12">
        <v>20.93</v>
      </c>
      <c r="K279" s="1" t="s">
        <v>213</v>
      </c>
      <c r="L279" s="9" t="str">
        <f t="shared" ref="L279:L285" si="80">IF(J279="Div by 0", "N/A", IF(K279="N/A","N/A", IF(J279&gt;VALUE(MID(K279,1,2)), "No", IF(J279&lt;-1*VALUE(MID(K279,1,2)), "No", "Yes"))))</f>
        <v>N/A</v>
      </c>
    </row>
    <row r="280" spans="1:12" x14ac:dyDescent="0.2">
      <c r="A280" s="18" t="s">
        <v>696</v>
      </c>
      <c r="B280" s="1" t="s">
        <v>213</v>
      </c>
      <c r="C280" s="1">
        <v>195</v>
      </c>
      <c r="D280" s="11" t="str">
        <f t="shared" si="74"/>
        <v>N/A</v>
      </c>
      <c r="E280" s="1">
        <v>172</v>
      </c>
      <c r="F280" s="11" t="str">
        <f t="shared" si="78"/>
        <v>N/A</v>
      </c>
      <c r="G280" s="1">
        <v>212</v>
      </c>
      <c r="H280" s="11" t="str">
        <f t="shared" si="79"/>
        <v>N/A</v>
      </c>
      <c r="I280" s="12">
        <v>-11.8</v>
      </c>
      <c r="J280" s="12">
        <v>23.26</v>
      </c>
      <c r="K280" s="1" t="s">
        <v>213</v>
      </c>
      <c r="L280" s="9" t="str">
        <f t="shared" si="80"/>
        <v>N/A</v>
      </c>
    </row>
    <row r="281" spans="1:12" x14ac:dyDescent="0.2">
      <c r="A281" s="18" t="s">
        <v>697</v>
      </c>
      <c r="B281" s="1" t="s">
        <v>213</v>
      </c>
      <c r="C281" s="1">
        <v>24.25</v>
      </c>
      <c r="D281" s="11" t="str">
        <f t="shared" si="74"/>
        <v>N/A</v>
      </c>
      <c r="E281" s="1">
        <v>27.333333332999999</v>
      </c>
      <c r="F281" s="11" t="str">
        <f t="shared" si="78"/>
        <v>N/A</v>
      </c>
      <c r="G281" s="1">
        <v>28.416666667000001</v>
      </c>
      <c r="H281" s="11" t="str">
        <f t="shared" si="79"/>
        <v>N/A</v>
      </c>
      <c r="I281" s="12">
        <v>12.71</v>
      </c>
      <c r="J281" s="12">
        <v>3.9630000000000001</v>
      </c>
      <c r="K281" s="1" t="s">
        <v>213</v>
      </c>
      <c r="L281" s="9" t="str">
        <f t="shared" si="80"/>
        <v>N/A</v>
      </c>
    </row>
    <row r="282" spans="1:12" x14ac:dyDescent="0.2">
      <c r="A282" s="18" t="s">
        <v>698</v>
      </c>
      <c r="B282" s="1" t="s">
        <v>213</v>
      </c>
      <c r="C282" s="1">
        <v>7427</v>
      </c>
      <c r="D282" s="11" t="str">
        <f t="shared" si="74"/>
        <v>N/A</v>
      </c>
      <c r="E282" s="1">
        <v>7960</v>
      </c>
      <c r="F282" s="11" t="str">
        <f t="shared" si="78"/>
        <v>N/A</v>
      </c>
      <c r="G282" s="1">
        <v>8235</v>
      </c>
      <c r="H282" s="11" t="str">
        <f t="shared" si="79"/>
        <v>N/A</v>
      </c>
      <c r="I282" s="12">
        <v>7.1769999999999996</v>
      </c>
      <c r="J282" s="12">
        <v>3.4550000000000001</v>
      </c>
      <c r="K282" s="1" t="s">
        <v>213</v>
      </c>
      <c r="L282" s="9" t="str">
        <f t="shared" si="80"/>
        <v>N/A</v>
      </c>
    </row>
    <row r="283" spans="1:12" x14ac:dyDescent="0.2">
      <c r="A283" s="18" t="s">
        <v>699</v>
      </c>
      <c r="B283" s="1" t="s">
        <v>213</v>
      </c>
      <c r="C283" s="1">
        <v>8004</v>
      </c>
      <c r="D283" s="11" t="str">
        <f t="shared" si="74"/>
        <v>N/A</v>
      </c>
      <c r="E283" s="1">
        <v>8550</v>
      </c>
      <c r="F283" s="11" t="str">
        <f t="shared" si="78"/>
        <v>N/A</v>
      </c>
      <c r="G283" s="1">
        <v>8914</v>
      </c>
      <c r="H283" s="11" t="str">
        <f t="shared" si="79"/>
        <v>N/A</v>
      </c>
      <c r="I283" s="12">
        <v>6.8220000000000001</v>
      </c>
      <c r="J283" s="12">
        <v>4.2569999999999997</v>
      </c>
      <c r="K283" s="1" t="s">
        <v>213</v>
      </c>
      <c r="L283" s="9" t="str">
        <f t="shared" si="80"/>
        <v>N/A</v>
      </c>
    </row>
    <row r="284" spans="1:12" ht="25.5" x14ac:dyDescent="0.2">
      <c r="A284" s="18" t="s">
        <v>700</v>
      </c>
      <c r="B284" s="1" t="s">
        <v>213</v>
      </c>
      <c r="C284" s="1">
        <v>6693.0833333</v>
      </c>
      <c r="D284" s="11" t="str">
        <f t="shared" si="74"/>
        <v>N/A</v>
      </c>
      <c r="E284" s="1">
        <v>7143.1666667</v>
      </c>
      <c r="F284" s="11" t="str">
        <f t="shared" si="78"/>
        <v>N/A</v>
      </c>
      <c r="G284" s="1">
        <v>7410.5833333</v>
      </c>
      <c r="H284" s="11" t="str">
        <f t="shared" si="79"/>
        <v>N/A</v>
      </c>
      <c r="I284" s="12">
        <v>6.7249999999999996</v>
      </c>
      <c r="J284" s="12">
        <v>3.7440000000000002</v>
      </c>
      <c r="K284" s="1" t="s">
        <v>213</v>
      </c>
      <c r="L284" s="9" t="str">
        <f t="shared" si="80"/>
        <v>N/A</v>
      </c>
    </row>
    <row r="285" spans="1:12" x14ac:dyDescent="0.2">
      <c r="A285" s="18" t="s">
        <v>404</v>
      </c>
      <c r="B285" s="35" t="s">
        <v>290</v>
      </c>
      <c r="C285" s="8">
        <v>34.374710729</v>
      </c>
      <c r="D285" s="44" t="str">
        <f>IF($B285="N/A","N/A",IF(C285&lt;=40,"Yes","No"))</f>
        <v>Yes</v>
      </c>
      <c r="E285" s="8">
        <v>35.949778701</v>
      </c>
      <c r="F285" s="44" t="str">
        <f>IF($B285="N/A","N/A",IF(E285&lt;=40,"Yes","No"))</f>
        <v>Yes</v>
      </c>
      <c r="G285" s="8">
        <v>36.518847006999998</v>
      </c>
      <c r="H285" s="44" t="str">
        <f>IF($B285="N/A","N/A",IF(G285&lt;=40,"Yes","No"))</f>
        <v>Yes</v>
      </c>
      <c r="I285" s="12">
        <v>4.5819999999999999</v>
      </c>
      <c r="J285" s="12">
        <v>1.583</v>
      </c>
      <c r="K285" s="45" t="s">
        <v>741</v>
      </c>
      <c r="L285" s="9" t="str">
        <f t="shared" si="80"/>
        <v>Yes</v>
      </c>
    </row>
    <row r="286" spans="1:12" x14ac:dyDescent="0.2">
      <c r="A286" s="18" t="s">
        <v>701</v>
      </c>
      <c r="B286" s="1" t="s">
        <v>213</v>
      </c>
      <c r="C286" s="1">
        <v>5188</v>
      </c>
      <c r="D286" s="11" t="str">
        <f t="shared" ref="D286:D304" si="81">IF($B286="N/A","N/A",IF(C286&gt;10,"No",IF(C286&lt;-10,"No","Yes")))</f>
        <v>N/A</v>
      </c>
      <c r="E286" s="1">
        <v>5240</v>
      </c>
      <c r="F286" s="11" t="str">
        <f t="shared" ref="F286:F287" si="82">IF($B286="N/A","N/A",IF(E286&gt;10,"No",IF(E286&lt;-10,"No","Yes")))</f>
        <v>N/A</v>
      </c>
      <c r="G286" s="1">
        <v>5299</v>
      </c>
      <c r="H286" s="11" t="str">
        <f t="shared" ref="H286:H287" si="83">IF($B286="N/A","N/A",IF(G286&gt;10,"No",IF(G286&lt;-10,"No","Yes")))</f>
        <v>N/A</v>
      </c>
      <c r="I286" s="12">
        <v>1.002</v>
      </c>
      <c r="J286" s="12">
        <v>1.1259999999999999</v>
      </c>
      <c r="K286" s="1" t="s">
        <v>213</v>
      </c>
      <c r="L286" s="9" t="str">
        <f t="shared" ref="L286:L287" si="84">IF(J286="Div by 0", "N/A", IF(K286="N/A","N/A", IF(J286&gt;VALUE(MID(K286,1,2)), "No", IF(J286&lt;-1*VALUE(MID(K286,1,2)), "No", "Yes"))))</f>
        <v>N/A</v>
      </c>
    </row>
    <row r="287" spans="1:12" x14ac:dyDescent="0.2">
      <c r="A287" s="18" t="s">
        <v>702</v>
      </c>
      <c r="B287" s="1" t="s">
        <v>213</v>
      </c>
      <c r="C287" s="1">
        <v>2220.0833333</v>
      </c>
      <c r="D287" s="11" t="str">
        <f t="shared" si="81"/>
        <v>N/A</v>
      </c>
      <c r="E287" s="1">
        <v>2213.4166667</v>
      </c>
      <c r="F287" s="11" t="str">
        <f t="shared" si="82"/>
        <v>N/A</v>
      </c>
      <c r="G287" s="1">
        <v>2243.1666667</v>
      </c>
      <c r="H287" s="11" t="str">
        <f t="shared" si="83"/>
        <v>N/A</v>
      </c>
      <c r="I287" s="12">
        <v>-0.3</v>
      </c>
      <c r="J287" s="12">
        <v>1.3440000000000001</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7656</v>
      </c>
      <c r="D309" s="1" t="s">
        <v>213</v>
      </c>
      <c r="E309" s="1">
        <v>8156</v>
      </c>
      <c r="F309" s="1" t="s">
        <v>213</v>
      </c>
      <c r="G309" s="1">
        <v>8465</v>
      </c>
      <c r="H309" s="1" t="s">
        <v>213</v>
      </c>
      <c r="I309" s="12">
        <v>6.5309999999999997</v>
      </c>
      <c r="J309" s="12">
        <v>3.7890000000000001</v>
      </c>
      <c r="K309" s="1" t="s">
        <v>213</v>
      </c>
      <c r="L309" s="9" t="str">
        <f>IF(J309="Div by 0", "N/A", IF(K309="N/A","N/A", IF(J309&gt;VALUE(MID(K309,1,2)), "No", IF(J309&lt;-1*VALUE(MID(K309,1,2)), "No", "Yes"))))</f>
        <v>N/A</v>
      </c>
    </row>
    <row r="310" spans="1:12" x14ac:dyDescent="0.2">
      <c r="A310" s="80" t="s">
        <v>73</v>
      </c>
      <c r="B310" s="35" t="s">
        <v>213</v>
      </c>
      <c r="C310" s="36">
        <v>115899</v>
      </c>
      <c r="D310" s="44" t="str">
        <f>IF($B310="N/A","N/A",IF(C310&gt;10,"No",IF(C310&lt;-10,"No","Yes")))</f>
        <v>N/A</v>
      </c>
      <c r="E310" s="36">
        <v>117525</v>
      </c>
      <c r="F310" s="44" t="str">
        <f>IF($B310="N/A","N/A",IF(E310&gt;10,"No",IF(E310&lt;-10,"No","Yes")))</f>
        <v>N/A</v>
      </c>
      <c r="G310" s="36">
        <v>118483</v>
      </c>
      <c r="H310" s="44" t="str">
        <f>IF($B310="N/A","N/A",IF(G310&gt;10,"No",IF(G310&lt;-10,"No","Yes")))</f>
        <v>N/A</v>
      </c>
      <c r="I310" s="12">
        <v>1.403</v>
      </c>
      <c r="J310" s="12">
        <v>0.81510000000000005</v>
      </c>
      <c r="K310" s="45" t="s">
        <v>741</v>
      </c>
      <c r="L310" s="9" t="str">
        <f t="shared" ref="L310:L339" si="92">IF(J310="Div by 0", "N/A", IF(K310="N/A","N/A", IF(J310&gt;VALUE(MID(K310,1,2)), "No", IF(J310&lt;-1*VALUE(MID(K310,1,2)), "No", "Yes"))))</f>
        <v>Yes</v>
      </c>
    </row>
    <row r="311" spans="1:12" x14ac:dyDescent="0.2">
      <c r="A311" s="58" t="s">
        <v>182</v>
      </c>
      <c r="B311" s="35" t="s">
        <v>213</v>
      </c>
      <c r="C311" s="36">
        <v>9073</v>
      </c>
      <c r="D311" s="11" t="str">
        <f t="shared" ref="D311:D314" si="93">IF($B311="N/A","N/A",IF(C311&gt;10,"No",IF(C311&lt;-10,"No","Yes")))</f>
        <v>N/A</v>
      </c>
      <c r="E311" s="36">
        <v>9279</v>
      </c>
      <c r="F311" s="11" t="str">
        <f t="shared" ref="F311:F314" si="94">IF($B311="N/A","N/A",IF(E311&gt;10,"No",IF(E311&lt;-10,"No","Yes")))</f>
        <v>N/A</v>
      </c>
      <c r="G311" s="36">
        <v>9312</v>
      </c>
      <c r="H311" s="11" t="str">
        <f t="shared" ref="H311:H314" si="95">IF($B311="N/A","N/A",IF(G311&gt;10,"No",IF(G311&lt;-10,"No","Yes")))</f>
        <v>N/A</v>
      </c>
      <c r="I311" s="12">
        <v>2.27</v>
      </c>
      <c r="J311" s="12">
        <v>0.35560000000000003</v>
      </c>
      <c r="K311" s="45" t="s">
        <v>741</v>
      </c>
      <c r="L311" s="9" t="str">
        <f>IF(J311="Div by 0", "N/A", IF(OR(J311="N/A",K311="N/A"),"N/A", IF(J311&gt;VALUE(MID(K311,1,2)), "No", IF(J311&lt;-1*VALUE(MID(K311,1,2)), "No", "Yes"))))</f>
        <v>Yes</v>
      </c>
    </row>
    <row r="312" spans="1:12" x14ac:dyDescent="0.2">
      <c r="A312" s="58" t="s">
        <v>183</v>
      </c>
      <c r="B312" s="35" t="s">
        <v>213</v>
      </c>
      <c r="C312" s="36">
        <v>18792</v>
      </c>
      <c r="D312" s="11" t="str">
        <f t="shared" si="93"/>
        <v>N/A</v>
      </c>
      <c r="E312" s="36">
        <v>19230</v>
      </c>
      <c r="F312" s="11" t="str">
        <f t="shared" si="94"/>
        <v>N/A</v>
      </c>
      <c r="G312" s="36">
        <v>19923</v>
      </c>
      <c r="H312" s="11" t="str">
        <f t="shared" si="95"/>
        <v>N/A</v>
      </c>
      <c r="I312" s="12">
        <v>2.331</v>
      </c>
      <c r="J312" s="12">
        <v>3.6040000000000001</v>
      </c>
      <c r="K312" s="45" t="s">
        <v>741</v>
      </c>
      <c r="L312" s="9" t="str">
        <f t="shared" ref="L312:L314" si="96">IF(J312="Div by 0", "N/A", IF(OR(J312="N/A",K312="N/A"),"N/A", IF(J312&gt;VALUE(MID(K312,1,2)), "No", IF(J312&lt;-1*VALUE(MID(K312,1,2)), "No", "Yes"))))</f>
        <v>Yes</v>
      </c>
    </row>
    <row r="313" spans="1:12" x14ac:dyDescent="0.2">
      <c r="A313" s="58" t="s">
        <v>184</v>
      </c>
      <c r="B313" s="35" t="s">
        <v>213</v>
      </c>
      <c r="C313" s="36">
        <v>73635</v>
      </c>
      <c r="D313" s="11" t="str">
        <f t="shared" si="93"/>
        <v>N/A</v>
      </c>
      <c r="E313" s="36">
        <v>74355</v>
      </c>
      <c r="F313" s="11" t="str">
        <f t="shared" si="94"/>
        <v>N/A</v>
      </c>
      <c r="G313" s="36">
        <v>74546</v>
      </c>
      <c r="H313" s="11" t="str">
        <f t="shared" si="95"/>
        <v>N/A</v>
      </c>
      <c r="I313" s="12">
        <v>0.9778</v>
      </c>
      <c r="J313" s="12">
        <v>0.25690000000000002</v>
      </c>
      <c r="K313" s="45" t="s">
        <v>741</v>
      </c>
      <c r="L313" s="9" t="str">
        <f t="shared" si="96"/>
        <v>Yes</v>
      </c>
    </row>
    <row r="314" spans="1:12" x14ac:dyDescent="0.2">
      <c r="A314" s="7" t="s">
        <v>185</v>
      </c>
      <c r="B314" s="35" t="s">
        <v>213</v>
      </c>
      <c r="C314" s="36">
        <v>14399</v>
      </c>
      <c r="D314" s="11" t="str">
        <f t="shared" si="93"/>
        <v>N/A</v>
      </c>
      <c r="E314" s="36">
        <v>14661</v>
      </c>
      <c r="F314" s="11" t="str">
        <f t="shared" si="94"/>
        <v>N/A</v>
      </c>
      <c r="G314" s="36">
        <v>14702</v>
      </c>
      <c r="H314" s="11" t="str">
        <f t="shared" si="95"/>
        <v>N/A</v>
      </c>
      <c r="I314" s="12">
        <v>1.82</v>
      </c>
      <c r="J314" s="12">
        <v>0.2797</v>
      </c>
      <c r="K314" s="45" t="s">
        <v>741</v>
      </c>
      <c r="L314" s="9" t="str">
        <f t="shared" si="96"/>
        <v>Yes</v>
      </c>
    </row>
    <row r="315" spans="1:12" x14ac:dyDescent="0.2">
      <c r="A315" s="58" t="s">
        <v>1125</v>
      </c>
      <c r="B315" s="13" t="s">
        <v>213</v>
      </c>
      <c r="C315" s="36">
        <v>74318</v>
      </c>
      <c r="D315" s="9" t="str">
        <f t="shared" ref="D315:F318" si="97">IF($B315="N/A","N/A",IF(C315&lt;0,"No","Yes"))</f>
        <v>N/A</v>
      </c>
      <c r="E315" s="36">
        <v>75062</v>
      </c>
      <c r="F315" s="9" t="str">
        <f t="shared" si="97"/>
        <v>N/A</v>
      </c>
      <c r="G315" s="36">
        <v>75402</v>
      </c>
      <c r="H315" s="9" t="str">
        <f t="shared" ref="H315:H318" si="98">IF($B315="N/A","N/A",IF(G315&lt;0,"No","Yes"))</f>
        <v>N/A</v>
      </c>
      <c r="I315" s="12">
        <v>1.0009999999999999</v>
      </c>
      <c r="J315" s="12">
        <v>0.45300000000000001</v>
      </c>
      <c r="K315" s="1" t="s">
        <v>740</v>
      </c>
      <c r="L315" s="9" t="str">
        <f>IF(J315="Div by 0", "N/A", IF(OR(J315="N/A",K315="N/A"),"N/A", IF(J315&gt;VALUE(MID(K315,1,2)), "No", IF(J315&lt;-1*VALUE(MID(K315,1,2)), "No", "Yes"))))</f>
        <v>Yes</v>
      </c>
    </row>
    <row r="316" spans="1:12" x14ac:dyDescent="0.2">
      <c r="A316" s="58" t="s">
        <v>433</v>
      </c>
      <c r="B316" s="13" t="s">
        <v>213</v>
      </c>
      <c r="C316" s="36">
        <v>2802</v>
      </c>
      <c r="D316" s="9" t="str">
        <f t="shared" si="97"/>
        <v>N/A</v>
      </c>
      <c r="E316" s="36">
        <v>2748</v>
      </c>
      <c r="F316" s="9" t="str">
        <f t="shared" si="97"/>
        <v>N/A</v>
      </c>
      <c r="G316" s="36">
        <v>2660</v>
      </c>
      <c r="H316" s="9" t="str">
        <f t="shared" si="98"/>
        <v>N/A</v>
      </c>
      <c r="I316" s="12">
        <v>-1.93</v>
      </c>
      <c r="J316" s="12">
        <v>-3.2</v>
      </c>
      <c r="K316" s="1" t="s">
        <v>740</v>
      </c>
      <c r="L316" s="9" t="str">
        <f t="shared" ref="L316:L318" si="99">IF(J316="Div by 0", "N/A", IF(OR(J316="N/A",K316="N/A"),"N/A", IF(J316&gt;VALUE(MID(K316,1,2)), "No", IF(J316&lt;-1*VALUE(MID(K316,1,2)), "No", "Yes"))))</f>
        <v>Yes</v>
      </c>
    </row>
    <row r="317" spans="1:12" x14ac:dyDescent="0.2">
      <c r="A317" s="58" t="s">
        <v>434</v>
      </c>
      <c r="B317" s="13" t="s">
        <v>213</v>
      </c>
      <c r="C317" s="36">
        <v>26117</v>
      </c>
      <c r="D317" s="9" t="str">
        <f t="shared" si="97"/>
        <v>N/A</v>
      </c>
      <c r="E317" s="36">
        <v>27046</v>
      </c>
      <c r="F317" s="9" t="str">
        <f t="shared" si="97"/>
        <v>N/A</v>
      </c>
      <c r="G317" s="36">
        <v>27701</v>
      </c>
      <c r="H317" s="9" t="str">
        <f t="shared" si="98"/>
        <v>N/A</v>
      </c>
      <c r="I317" s="12">
        <v>3.5569999999999999</v>
      </c>
      <c r="J317" s="12">
        <v>2.4220000000000002</v>
      </c>
      <c r="K317" s="1" t="s">
        <v>740</v>
      </c>
      <c r="L317" s="9" t="str">
        <f t="shared" si="99"/>
        <v>Yes</v>
      </c>
    </row>
    <row r="318" spans="1:12" x14ac:dyDescent="0.2">
      <c r="A318" s="58" t="s">
        <v>1126</v>
      </c>
      <c r="B318" s="13" t="s">
        <v>213</v>
      </c>
      <c r="C318" s="36">
        <v>7188</v>
      </c>
      <c r="D318" s="9" t="str">
        <f t="shared" si="97"/>
        <v>N/A</v>
      </c>
      <c r="E318" s="36">
        <v>7374</v>
      </c>
      <c r="F318" s="9" t="str">
        <f t="shared" si="97"/>
        <v>N/A</v>
      </c>
      <c r="G318" s="36">
        <v>7518</v>
      </c>
      <c r="H318" s="9" t="str">
        <f t="shared" si="98"/>
        <v>N/A</v>
      </c>
      <c r="I318" s="12">
        <v>2.5880000000000001</v>
      </c>
      <c r="J318" s="12">
        <v>1.9530000000000001</v>
      </c>
      <c r="K318" s="1" t="s">
        <v>740</v>
      </c>
      <c r="L318" s="9" t="str">
        <f t="shared" si="99"/>
        <v>Yes</v>
      </c>
    </row>
    <row r="319" spans="1:12" x14ac:dyDescent="0.2">
      <c r="A319" s="58" t="s">
        <v>98</v>
      </c>
      <c r="B319" s="35" t="s">
        <v>291</v>
      </c>
      <c r="C319" s="8">
        <v>92.249286015999999</v>
      </c>
      <c r="D319" s="44" t="str">
        <f>IF($B319="N/A","N/A",IF(C319&gt;80,"Yes","No"))</f>
        <v>Yes</v>
      </c>
      <c r="E319" s="8">
        <v>91.959157626000007</v>
      </c>
      <c r="F319" s="44" t="str">
        <f>IF($B319="N/A","N/A",IF(E319&gt;80,"Yes","No"))</f>
        <v>Yes</v>
      </c>
      <c r="G319" s="8">
        <v>91.763375336999999</v>
      </c>
      <c r="H319" s="44" t="str">
        <f>IF($B319="N/A","N/A",IF(G319&gt;80,"Yes","No"))</f>
        <v>Yes</v>
      </c>
      <c r="I319" s="12">
        <v>-0.315</v>
      </c>
      <c r="J319" s="12">
        <v>-0.21299999999999999</v>
      </c>
      <c r="K319" s="45" t="s">
        <v>741</v>
      </c>
      <c r="L319" s="9" t="str">
        <f t="shared" si="92"/>
        <v>Yes</v>
      </c>
    </row>
    <row r="320" spans="1:12" x14ac:dyDescent="0.2">
      <c r="A320" s="58" t="s">
        <v>332</v>
      </c>
      <c r="B320" s="35" t="s">
        <v>278</v>
      </c>
      <c r="C320" s="8">
        <v>1.8982044699999999E-2</v>
      </c>
      <c r="D320" s="44" t="str">
        <f>IF($B320="N/A","N/A",IF(C320&gt;=5,"No",IF(C320&lt;0,"No","Yes")))</f>
        <v>Yes</v>
      </c>
      <c r="E320" s="8">
        <v>2.2122952599999999E-2</v>
      </c>
      <c r="F320" s="44" t="str">
        <f>IF($B320="N/A","N/A",IF(E320&gt;=5,"No",IF(E320&lt;0,"No","Yes")))</f>
        <v>Yes</v>
      </c>
      <c r="G320" s="8">
        <v>3.4604120400000001E-2</v>
      </c>
      <c r="H320" s="44" t="str">
        <f>IF($B320="N/A","N/A",IF(G320&gt;=5,"No",IF(G320&lt;0,"No","Yes")))</f>
        <v>Yes</v>
      </c>
      <c r="I320" s="12">
        <v>16.55</v>
      </c>
      <c r="J320" s="12">
        <v>56.42</v>
      </c>
      <c r="K320" s="45" t="s">
        <v>741</v>
      </c>
      <c r="L320" s="9" t="str">
        <f t="shared" si="92"/>
        <v>No</v>
      </c>
    </row>
    <row r="321" spans="1:12" x14ac:dyDescent="0.2">
      <c r="A321" s="58" t="s">
        <v>340</v>
      </c>
      <c r="B321" s="48" t="s">
        <v>278</v>
      </c>
      <c r="C321" s="8">
        <v>5.8050544007999996</v>
      </c>
      <c r="D321" s="44" t="str">
        <f>IF($B321="N/A","N/A",IF(C321&gt;=5,"No",IF(C321&lt;0,"No","Yes")))</f>
        <v>No</v>
      </c>
      <c r="E321" s="8">
        <v>6.1238034461000002</v>
      </c>
      <c r="F321" s="44" t="str">
        <f>IF($B321="N/A","N/A",IF(E321&gt;=5,"No",IF(E321&lt;0,"No","Yes")))</f>
        <v>No</v>
      </c>
      <c r="G321" s="8">
        <v>6.2802258552000003</v>
      </c>
      <c r="H321" s="44" t="str">
        <f>IF($B321="N/A","N/A",IF(G321&gt;=5,"No",IF(G321&lt;0,"No","Yes")))</f>
        <v>No</v>
      </c>
      <c r="I321" s="12">
        <v>5.4909999999999997</v>
      </c>
      <c r="J321" s="12">
        <v>2.5539999999999998</v>
      </c>
      <c r="K321" s="45" t="s">
        <v>741</v>
      </c>
      <c r="L321" s="9" t="str">
        <f t="shared" si="92"/>
        <v>Yes</v>
      </c>
    </row>
    <row r="322" spans="1:12" x14ac:dyDescent="0.2">
      <c r="A322" s="58" t="s">
        <v>333</v>
      </c>
      <c r="B322" s="48" t="s">
        <v>278</v>
      </c>
      <c r="C322" s="8">
        <v>1.9266775382000001</v>
      </c>
      <c r="D322" s="44" t="str">
        <f>IF($B322="N/A","N/A",IF(C322&gt;=5,"No",IF(C322&lt;0,"No","Yes")))</f>
        <v>Yes</v>
      </c>
      <c r="E322" s="8">
        <v>1.8949159753</v>
      </c>
      <c r="F322" s="44" t="str">
        <f>IF($B322="N/A","N/A",IF(E322&gt;=5,"No",IF(E322&lt;0,"No","Yes")))</f>
        <v>Yes</v>
      </c>
      <c r="G322" s="8">
        <v>1.9217946878000001</v>
      </c>
      <c r="H322" s="44" t="str">
        <f>IF($B322="N/A","N/A",IF(G322&gt;=5,"No",IF(G322&lt;0,"No","Yes")))</f>
        <v>Yes</v>
      </c>
      <c r="I322" s="12">
        <v>-1.65</v>
      </c>
      <c r="J322" s="12">
        <v>1.4179999999999999</v>
      </c>
      <c r="K322" s="45" t="s">
        <v>741</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12.761973788000001</v>
      </c>
      <c r="D334" s="44" t="str">
        <f>IF($B334="N/A","N/A",IF(C334&gt;15,"No",IF(C334&lt;2,"No","Yes")))</f>
        <v>Yes</v>
      </c>
      <c r="E334" s="8">
        <v>13.133375877000001</v>
      </c>
      <c r="F334" s="44" t="str">
        <f>IF($B334="N/A","N/A",IF(E334&gt;15,"No",IF(E334&lt;2,"No","Yes")))</f>
        <v>Yes</v>
      </c>
      <c r="G334" s="8">
        <v>12.732628310000001</v>
      </c>
      <c r="H334" s="44" t="str">
        <f>IF($B334="N/A","N/A",IF(G334&gt;15,"No",IF(G334&lt;2,"No","Yes")))</f>
        <v>Yes</v>
      </c>
      <c r="I334" s="12">
        <v>2.91</v>
      </c>
      <c r="J334" s="12">
        <v>-3.05</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9573</v>
      </c>
      <c r="D336" s="44" t="str">
        <f>IF($B336="N/A","N/A",IF(C336&gt;10,"No",IF(C336&lt;-10,"No","Yes")))</f>
        <v>N/A</v>
      </c>
      <c r="E336" s="36">
        <v>9929</v>
      </c>
      <c r="F336" s="44" t="str">
        <f>IF($B336="N/A","N/A",IF(E336&gt;10,"No",IF(E336&lt;-10,"No","Yes")))</f>
        <v>N/A</v>
      </c>
      <c r="G336" s="36">
        <v>10058</v>
      </c>
      <c r="H336" s="44" t="str">
        <f>IF($B336="N/A","N/A",IF(G336&gt;10,"No",IF(G336&lt;-10,"No","Yes")))</f>
        <v>N/A</v>
      </c>
      <c r="I336" s="12">
        <v>3.7189999999999999</v>
      </c>
      <c r="J336" s="12">
        <v>1.2989999999999999</v>
      </c>
      <c r="K336" s="45" t="s">
        <v>741</v>
      </c>
      <c r="L336" s="9" t="str">
        <f t="shared" si="92"/>
        <v>Yes</v>
      </c>
    </row>
    <row r="337" spans="1:12" x14ac:dyDescent="0.2">
      <c r="A337" s="58" t="s">
        <v>1688</v>
      </c>
      <c r="B337" s="35" t="s">
        <v>213</v>
      </c>
      <c r="C337" s="36">
        <v>244</v>
      </c>
      <c r="D337" s="44" t="str">
        <f>IF($B337="N/A","N/A",IF(C337&gt;10,"No",IF(C337&lt;-10,"No","Yes")))</f>
        <v>N/A</v>
      </c>
      <c r="E337" s="36">
        <v>272</v>
      </c>
      <c r="F337" s="44" t="str">
        <f>IF($B337="N/A","N/A",IF(E337&gt;10,"No",IF(E337&lt;-10,"No","Yes")))</f>
        <v>N/A</v>
      </c>
      <c r="G337" s="36">
        <v>232</v>
      </c>
      <c r="H337" s="44" t="str">
        <f>IF($B337="N/A","N/A",IF(G337&gt;10,"No",IF(G337&lt;-10,"No","Yes")))</f>
        <v>N/A</v>
      </c>
      <c r="I337" s="12">
        <v>11.48</v>
      </c>
      <c r="J337" s="12">
        <v>-14.7</v>
      </c>
      <c r="K337" s="45" t="s">
        <v>741</v>
      </c>
      <c r="L337" s="9" t="str">
        <f t="shared" si="92"/>
        <v>Yes</v>
      </c>
    </row>
    <row r="338" spans="1:12" x14ac:dyDescent="0.2">
      <c r="A338" s="58" t="s">
        <v>1689</v>
      </c>
      <c r="B338" s="35" t="s">
        <v>213</v>
      </c>
      <c r="C338" s="36">
        <v>1137</v>
      </c>
      <c r="D338" s="44" t="str">
        <f>IF($B338="N/A","N/A",IF(C338&gt;10,"No",IF(C338&lt;-10,"No","Yes")))</f>
        <v>N/A</v>
      </c>
      <c r="E338" s="36">
        <v>1275</v>
      </c>
      <c r="F338" s="44" t="str">
        <f>IF($B338="N/A","N/A",IF(E338&gt;10,"No",IF(E338&lt;-10,"No","Yes")))</f>
        <v>N/A</v>
      </c>
      <c r="G338" s="36">
        <v>1415</v>
      </c>
      <c r="H338" s="44" t="str">
        <f>IF($B338="N/A","N/A",IF(G338&gt;10,"No",IF(G338&lt;-10,"No","Yes")))</f>
        <v>N/A</v>
      </c>
      <c r="I338" s="12">
        <v>12.14</v>
      </c>
      <c r="J338" s="12">
        <v>10.98</v>
      </c>
      <c r="K338" s="45" t="s">
        <v>741</v>
      </c>
      <c r="L338" s="9" t="str">
        <f t="shared" si="92"/>
        <v>Yes</v>
      </c>
    </row>
    <row r="339" spans="1:12" x14ac:dyDescent="0.2">
      <c r="A339" s="58" t="s">
        <v>1690</v>
      </c>
      <c r="B339" s="35" t="s">
        <v>213</v>
      </c>
      <c r="C339" s="36">
        <v>24</v>
      </c>
      <c r="D339" s="44" t="str">
        <f>IF($B339="N/A","N/A",IF(C339&gt;10,"No",IF(C339&lt;-10,"No","Yes")))</f>
        <v>N/A</v>
      </c>
      <c r="E339" s="36">
        <v>22</v>
      </c>
      <c r="F339" s="44" t="str">
        <f>IF($B339="N/A","N/A",IF(E339&gt;10,"No",IF(E339&lt;-10,"No","Yes")))</f>
        <v>N/A</v>
      </c>
      <c r="G339" s="36">
        <v>19</v>
      </c>
      <c r="H339" s="44" t="str">
        <f>IF($B339="N/A","N/A",IF(G339&gt;10,"No",IF(G339&lt;-10,"No","Yes")))</f>
        <v>N/A</v>
      </c>
      <c r="I339" s="12">
        <v>-8.33</v>
      </c>
      <c r="J339" s="12">
        <v>-13.6</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754337945</v>
      </c>
      <c r="D6" s="11" t="str">
        <f t="shared" ref="D6:D12" si="0">IF($B6="N/A","N/A",IF(C6&gt;10,"No",IF(C6&lt;-10,"No","Yes")))</f>
        <v>N/A</v>
      </c>
      <c r="E6" s="14">
        <v>747744527</v>
      </c>
      <c r="F6" s="11" t="str">
        <f t="shared" ref="F6:F12" si="1">IF($B6="N/A","N/A",IF(E6&gt;10,"No",IF(E6&lt;-10,"No","Yes")))</f>
        <v>N/A</v>
      </c>
      <c r="G6" s="14">
        <v>759724624</v>
      </c>
      <c r="H6" s="11" t="str">
        <f t="shared" ref="H6:H12" si="2">IF($B6="N/A","N/A",IF(G6&gt;10,"No",IF(G6&lt;-10,"No","Yes")))</f>
        <v>N/A</v>
      </c>
      <c r="I6" s="12">
        <v>-0.874</v>
      </c>
      <c r="J6" s="12">
        <v>1.6020000000000001</v>
      </c>
      <c r="K6" s="48" t="s">
        <v>739</v>
      </c>
      <c r="L6" s="9" t="str">
        <f t="shared" ref="L6:L13" si="3">IF(J6="Div by 0", "N/A", IF(K6="N/A","N/A", IF(J6&gt;VALUE(MID(K6,1,2)), "No", IF(J6&lt;-1*VALUE(MID(K6,1,2)), "No", "Yes"))))</f>
        <v>Yes</v>
      </c>
    </row>
    <row r="7" spans="1:12" x14ac:dyDescent="0.2">
      <c r="A7" s="4" t="s">
        <v>1133</v>
      </c>
      <c r="B7" s="48" t="s">
        <v>213</v>
      </c>
      <c r="C7" s="14">
        <v>5216.9741620000004</v>
      </c>
      <c r="D7" s="11" t="str">
        <f t="shared" si="0"/>
        <v>N/A</v>
      </c>
      <c r="E7" s="14">
        <v>5113.4823702000003</v>
      </c>
      <c r="F7" s="11" t="str">
        <f t="shared" si="1"/>
        <v>N/A</v>
      </c>
      <c r="G7" s="14">
        <v>5127.5233453999999</v>
      </c>
      <c r="H7" s="11" t="str">
        <f t="shared" si="2"/>
        <v>N/A</v>
      </c>
      <c r="I7" s="12">
        <v>-1.98</v>
      </c>
      <c r="J7" s="12">
        <v>0.27460000000000001</v>
      </c>
      <c r="K7" s="48" t="s">
        <v>739</v>
      </c>
      <c r="L7" s="9" t="str">
        <f t="shared" si="3"/>
        <v>Yes</v>
      </c>
    </row>
    <row r="8" spans="1:12" x14ac:dyDescent="0.2">
      <c r="A8" s="4" t="s">
        <v>724</v>
      </c>
      <c r="B8" s="48" t="s">
        <v>213</v>
      </c>
      <c r="C8" s="14">
        <v>206</v>
      </c>
      <c r="D8" s="11" t="str">
        <f t="shared" si="0"/>
        <v>N/A</v>
      </c>
      <c r="E8" s="14">
        <v>234</v>
      </c>
      <c r="F8" s="11" t="str">
        <f t="shared" si="1"/>
        <v>N/A</v>
      </c>
      <c r="G8" s="14">
        <v>224</v>
      </c>
      <c r="H8" s="11" t="str">
        <f t="shared" si="2"/>
        <v>N/A</v>
      </c>
      <c r="I8" s="12">
        <v>13.59</v>
      </c>
      <c r="J8" s="12">
        <v>-4.2699999999999996</v>
      </c>
      <c r="K8" s="48" t="s">
        <v>739</v>
      </c>
      <c r="L8" s="9" t="str">
        <f t="shared" si="3"/>
        <v>Yes</v>
      </c>
    </row>
    <row r="9" spans="1:12" x14ac:dyDescent="0.2">
      <c r="A9" s="4" t="s">
        <v>725</v>
      </c>
      <c r="B9" s="48" t="s">
        <v>213</v>
      </c>
      <c r="C9" s="14">
        <v>849</v>
      </c>
      <c r="D9" s="11" t="str">
        <f t="shared" si="0"/>
        <v>N/A</v>
      </c>
      <c r="E9" s="14">
        <v>892</v>
      </c>
      <c r="F9" s="11" t="str">
        <f t="shared" si="1"/>
        <v>N/A</v>
      </c>
      <c r="G9" s="14">
        <v>904</v>
      </c>
      <c r="H9" s="11" t="str">
        <f t="shared" si="2"/>
        <v>N/A</v>
      </c>
      <c r="I9" s="12">
        <v>5.0650000000000004</v>
      </c>
      <c r="J9" s="12">
        <v>1.345</v>
      </c>
      <c r="K9" s="48" t="s">
        <v>739</v>
      </c>
      <c r="L9" s="9" t="str">
        <f t="shared" si="3"/>
        <v>Yes</v>
      </c>
    </row>
    <row r="10" spans="1:12" x14ac:dyDescent="0.2">
      <c r="A10" s="4" t="s">
        <v>726</v>
      </c>
      <c r="B10" s="48" t="s">
        <v>213</v>
      </c>
      <c r="C10" s="14">
        <v>3061</v>
      </c>
      <c r="D10" s="11" t="str">
        <f t="shared" si="0"/>
        <v>N/A</v>
      </c>
      <c r="E10" s="14">
        <v>3128</v>
      </c>
      <c r="F10" s="11" t="str">
        <f t="shared" si="1"/>
        <v>N/A</v>
      </c>
      <c r="G10" s="14">
        <v>3178</v>
      </c>
      <c r="H10" s="11" t="str">
        <f t="shared" si="2"/>
        <v>N/A</v>
      </c>
      <c r="I10" s="12">
        <v>2.1890000000000001</v>
      </c>
      <c r="J10" s="12">
        <v>1.5980000000000001</v>
      </c>
      <c r="K10" s="48" t="s">
        <v>739</v>
      </c>
      <c r="L10" s="9" t="str">
        <f t="shared" si="3"/>
        <v>Yes</v>
      </c>
    </row>
    <row r="11" spans="1:12" x14ac:dyDescent="0.2">
      <c r="A11" s="4" t="s">
        <v>727</v>
      </c>
      <c r="B11" s="48" t="s">
        <v>213</v>
      </c>
      <c r="C11" s="14">
        <v>27942</v>
      </c>
      <c r="D11" s="11" t="str">
        <f t="shared" si="0"/>
        <v>N/A</v>
      </c>
      <c r="E11" s="14">
        <v>27046</v>
      </c>
      <c r="F11" s="11" t="str">
        <f t="shared" si="1"/>
        <v>N/A</v>
      </c>
      <c r="G11" s="14">
        <v>26610</v>
      </c>
      <c r="H11" s="11" t="str">
        <f t="shared" si="2"/>
        <v>N/A</v>
      </c>
      <c r="I11" s="12">
        <v>-3.21</v>
      </c>
      <c r="J11" s="12">
        <v>-1.61</v>
      </c>
      <c r="K11" s="48" t="s">
        <v>739</v>
      </c>
      <c r="L11" s="9" t="str">
        <f t="shared" si="3"/>
        <v>Yes</v>
      </c>
    </row>
    <row r="12" spans="1:12" x14ac:dyDescent="0.2">
      <c r="A12" s="4" t="s">
        <v>728</v>
      </c>
      <c r="B12" s="48" t="s">
        <v>213</v>
      </c>
      <c r="C12" s="14">
        <v>68532</v>
      </c>
      <c r="D12" s="11" t="str">
        <f t="shared" si="0"/>
        <v>N/A</v>
      </c>
      <c r="E12" s="14">
        <v>66133</v>
      </c>
      <c r="F12" s="11" t="str">
        <f t="shared" si="1"/>
        <v>N/A</v>
      </c>
      <c r="G12" s="14">
        <v>66131</v>
      </c>
      <c r="H12" s="11" t="str">
        <f t="shared" si="2"/>
        <v>N/A</v>
      </c>
      <c r="I12" s="12">
        <v>-3.5</v>
      </c>
      <c r="J12" s="12">
        <v>-3.0000000000000001E-3</v>
      </c>
      <c r="K12" s="48" t="s">
        <v>739</v>
      </c>
      <c r="L12" s="9" t="str">
        <f t="shared" si="3"/>
        <v>Yes</v>
      </c>
    </row>
    <row r="13" spans="1:12" x14ac:dyDescent="0.2">
      <c r="A13" s="4" t="s">
        <v>74</v>
      </c>
      <c r="B13" s="48" t="s">
        <v>213</v>
      </c>
      <c r="C13" s="14">
        <v>1202287</v>
      </c>
      <c r="D13" s="11" t="str">
        <f>IF($B13="N/A","N/A",IF(C13&gt;10,"No",IF(C13&lt;-10,"No","Yes")))</f>
        <v>N/A</v>
      </c>
      <c r="E13" s="14">
        <v>1247441</v>
      </c>
      <c r="F13" s="11" t="str">
        <f>IF($B13="N/A","N/A",IF(E13&gt;10,"No",IF(E13&lt;-10,"No","Yes")))</f>
        <v>N/A</v>
      </c>
      <c r="G13" s="14">
        <v>1705798</v>
      </c>
      <c r="H13" s="11" t="str">
        <f>IF($B13="N/A","N/A",IF(G13&gt;10,"No",IF(G13&lt;-10,"No","Yes")))</f>
        <v>N/A</v>
      </c>
      <c r="I13" s="12">
        <v>3.7559999999999998</v>
      </c>
      <c r="J13" s="12">
        <v>36.74</v>
      </c>
      <c r="K13" s="48" t="s">
        <v>739</v>
      </c>
      <c r="L13" s="9" t="str">
        <f t="shared" si="3"/>
        <v>No</v>
      </c>
    </row>
    <row r="14" spans="1:12" x14ac:dyDescent="0.2">
      <c r="A14" s="63" t="s">
        <v>157</v>
      </c>
      <c r="B14" s="35" t="s">
        <v>213</v>
      </c>
      <c r="C14" s="8">
        <v>9.0813524859000001</v>
      </c>
      <c r="D14" s="44" t="str">
        <f t="shared" ref="D14:D18" si="4">IF($B14="N/A","N/A",IF(C14&gt;10,"No",IF(C14&lt;-10,"No","Yes")))</f>
        <v>N/A</v>
      </c>
      <c r="E14" s="8">
        <v>8.6500718046999996</v>
      </c>
      <c r="F14" s="44" t="str">
        <f t="shared" ref="F14:F18" si="5">IF($B14="N/A","N/A",IF(E14&gt;10,"No",IF(E14&lt;-10,"No","Yes")))</f>
        <v>N/A</v>
      </c>
      <c r="G14" s="8">
        <v>8.8036391614999996</v>
      </c>
      <c r="H14" s="44" t="str">
        <f t="shared" ref="H14:H18" si="6">IF($B14="N/A","N/A",IF(G14&gt;10,"No",IF(G14&lt;-10,"No","Yes")))</f>
        <v>N/A</v>
      </c>
      <c r="I14" s="12">
        <v>-4.75</v>
      </c>
      <c r="J14" s="12">
        <v>1.7749999999999999</v>
      </c>
      <c r="K14" s="45" t="s">
        <v>739</v>
      </c>
      <c r="L14" s="9" t="str">
        <f t="shared" ref="L14:L18" si="7">IF(J14="Div by 0", "N/A", IF(K14="N/A","N/A", IF(J14&gt;VALUE(MID(K14,1,2)), "No", IF(J14&lt;-1*VALUE(MID(K14,1,2)), "No", "Yes"))))</f>
        <v>Yes</v>
      </c>
    </row>
    <row r="15" spans="1:12" x14ac:dyDescent="0.2">
      <c r="A15" s="4" t="s">
        <v>419</v>
      </c>
      <c r="B15" s="35" t="s">
        <v>213</v>
      </c>
      <c r="C15" s="8">
        <v>26.016037908000001</v>
      </c>
      <c r="D15" s="44" t="str">
        <f t="shared" si="4"/>
        <v>N/A</v>
      </c>
      <c r="E15" s="8">
        <v>26.551135853000002</v>
      </c>
      <c r="F15" s="44" t="str">
        <f t="shared" si="5"/>
        <v>N/A</v>
      </c>
      <c r="G15" s="8">
        <v>26.438122587999999</v>
      </c>
      <c r="H15" s="44" t="str">
        <f t="shared" si="6"/>
        <v>N/A</v>
      </c>
      <c r="I15" s="12">
        <v>2.0569999999999999</v>
      </c>
      <c r="J15" s="12">
        <v>-0.42599999999999999</v>
      </c>
      <c r="K15" s="45" t="s">
        <v>739</v>
      </c>
      <c r="L15" s="9" t="str">
        <f t="shared" si="7"/>
        <v>Yes</v>
      </c>
    </row>
    <row r="16" spans="1:12" x14ac:dyDescent="0.2">
      <c r="A16" s="4" t="s">
        <v>420</v>
      </c>
      <c r="B16" s="35" t="s">
        <v>213</v>
      </c>
      <c r="C16" s="8">
        <v>13.200190204</v>
      </c>
      <c r="D16" s="44" t="str">
        <f t="shared" si="4"/>
        <v>N/A</v>
      </c>
      <c r="E16" s="8">
        <v>13.293357933999999</v>
      </c>
      <c r="F16" s="44" t="str">
        <f t="shared" si="5"/>
        <v>N/A</v>
      </c>
      <c r="G16" s="8">
        <v>13.049846863999999</v>
      </c>
      <c r="H16" s="44" t="str">
        <f t="shared" si="6"/>
        <v>N/A</v>
      </c>
      <c r="I16" s="12">
        <v>0.70579999999999998</v>
      </c>
      <c r="J16" s="12">
        <v>-1.83</v>
      </c>
      <c r="K16" s="45" t="s">
        <v>739</v>
      </c>
      <c r="L16" s="9" t="str">
        <f t="shared" si="7"/>
        <v>Yes</v>
      </c>
    </row>
    <row r="17" spans="1:12" x14ac:dyDescent="0.2">
      <c r="A17" s="4" t="s">
        <v>421</v>
      </c>
      <c r="B17" s="35" t="s">
        <v>213</v>
      </c>
      <c r="C17" s="8">
        <v>6.2272610955000003</v>
      </c>
      <c r="D17" s="44" t="str">
        <f t="shared" si="4"/>
        <v>N/A</v>
      </c>
      <c r="E17" s="8">
        <v>5.4485866447999998</v>
      </c>
      <c r="F17" s="44" t="str">
        <f t="shared" si="5"/>
        <v>N/A</v>
      </c>
      <c r="G17" s="8">
        <v>5.6119763106000002</v>
      </c>
      <c r="H17" s="44" t="str">
        <f t="shared" si="6"/>
        <v>N/A</v>
      </c>
      <c r="I17" s="12">
        <v>-12.5</v>
      </c>
      <c r="J17" s="12">
        <v>2.9990000000000001</v>
      </c>
      <c r="K17" s="45" t="s">
        <v>739</v>
      </c>
      <c r="L17" s="9" t="str">
        <f t="shared" si="7"/>
        <v>Yes</v>
      </c>
    </row>
    <row r="18" spans="1:12" x14ac:dyDescent="0.2">
      <c r="A18" s="4" t="s">
        <v>422</v>
      </c>
      <c r="B18" s="35" t="s">
        <v>213</v>
      </c>
      <c r="C18" s="8">
        <v>8.3795684720000008</v>
      </c>
      <c r="D18" s="44" t="str">
        <f t="shared" si="4"/>
        <v>N/A</v>
      </c>
      <c r="E18" s="8">
        <v>8.1789054381999993</v>
      </c>
      <c r="F18" s="44" t="str">
        <f t="shared" si="5"/>
        <v>N/A</v>
      </c>
      <c r="G18" s="8">
        <v>8.7543965000000004</v>
      </c>
      <c r="H18" s="44" t="str">
        <f t="shared" si="6"/>
        <v>N/A</v>
      </c>
      <c r="I18" s="12">
        <v>-2.39</v>
      </c>
      <c r="J18" s="12">
        <v>7.0359999999999996</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-75</v>
      </c>
      <c r="J19" s="12">
        <v>100</v>
      </c>
      <c r="K19" s="48" t="s">
        <v>213</v>
      </c>
      <c r="L19" s="9" t="str">
        <f t="shared" ref="L19:L25" si="11">IF(J19="Div by 0", "N/A", IF(K19="N/A","N/A", IF(J19&gt;VALUE(MID(K19,1,2)), "No", IF(J19&lt;-1*VALUE(MID(K19,1,2)), "No", "Yes"))))</f>
        <v>N/A</v>
      </c>
    </row>
    <row r="20" spans="1:12" x14ac:dyDescent="0.2">
      <c r="A20" s="4" t="s">
        <v>76</v>
      </c>
      <c r="B20" s="48" t="s">
        <v>213</v>
      </c>
      <c r="C20" s="36">
        <v>16</v>
      </c>
      <c r="D20" s="44" t="str">
        <f t="shared" si="8"/>
        <v>N/A</v>
      </c>
      <c r="E20" s="36">
        <v>15</v>
      </c>
      <c r="F20" s="44" t="str">
        <f t="shared" si="9"/>
        <v>N/A</v>
      </c>
      <c r="G20" s="36">
        <v>15</v>
      </c>
      <c r="H20" s="44" t="str">
        <f t="shared" si="10"/>
        <v>N/A</v>
      </c>
      <c r="I20" s="12">
        <v>-6.25</v>
      </c>
      <c r="J20" s="12">
        <v>0</v>
      </c>
      <c r="K20" s="48" t="s">
        <v>213</v>
      </c>
      <c r="L20" s="9" t="str">
        <f t="shared" si="11"/>
        <v>N/A</v>
      </c>
    </row>
    <row r="21" spans="1:12" x14ac:dyDescent="0.2">
      <c r="A21" s="63" t="s">
        <v>1133</v>
      </c>
      <c r="B21" s="48" t="s">
        <v>213</v>
      </c>
      <c r="C21" s="14">
        <v>5216.9741620000004</v>
      </c>
      <c r="D21" s="11" t="str">
        <f t="shared" si="8"/>
        <v>N/A</v>
      </c>
      <c r="E21" s="14">
        <v>5113.4823702000003</v>
      </c>
      <c r="F21" s="11" t="str">
        <f t="shared" si="9"/>
        <v>N/A</v>
      </c>
      <c r="G21" s="14">
        <v>5127.5233453999999</v>
      </c>
      <c r="H21" s="11" t="str">
        <f t="shared" si="10"/>
        <v>N/A</v>
      </c>
      <c r="I21" s="12">
        <v>-1.98</v>
      </c>
      <c r="J21" s="12">
        <v>0.27460000000000001</v>
      </c>
      <c r="K21" s="48" t="s">
        <v>739</v>
      </c>
      <c r="L21" s="9" t="str">
        <f t="shared" si="11"/>
        <v>Yes</v>
      </c>
    </row>
    <row r="22" spans="1:12" x14ac:dyDescent="0.2">
      <c r="A22" s="4" t="s">
        <v>1728</v>
      </c>
      <c r="B22" s="48" t="s">
        <v>213</v>
      </c>
      <c r="C22" s="14">
        <v>12460.179697</v>
      </c>
      <c r="D22" s="11" t="str">
        <f t="shared" si="8"/>
        <v>N/A</v>
      </c>
      <c r="E22" s="14">
        <v>11893.867559</v>
      </c>
      <c r="F22" s="11" t="str">
        <f t="shared" si="9"/>
        <v>N/A</v>
      </c>
      <c r="G22" s="14">
        <v>11414.977475</v>
      </c>
      <c r="H22" s="11" t="str">
        <f t="shared" si="10"/>
        <v>N/A</v>
      </c>
      <c r="I22" s="12">
        <v>-4.54</v>
      </c>
      <c r="J22" s="12">
        <v>-4.03</v>
      </c>
      <c r="K22" s="48" t="s">
        <v>739</v>
      </c>
      <c r="L22" s="9" t="str">
        <f t="shared" si="11"/>
        <v>Yes</v>
      </c>
    </row>
    <row r="23" spans="1:12" x14ac:dyDescent="0.2">
      <c r="A23" s="4" t="s">
        <v>1134</v>
      </c>
      <c r="B23" s="48" t="s">
        <v>213</v>
      </c>
      <c r="C23" s="14">
        <v>15312.077413000001</v>
      </c>
      <c r="D23" s="11" t="str">
        <f t="shared" si="8"/>
        <v>N/A</v>
      </c>
      <c r="E23" s="14">
        <v>15115.576845</v>
      </c>
      <c r="F23" s="11" t="str">
        <f t="shared" si="9"/>
        <v>N/A</v>
      </c>
      <c r="G23" s="14">
        <v>14963.1119</v>
      </c>
      <c r="H23" s="11" t="str">
        <f t="shared" si="10"/>
        <v>N/A</v>
      </c>
      <c r="I23" s="12">
        <v>-1.28</v>
      </c>
      <c r="J23" s="12">
        <v>-1.01</v>
      </c>
      <c r="K23" s="48" t="s">
        <v>739</v>
      </c>
      <c r="L23" s="9" t="str">
        <f t="shared" si="11"/>
        <v>Yes</v>
      </c>
    </row>
    <row r="24" spans="1:12" x14ac:dyDescent="0.2">
      <c r="A24" s="4" t="s">
        <v>1135</v>
      </c>
      <c r="B24" s="48" t="s">
        <v>213</v>
      </c>
      <c r="C24" s="14">
        <v>2339.2236785</v>
      </c>
      <c r="D24" s="11" t="str">
        <f t="shared" si="8"/>
        <v>N/A</v>
      </c>
      <c r="E24" s="14">
        <v>2257.8016099000001</v>
      </c>
      <c r="F24" s="11" t="str">
        <f t="shared" si="9"/>
        <v>N/A</v>
      </c>
      <c r="G24" s="14">
        <v>2289.973152</v>
      </c>
      <c r="H24" s="11" t="str">
        <f t="shared" si="10"/>
        <v>N/A</v>
      </c>
      <c r="I24" s="12">
        <v>-3.48</v>
      </c>
      <c r="J24" s="12">
        <v>1.425</v>
      </c>
      <c r="K24" s="48" t="s">
        <v>739</v>
      </c>
      <c r="L24" s="9" t="str">
        <f t="shared" si="11"/>
        <v>Yes</v>
      </c>
    </row>
    <row r="25" spans="1:12" x14ac:dyDescent="0.2">
      <c r="A25" s="4" t="s">
        <v>1136</v>
      </c>
      <c r="B25" s="48" t="s">
        <v>213</v>
      </c>
      <c r="C25" s="14">
        <v>3757.8097754</v>
      </c>
      <c r="D25" s="11" t="str">
        <f t="shared" si="8"/>
        <v>N/A</v>
      </c>
      <c r="E25" s="14">
        <v>3622.2267925000001</v>
      </c>
      <c r="F25" s="11" t="str">
        <f t="shared" si="9"/>
        <v>N/A</v>
      </c>
      <c r="G25" s="14">
        <v>3715.5284378000001</v>
      </c>
      <c r="H25" s="11" t="str">
        <f t="shared" si="10"/>
        <v>N/A</v>
      </c>
      <c r="I25" s="12">
        <v>-3.61</v>
      </c>
      <c r="J25" s="12">
        <v>2.5760000000000001</v>
      </c>
      <c r="K25" s="48" t="s">
        <v>739</v>
      </c>
      <c r="L25" s="9" t="str">
        <f t="shared" si="11"/>
        <v>Yes</v>
      </c>
    </row>
    <row r="26" spans="1:12" x14ac:dyDescent="0.2">
      <c r="A26" s="2" t="s">
        <v>1137</v>
      </c>
      <c r="B26" s="48" t="s">
        <v>213</v>
      </c>
      <c r="C26" s="14">
        <v>5259.8022621</v>
      </c>
      <c r="D26" s="11" t="str">
        <f t="shared" si="8"/>
        <v>N/A</v>
      </c>
      <c r="E26" s="14">
        <v>5123.7558110999998</v>
      </c>
      <c r="F26" s="11" t="str">
        <f t="shared" si="9"/>
        <v>N/A</v>
      </c>
      <c r="G26" s="14">
        <v>5171.3823180999998</v>
      </c>
      <c r="H26" s="11" t="str">
        <f t="shared" si="10"/>
        <v>N/A</v>
      </c>
      <c r="I26" s="12">
        <v>-2.59</v>
      </c>
      <c r="J26" s="12">
        <v>0.92949999999999999</v>
      </c>
      <c r="K26" s="48" t="s">
        <v>739</v>
      </c>
      <c r="L26" s="9" t="str">
        <f>IF(J26="Div by 0", "N/A", IF(OR(J26="N/A",K26="N/A"),"N/A", IF(J26&gt;VALUE(MID(K26,1,2)), "No", IF(J26&lt;-1*VALUE(MID(K26,1,2)), "No", "Yes"))))</f>
        <v>Yes</v>
      </c>
    </row>
    <row r="27" spans="1:12" x14ac:dyDescent="0.2">
      <c r="A27" s="2" t="s">
        <v>1138</v>
      </c>
      <c r="B27" s="48" t="s">
        <v>213</v>
      </c>
      <c r="C27" s="14">
        <v>5162.1726943000003</v>
      </c>
      <c r="D27" s="11" t="str">
        <f t="shared" si="8"/>
        <v>N/A</v>
      </c>
      <c r="E27" s="14">
        <v>5100.3986598000001</v>
      </c>
      <c r="F27" s="11" t="str">
        <f t="shared" si="9"/>
        <v>N/A</v>
      </c>
      <c r="G27" s="14">
        <v>5071.9026697999998</v>
      </c>
      <c r="H27" s="11" t="str">
        <f t="shared" si="10"/>
        <v>N/A</v>
      </c>
      <c r="I27" s="12">
        <v>-1.2</v>
      </c>
      <c r="J27" s="12">
        <v>-0.55900000000000005</v>
      </c>
      <c r="K27" s="48" t="s">
        <v>739</v>
      </c>
      <c r="L27" s="9" t="str">
        <f>IF(J27="Div by 0", "N/A", IF(OR(J27="N/A",K27="N/A"),"N/A", IF(J27&gt;VALUE(MID(K27,1,2)), "No", IF(J27&lt;-1*VALUE(MID(K27,1,2)), "No", "Yes"))))</f>
        <v>Yes</v>
      </c>
    </row>
    <row r="28" spans="1:12" x14ac:dyDescent="0.2">
      <c r="A28" s="63" t="s">
        <v>1139</v>
      </c>
      <c r="B28" s="48" t="s">
        <v>213</v>
      </c>
      <c r="C28" s="14">
        <v>12159.479404</v>
      </c>
      <c r="D28" s="11" t="str">
        <f t="shared" si="8"/>
        <v>N/A</v>
      </c>
      <c r="E28" s="14">
        <v>11607.520369</v>
      </c>
      <c r="F28" s="11" t="str">
        <f t="shared" si="9"/>
        <v>N/A</v>
      </c>
      <c r="G28" s="14">
        <v>11289.809401</v>
      </c>
      <c r="H28" s="11" t="str">
        <f t="shared" si="10"/>
        <v>N/A</v>
      </c>
      <c r="I28" s="12">
        <v>-4.54</v>
      </c>
      <c r="J28" s="12">
        <v>-2.74</v>
      </c>
      <c r="K28" s="48" t="s">
        <v>739</v>
      </c>
      <c r="L28" s="9" t="str">
        <f>IF(J28="Div by 0", "N/A", IF(K28="N/A","N/A", IF(J28&gt;VALUE(MID(K28,1,2)), "No", IF(J28&lt;-1*VALUE(MID(K28,1,2)), "No", "Yes"))))</f>
        <v>Yes</v>
      </c>
    </row>
    <row r="29" spans="1:12" x14ac:dyDescent="0.2">
      <c r="A29" s="2" t="s">
        <v>1140</v>
      </c>
      <c r="B29" s="48" t="s">
        <v>213</v>
      </c>
      <c r="C29" s="14">
        <v>12493.726729</v>
      </c>
      <c r="D29" s="11" t="str">
        <f t="shared" si="8"/>
        <v>N/A</v>
      </c>
      <c r="E29" s="14">
        <v>11892.696703</v>
      </c>
      <c r="F29" s="11" t="str">
        <f t="shared" si="9"/>
        <v>N/A</v>
      </c>
      <c r="G29" s="14">
        <v>11437.772222</v>
      </c>
      <c r="H29" s="11" t="str">
        <f t="shared" si="10"/>
        <v>N/A</v>
      </c>
      <c r="I29" s="12">
        <v>-4.8099999999999996</v>
      </c>
      <c r="J29" s="12">
        <v>-3.83</v>
      </c>
      <c r="K29" s="48" t="s">
        <v>739</v>
      </c>
      <c r="L29" s="9" t="str">
        <f>IF(J29="Div by 0", "N/A", IF(K29="N/A","N/A", IF(J29&gt;VALUE(MID(K29,1,2)), "No", IF(J29&lt;-1*VALUE(MID(K29,1,2)), "No", "Yes"))))</f>
        <v>Yes</v>
      </c>
    </row>
    <row r="30" spans="1:12" x14ac:dyDescent="0.2">
      <c r="A30" s="2" t="s">
        <v>1141</v>
      </c>
      <c r="B30" s="48" t="s">
        <v>213</v>
      </c>
      <c r="C30" s="14">
        <v>11861.171117</v>
      </c>
      <c r="D30" s="11" t="str">
        <f t="shared" si="8"/>
        <v>N/A</v>
      </c>
      <c r="E30" s="14">
        <v>11394.498637000001</v>
      </c>
      <c r="F30" s="11" t="str">
        <f t="shared" si="9"/>
        <v>N/A</v>
      </c>
      <c r="G30" s="14">
        <v>11210.484925000001</v>
      </c>
      <c r="H30" s="11" t="str">
        <f t="shared" si="10"/>
        <v>N/A</v>
      </c>
      <c r="I30" s="12">
        <v>-3.93</v>
      </c>
      <c r="J30" s="12">
        <v>-1.61</v>
      </c>
      <c r="K30" s="48" t="s">
        <v>739</v>
      </c>
      <c r="L30" s="9" t="str">
        <f>IF(J30="Div by 0", "N/A", IF(K30="N/A","N/A", IF(J30&gt;VALUE(MID(K30,1,2)), "No", IF(J30&lt;-1*VALUE(MID(K30,1,2)), "No", "Yes"))))</f>
        <v>Yes</v>
      </c>
    </row>
    <row r="31" spans="1:12" x14ac:dyDescent="0.2">
      <c r="A31" s="2" t="s">
        <v>1142</v>
      </c>
      <c r="B31" s="48" t="s">
        <v>213</v>
      </c>
      <c r="C31" s="14">
        <v>11999.998282</v>
      </c>
      <c r="D31" s="11" t="str">
        <f t="shared" si="8"/>
        <v>N/A</v>
      </c>
      <c r="E31" s="14">
        <v>11374.022714000001</v>
      </c>
      <c r="F31" s="11" t="str">
        <f t="shared" si="9"/>
        <v>N/A</v>
      </c>
      <c r="G31" s="14">
        <v>10909.843236000001</v>
      </c>
      <c r="H31" s="11" t="str">
        <f t="shared" si="10"/>
        <v>N/A</v>
      </c>
      <c r="I31" s="12">
        <v>-5.22</v>
      </c>
      <c r="J31" s="12">
        <v>-4.08</v>
      </c>
      <c r="K31" s="48" t="s">
        <v>739</v>
      </c>
      <c r="L31" s="9" t="str">
        <f>IF(J31="Div by 0", "N/A", IF(OR(J31="N/A",K31="N/A"),"N/A", IF(J31&gt;VALUE(MID(K31,1,2)), "No", IF(J31&lt;-1*VALUE(MID(K31,1,2)), "No", "Yes"))))</f>
        <v>Yes</v>
      </c>
    </row>
    <row r="32" spans="1:12" x14ac:dyDescent="0.2">
      <c r="A32" s="2" t="s">
        <v>1143</v>
      </c>
      <c r="B32" s="48" t="s">
        <v>213</v>
      </c>
      <c r="C32" s="14">
        <v>12419.240175000001</v>
      </c>
      <c r="D32" s="11" t="str">
        <f t="shared" si="8"/>
        <v>N/A</v>
      </c>
      <c r="E32" s="14">
        <v>11982.700024</v>
      </c>
      <c r="F32" s="11" t="str">
        <f t="shared" si="9"/>
        <v>N/A</v>
      </c>
      <c r="G32" s="14">
        <v>11896.739922000001</v>
      </c>
      <c r="H32" s="11" t="str">
        <f t="shared" si="10"/>
        <v>N/A</v>
      </c>
      <c r="I32" s="12">
        <v>-3.52</v>
      </c>
      <c r="J32" s="12">
        <v>-0.71699999999999997</v>
      </c>
      <c r="K32" s="48" t="s">
        <v>739</v>
      </c>
      <c r="L32" s="9" t="str">
        <f>IF(J32="Div by 0", "N/A", IF(OR(J32="N/A",K32="N/A"),"N/A", IF(J32&gt;VALUE(MID(K32,1,2)), "No", IF(J32&lt;-1*VALUE(MID(K32,1,2)), "No", "Yes"))))</f>
        <v>Yes</v>
      </c>
    </row>
    <row r="33" spans="1:12" x14ac:dyDescent="0.2">
      <c r="A33" s="2" t="s">
        <v>1731</v>
      </c>
      <c r="B33" s="48" t="s">
        <v>213</v>
      </c>
      <c r="C33" s="14">
        <v>14755.441176</v>
      </c>
      <c r="D33" s="11" t="str">
        <f t="shared" si="8"/>
        <v>N/A</v>
      </c>
      <c r="E33" s="14">
        <v>12747.530973000001</v>
      </c>
      <c r="F33" s="11" t="str">
        <f t="shared" si="9"/>
        <v>N/A</v>
      </c>
      <c r="G33" s="14">
        <v>13379.957264999999</v>
      </c>
      <c r="H33" s="11" t="str">
        <f t="shared" si="10"/>
        <v>N/A</v>
      </c>
      <c r="I33" s="12">
        <v>-13.6</v>
      </c>
      <c r="J33" s="12">
        <v>4.9610000000000003</v>
      </c>
      <c r="K33" s="48" t="s">
        <v>739</v>
      </c>
      <c r="L33" s="9" t="str">
        <f t="shared" ref="L33:L45" si="12">IF(J33="Div by 0", "N/A", IF(K33="N/A","N/A", IF(J33&gt;VALUE(MID(K33,1,2)), "No", IF(J33&lt;-1*VALUE(MID(K33,1,2)), "No", "Yes"))))</f>
        <v>Yes</v>
      </c>
    </row>
    <row r="34" spans="1:12" x14ac:dyDescent="0.2">
      <c r="A34" s="2" t="s">
        <v>1732</v>
      </c>
      <c r="B34" s="48" t="s">
        <v>213</v>
      </c>
      <c r="C34" s="14">
        <v>1591.4683081000001</v>
      </c>
      <c r="D34" s="11" t="str">
        <f t="shared" si="8"/>
        <v>N/A</v>
      </c>
      <c r="E34" s="14">
        <v>1592.9943000000001</v>
      </c>
      <c r="F34" s="11" t="str">
        <f t="shared" si="9"/>
        <v>N/A</v>
      </c>
      <c r="G34" s="14">
        <v>1559.4095027999999</v>
      </c>
      <c r="H34" s="11" t="str">
        <f t="shared" si="10"/>
        <v>N/A</v>
      </c>
      <c r="I34" s="12">
        <v>9.5899999999999999E-2</v>
      </c>
      <c r="J34" s="12">
        <v>-2.11</v>
      </c>
      <c r="K34" s="48" t="s">
        <v>739</v>
      </c>
      <c r="L34" s="9" t="str">
        <f t="shared" si="12"/>
        <v>Yes</v>
      </c>
    </row>
    <row r="35" spans="1:12" x14ac:dyDescent="0.2">
      <c r="A35" s="2" t="s">
        <v>1733</v>
      </c>
      <c r="B35" s="48" t="s">
        <v>213</v>
      </c>
      <c r="C35" s="14">
        <v>16295.804765000001</v>
      </c>
      <c r="D35" s="11" t="str">
        <f t="shared" si="8"/>
        <v>N/A</v>
      </c>
      <c r="E35" s="14">
        <v>15963.693187000001</v>
      </c>
      <c r="F35" s="11" t="str">
        <f t="shared" si="9"/>
        <v>N/A</v>
      </c>
      <c r="G35" s="14">
        <v>15682.604819</v>
      </c>
      <c r="H35" s="11" t="str">
        <f t="shared" si="10"/>
        <v>N/A</v>
      </c>
      <c r="I35" s="12">
        <v>-2.04</v>
      </c>
      <c r="J35" s="12">
        <v>-1.76</v>
      </c>
      <c r="K35" s="48" t="s">
        <v>739</v>
      </c>
      <c r="L35" s="9" t="str">
        <f t="shared" si="12"/>
        <v>Yes</v>
      </c>
    </row>
    <row r="36" spans="1:12" x14ac:dyDescent="0.2">
      <c r="A36" s="2" t="s">
        <v>1734</v>
      </c>
      <c r="B36" s="48" t="s">
        <v>213</v>
      </c>
      <c r="C36" s="14">
        <v>161.84774024000001</v>
      </c>
      <c r="D36" s="11" t="str">
        <f t="shared" si="8"/>
        <v>N/A</v>
      </c>
      <c r="E36" s="14">
        <v>155.00864909000001</v>
      </c>
      <c r="F36" s="11" t="str">
        <f t="shared" si="9"/>
        <v>N/A</v>
      </c>
      <c r="G36" s="14">
        <v>143.96905989999999</v>
      </c>
      <c r="H36" s="11" t="str">
        <f t="shared" si="10"/>
        <v>N/A</v>
      </c>
      <c r="I36" s="12">
        <v>-4.2300000000000004</v>
      </c>
      <c r="J36" s="12">
        <v>-7.12</v>
      </c>
      <c r="K36" s="48" t="s">
        <v>739</v>
      </c>
      <c r="L36" s="9" t="str">
        <f t="shared" si="12"/>
        <v>Yes</v>
      </c>
    </row>
    <row r="37" spans="1:12" x14ac:dyDescent="0.2">
      <c r="A37" s="2" t="s">
        <v>1735</v>
      </c>
      <c r="B37" s="48" t="s">
        <v>213</v>
      </c>
      <c r="C37" s="14">
        <v>28345.040856</v>
      </c>
      <c r="D37" s="11" t="str">
        <f t="shared" si="8"/>
        <v>N/A</v>
      </c>
      <c r="E37" s="14">
        <v>26429.743924999999</v>
      </c>
      <c r="F37" s="11" t="str">
        <f t="shared" si="9"/>
        <v>N/A</v>
      </c>
      <c r="G37" s="14">
        <v>26200.971429000001</v>
      </c>
      <c r="H37" s="11" t="str">
        <f t="shared" si="10"/>
        <v>N/A</v>
      </c>
      <c r="I37" s="12">
        <v>-6.76</v>
      </c>
      <c r="J37" s="12">
        <v>-0.86599999999999999</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260.47571318000001</v>
      </c>
      <c r="D39" s="11" t="str">
        <f t="shared" si="8"/>
        <v>N/A</v>
      </c>
      <c r="E39" s="14">
        <v>81.955988456</v>
      </c>
      <c r="F39" s="11" t="str">
        <f t="shared" si="9"/>
        <v>N/A</v>
      </c>
      <c r="G39" s="14">
        <v>137.39115645999999</v>
      </c>
      <c r="H39" s="11" t="str">
        <f t="shared" si="10"/>
        <v>N/A</v>
      </c>
      <c r="I39" s="12">
        <v>-68.5</v>
      </c>
      <c r="J39" s="12">
        <v>67.64</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21545.757898</v>
      </c>
      <c r="D41" s="11" t="str">
        <f t="shared" si="8"/>
        <v>N/A</v>
      </c>
      <c r="E41" s="14">
        <v>21117.264771999999</v>
      </c>
      <c r="F41" s="11" t="str">
        <f t="shared" si="9"/>
        <v>N/A</v>
      </c>
      <c r="G41" s="14">
        <v>20592.458981</v>
      </c>
      <c r="H41" s="11" t="str">
        <f t="shared" si="10"/>
        <v>N/A</v>
      </c>
      <c r="I41" s="12">
        <v>-1.99</v>
      </c>
      <c r="J41" s="12">
        <v>-2.4900000000000002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18343.108917000001</v>
      </c>
      <c r="D44" s="11" t="str">
        <f t="shared" si="8"/>
        <v>N/A</v>
      </c>
      <c r="E44" s="14">
        <v>17898.213383999999</v>
      </c>
      <c r="F44" s="11" t="str">
        <f t="shared" si="9"/>
        <v>N/A</v>
      </c>
      <c r="G44" s="14">
        <v>17597.546173999999</v>
      </c>
      <c r="H44" s="11" t="str">
        <f t="shared" si="10"/>
        <v>N/A</v>
      </c>
      <c r="I44" s="12">
        <v>-2.4300000000000002</v>
      </c>
      <c r="J44" s="12">
        <v>-1.68</v>
      </c>
      <c r="K44" s="48" t="s">
        <v>739</v>
      </c>
      <c r="L44" s="9" t="str">
        <f t="shared" si="12"/>
        <v>Yes</v>
      </c>
    </row>
    <row r="45" spans="1:12" ht="25.5" x14ac:dyDescent="0.2">
      <c r="A45" s="2" t="s">
        <v>1145</v>
      </c>
      <c r="B45" s="48" t="s">
        <v>213</v>
      </c>
      <c r="C45" s="14">
        <v>942.28848659000005</v>
      </c>
      <c r="D45" s="11" t="str">
        <f t="shared" si="8"/>
        <v>N/A</v>
      </c>
      <c r="E45" s="14">
        <v>911.80792683000004</v>
      </c>
      <c r="F45" s="11" t="str">
        <f t="shared" si="9"/>
        <v>N/A</v>
      </c>
      <c r="G45" s="14">
        <v>894.93177548000006</v>
      </c>
      <c r="H45" s="11" t="str">
        <f t="shared" si="10"/>
        <v>N/A</v>
      </c>
      <c r="I45" s="12">
        <v>-3.23</v>
      </c>
      <c r="J45" s="12">
        <v>-1.85</v>
      </c>
      <c r="K45" s="48" t="s">
        <v>739</v>
      </c>
      <c r="L45" s="9" t="str">
        <f t="shared" si="12"/>
        <v>Yes</v>
      </c>
    </row>
    <row r="46" spans="1:12" x14ac:dyDescent="0.2">
      <c r="A46" s="2" t="s">
        <v>1146</v>
      </c>
      <c r="B46" s="35" t="s">
        <v>213</v>
      </c>
      <c r="C46" s="47">
        <v>37689.000618999999</v>
      </c>
      <c r="D46" s="44" t="str">
        <f t="shared" si="8"/>
        <v>N/A</v>
      </c>
      <c r="E46" s="47">
        <v>36155.377228999998</v>
      </c>
      <c r="F46" s="44" t="str">
        <f t="shared" si="9"/>
        <v>N/A</v>
      </c>
      <c r="G46" s="47">
        <v>36612.361083999996</v>
      </c>
      <c r="H46" s="44" t="str">
        <f t="shared" si="10"/>
        <v>N/A</v>
      </c>
      <c r="I46" s="12">
        <v>-4.07</v>
      </c>
      <c r="J46" s="12">
        <v>1.264</v>
      </c>
      <c r="K46" s="45" t="s">
        <v>739</v>
      </c>
      <c r="L46" s="9" t="str">
        <f>IF(J46="Div by 0", "N/A", IF(K46="N/A","N/A", IF(J46&gt;VALUE(MID(K46,1,2)), "No", IF(J46&lt;-1*VALUE(MID(K46,1,2)), "No", "Yes"))))</f>
        <v>Yes</v>
      </c>
    </row>
    <row r="47" spans="1:12" x14ac:dyDescent="0.2">
      <c r="A47" s="64" t="s">
        <v>1147</v>
      </c>
      <c r="B47" s="35" t="s">
        <v>213</v>
      </c>
      <c r="C47" s="47">
        <v>30247.511703</v>
      </c>
      <c r="D47" s="44" t="str">
        <f t="shared" si="8"/>
        <v>N/A</v>
      </c>
      <c r="E47" s="47">
        <v>30039.672525999998</v>
      </c>
      <c r="F47" s="44" t="str">
        <f t="shared" si="9"/>
        <v>N/A</v>
      </c>
      <c r="G47" s="47">
        <v>29573.695812000002</v>
      </c>
      <c r="H47" s="44" t="str">
        <f t="shared" si="10"/>
        <v>N/A</v>
      </c>
      <c r="I47" s="12">
        <v>-0.68700000000000006</v>
      </c>
      <c r="J47" s="12">
        <v>-1.55</v>
      </c>
      <c r="K47" s="45" t="s">
        <v>739</v>
      </c>
      <c r="L47" s="9" t="str">
        <f>IF(J47="Div by 0", "N/A", IF(K47="N/A","N/A", IF(J47&gt;VALUE(MID(K47,1,2)), "No", IF(J47&lt;-1*VALUE(MID(K47,1,2)), "No", "Yes"))))</f>
        <v>Yes</v>
      </c>
    </row>
    <row r="48" spans="1:12" ht="25.5" x14ac:dyDescent="0.2">
      <c r="A48" s="2" t="s">
        <v>1148</v>
      </c>
      <c r="B48" s="35" t="s">
        <v>213</v>
      </c>
      <c r="C48" s="47">
        <v>39156.610278</v>
      </c>
      <c r="D48" s="44" t="str">
        <f t="shared" si="8"/>
        <v>N/A</v>
      </c>
      <c r="E48" s="47">
        <v>37930.931924999997</v>
      </c>
      <c r="F48" s="44" t="str">
        <f t="shared" si="9"/>
        <v>N/A</v>
      </c>
      <c r="G48" s="47">
        <v>40567.869662999998</v>
      </c>
      <c r="H48" s="44" t="str">
        <f t="shared" si="10"/>
        <v>N/A</v>
      </c>
      <c r="I48" s="12">
        <v>-3.13</v>
      </c>
      <c r="J48" s="12">
        <v>6.952</v>
      </c>
      <c r="K48" s="45" t="s">
        <v>739</v>
      </c>
      <c r="L48" s="9" t="str">
        <f>IF(J48="Div by 0", "N/A", IF(K48="N/A","N/A", IF(J48&gt;VALUE(MID(K48,1,2)), "No", IF(J48&lt;-1*VALUE(MID(K48,1,2)), "No", "Yes"))))</f>
        <v>Yes</v>
      </c>
    </row>
    <row r="49" spans="1:12" x14ac:dyDescent="0.2">
      <c r="A49" s="6" t="s">
        <v>1149</v>
      </c>
      <c r="B49" s="35" t="s">
        <v>213</v>
      </c>
      <c r="C49" s="47">
        <v>31370.362787999999</v>
      </c>
      <c r="D49" s="44" t="str">
        <f t="shared" si="8"/>
        <v>N/A</v>
      </c>
      <c r="E49" s="47">
        <v>30130.87615</v>
      </c>
      <c r="F49" s="44" t="str">
        <f t="shared" si="9"/>
        <v>N/A</v>
      </c>
      <c r="G49" s="47">
        <v>29285.145499999999</v>
      </c>
      <c r="H49" s="44" t="str">
        <f t="shared" si="10"/>
        <v>N/A</v>
      </c>
      <c r="I49" s="12">
        <v>-3.95</v>
      </c>
      <c r="J49" s="12">
        <v>-2.81</v>
      </c>
      <c r="K49" s="45" t="s">
        <v>739</v>
      </c>
      <c r="L49" s="9" t="str">
        <f t="shared" ref="L49:L59" si="13">IF(J49="Div by 0", "N/A", IF(K49="N/A","N/A", IF(J49&gt;VALUE(MID(K49,1,2)), "No", IF(J49&lt;-1*VALUE(MID(K49,1,2)), "No", "Yes"))))</f>
        <v>Yes</v>
      </c>
    </row>
    <row r="50" spans="1:12" ht="25.5" x14ac:dyDescent="0.2">
      <c r="A50" s="2" t="s">
        <v>1150</v>
      </c>
      <c r="B50" s="35" t="s">
        <v>213</v>
      </c>
      <c r="C50" s="47">
        <v>17113.801878999999</v>
      </c>
      <c r="D50" s="44" t="str">
        <f t="shared" si="8"/>
        <v>N/A</v>
      </c>
      <c r="E50" s="47">
        <v>15939.047791000001</v>
      </c>
      <c r="F50" s="44" t="str">
        <f t="shared" si="9"/>
        <v>N/A</v>
      </c>
      <c r="G50" s="47">
        <v>15449.581921000001</v>
      </c>
      <c r="H50" s="44" t="str">
        <f t="shared" si="10"/>
        <v>N/A</v>
      </c>
      <c r="I50" s="12">
        <v>-6.86</v>
      </c>
      <c r="J50" s="12">
        <v>-3.07</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46544.304687999997</v>
      </c>
      <c r="D52" s="44" t="str">
        <f t="shared" si="14"/>
        <v>N/A</v>
      </c>
      <c r="E52" s="47">
        <v>45661.421875</v>
      </c>
      <c r="F52" s="44" t="str">
        <f t="shared" si="15"/>
        <v>N/A</v>
      </c>
      <c r="G52" s="47">
        <v>38945.239669000002</v>
      </c>
      <c r="H52" s="44" t="str">
        <f t="shared" si="16"/>
        <v>N/A</v>
      </c>
      <c r="I52" s="12">
        <v>-1.9</v>
      </c>
      <c r="J52" s="12">
        <v>-14.7</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35831.254309000004</v>
      </c>
      <c r="D55" s="44" t="str">
        <f t="shared" si="14"/>
        <v>N/A</v>
      </c>
      <c r="E55" s="47">
        <v>35335.073877000003</v>
      </c>
      <c r="F55" s="44" t="str">
        <f t="shared" si="15"/>
        <v>N/A</v>
      </c>
      <c r="G55" s="47">
        <v>35291.240862999999</v>
      </c>
      <c r="H55" s="44" t="str">
        <f t="shared" si="16"/>
        <v>N/A</v>
      </c>
      <c r="I55" s="12">
        <v>-1.38</v>
      </c>
      <c r="J55" s="12">
        <v>-0.124</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95824712</v>
      </c>
      <c r="D60" s="44" t="str">
        <f t="shared" si="14"/>
        <v>N/A</v>
      </c>
      <c r="E60" s="47">
        <v>102740956</v>
      </c>
      <c r="F60" s="44" t="str">
        <f t="shared" si="15"/>
        <v>N/A</v>
      </c>
      <c r="G60" s="47">
        <v>114063157</v>
      </c>
      <c r="H60" s="44" t="str">
        <f t="shared" si="16"/>
        <v>N/A</v>
      </c>
      <c r="I60" s="12">
        <v>7.218</v>
      </c>
      <c r="J60" s="12">
        <v>11.02</v>
      </c>
      <c r="K60" s="45" t="s">
        <v>739</v>
      </c>
      <c r="L60" s="9" t="str">
        <f t="shared" ref="L60:L70" si="17">IF(J60="Div by 0", "N/A", IF(K60="N/A","N/A", IF(J60&gt;VALUE(MID(K60,1,2)), "No", IF(J60&lt;-1*VALUE(MID(K60,1,2)), "No", "Yes"))))</f>
        <v>Yes</v>
      </c>
    </row>
    <row r="61" spans="1:12" ht="25.5" x14ac:dyDescent="0.2">
      <c r="A61" s="2" t="s">
        <v>1160</v>
      </c>
      <c r="B61" s="35" t="s">
        <v>213</v>
      </c>
      <c r="C61" s="47">
        <v>420603</v>
      </c>
      <c r="D61" s="44" t="str">
        <f t="shared" si="14"/>
        <v>N/A</v>
      </c>
      <c r="E61" s="47">
        <v>3980528</v>
      </c>
      <c r="F61" s="44" t="str">
        <f t="shared" si="15"/>
        <v>N/A</v>
      </c>
      <c r="G61" s="47">
        <v>9814601</v>
      </c>
      <c r="H61" s="44" t="str">
        <f t="shared" si="16"/>
        <v>N/A</v>
      </c>
      <c r="I61" s="12">
        <v>846.4</v>
      </c>
      <c r="J61" s="12">
        <v>146.6</v>
      </c>
      <c r="K61" s="45" t="s">
        <v>739</v>
      </c>
      <c r="L61" s="9" t="str">
        <f t="shared" si="17"/>
        <v>No</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7776</v>
      </c>
      <c r="D63" s="44" t="str">
        <f t="shared" si="14"/>
        <v>N/A</v>
      </c>
      <c r="E63" s="47">
        <v>1414803</v>
      </c>
      <c r="F63" s="44" t="str">
        <f t="shared" si="15"/>
        <v>N/A</v>
      </c>
      <c r="G63" s="47">
        <v>3051797</v>
      </c>
      <c r="H63" s="44" t="str">
        <f t="shared" si="16"/>
        <v>N/A</v>
      </c>
      <c r="I63" s="12">
        <v>18094</v>
      </c>
      <c r="J63" s="12">
        <v>115.7</v>
      </c>
      <c r="K63" s="45" t="s">
        <v>739</v>
      </c>
      <c r="L63" s="9" t="str">
        <f t="shared" si="17"/>
        <v>No</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95396333</v>
      </c>
      <c r="D66" s="44" t="str">
        <f t="shared" si="14"/>
        <v>N/A</v>
      </c>
      <c r="E66" s="47">
        <v>97345625</v>
      </c>
      <c r="F66" s="44" t="str">
        <f t="shared" si="15"/>
        <v>N/A</v>
      </c>
      <c r="G66" s="47">
        <v>101196759</v>
      </c>
      <c r="H66" s="44" t="str">
        <f t="shared" si="16"/>
        <v>N/A</v>
      </c>
      <c r="I66" s="12">
        <v>2.0430000000000001</v>
      </c>
      <c r="J66" s="12">
        <v>3.956</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20804.323057000001</v>
      </c>
      <c r="D71" s="44" t="str">
        <f t="shared" si="14"/>
        <v>N/A</v>
      </c>
      <c r="E71" s="47">
        <v>20997.538524</v>
      </c>
      <c r="F71" s="44" t="str">
        <f t="shared" si="15"/>
        <v>N/A</v>
      </c>
      <c r="G71" s="47">
        <v>21981.722297</v>
      </c>
      <c r="H71" s="44" t="str">
        <f t="shared" si="16"/>
        <v>N/A</v>
      </c>
      <c r="I71" s="12">
        <v>0.92869999999999997</v>
      </c>
      <c r="J71" s="12">
        <v>4.6870000000000003</v>
      </c>
      <c r="K71" s="45" t="s">
        <v>739</v>
      </c>
      <c r="L71" s="9" t="str">
        <f t="shared" ref="L71:L81" si="18">IF(J71="Div by 0", "N/A", IF(K71="N/A","N/A", IF(J71&gt;VALUE(MID(K71,1,2)), "No", IF(J71&lt;-1*VALUE(MID(K71,1,2)), "No", "Yes"))))</f>
        <v>Yes</v>
      </c>
    </row>
    <row r="72" spans="1:12" ht="25.5" x14ac:dyDescent="0.2">
      <c r="A72" s="2" t="s">
        <v>1171</v>
      </c>
      <c r="B72" s="35" t="s">
        <v>213</v>
      </c>
      <c r="C72" s="47">
        <v>359.18274979</v>
      </c>
      <c r="D72" s="44" t="str">
        <f t="shared" si="14"/>
        <v>N/A</v>
      </c>
      <c r="E72" s="47">
        <v>2882.3519188999999</v>
      </c>
      <c r="F72" s="44" t="str">
        <f t="shared" si="15"/>
        <v>N/A</v>
      </c>
      <c r="G72" s="47">
        <v>6161.0803514999998</v>
      </c>
      <c r="H72" s="44" t="str">
        <f t="shared" si="16"/>
        <v>N/A</v>
      </c>
      <c r="I72" s="12">
        <v>702.5</v>
      </c>
      <c r="J72" s="12">
        <v>113.8</v>
      </c>
      <c r="K72" s="45" t="s">
        <v>739</v>
      </c>
      <c r="L72" s="9" t="str">
        <f t="shared" si="18"/>
        <v>No</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60.75</v>
      </c>
      <c r="D74" s="44" t="str">
        <f t="shared" si="14"/>
        <v>N/A</v>
      </c>
      <c r="E74" s="47">
        <v>11053.148438</v>
      </c>
      <c r="F74" s="44" t="str">
        <f t="shared" si="15"/>
        <v>N/A</v>
      </c>
      <c r="G74" s="47">
        <v>25221.462810000001</v>
      </c>
      <c r="H74" s="44" t="str">
        <f t="shared" si="16"/>
        <v>N/A</v>
      </c>
      <c r="I74" s="12">
        <v>18094</v>
      </c>
      <c r="J74" s="12">
        <v>128.19999999999999</v>
      </c>
      <c r="K74" s="45" t="s">
        <v>739</v>
      </c>
      <c r="L74" s="9" t="str">
        <f t="shared" si="18"/>
        <v>No</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28846.789537000001</v>
      </c>
      <c r="D77" s="44" t="str">
        <f t="shared" si="14"/>
        <v>N/A</v>
      </c>
      <c r="E77" s="47">
        <v>28766.437647999999</v>
      </c>
      <c r="F77" s="44" t="str">
        <f t="shared" si="15"/>
        <v>N/A</v>
      </c>
      <c r="G77" s="47">
        <v>29121.369495999999</v>
      </c>
      <c r="H77" s="44" t="str">
        <f t="shared" si="16"/>
        <v>N/A</v>
      </c>
      <c r="I77" s="12">
        <v>-0.27900000000000003</v>
      </c>
      <c r="J77" s="12">
        <v>1.234</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95856378</v>
      </c>
      <c r="D82" s="44" t="str">
        <f t="shared" si="14"/>
        <v>N/A</v>
      </c>
      <c r="E82" s="47">
        <v>102774388</v>
      </c>
      <c r="F82" s="44" t="str">
        <f t="shared" si="15"/>
        <v>N/A</v>
      </c>
      <c r="G82" s="47">
        <v>114095999</v>
      </c>
      <c r="H82" s="44" t="str">
        <f t="shared" si="16"/>
        <v>N/A</v>
      </c>
      <c r="I82" s="12">
        <v>7.2169999999999996</v>
      </c>
      <c r="J82" s="12">
        <v>11.02</v>
      </c>
      <c r="K82" s="45" t="s">
        <v>739</v>
      </c>
      <c r="L82" s="9" t="str">
        <f t="shared" ref="L82:L138" si="19">IF(J82="Div by 0", "N/A", IF(K82="N/A","N/A", IF(J82&gt;VALUE(MID(K82,1,2)), "No", IF(J82&lt;-1*VALUE(MID(K82,1,2)), "No", "Yes"))))</f>
        <v>Yes</v>
      </c>
    </row>
    <row r="83" spans="1:12" x14ac:dyDescent="0.2">
      <c r="A83" s="2" t="s">
        <v>363</v>
      </c>
      <c r="B83" s="35" t="s">
        <v>213</v>
      </c>
      <c r="C83" s="47">
        <v>2544</v>
      </c>
      <c r="D83" s="44" t="str">
        <f t="shared" ref="D83:D114" si="20">IF($B83="N/A","N/A",IF(C83&gt;10,"No",IF(C83&lt;-10,"No","Yes")))</f>
        <v>N/A</v>
      </c>
      <c r="E83" s="36">
        <v>4622</v>
      </c>
      <c r="F83" s="44" t="str">
        <f t="shared" ref="F83:F114" si="21">IF($B83="N/A","N/A",IF(E83&gt;10,"No",IF(E83&lt;-10,"No","Yes")))</f>
        <v>N/A</v>
      </c>
      <c r="G83" s="36">
        <v>5102</v>
      </c>
      <c r="H83" s="44" t="str">
        <f t="shared" ref="H83:H114" si="22">IF($B83="N/A","N/A",IF(G83&gt;10,"No",IF(G83&lt;-10,"No","Yes")))</f>
        <v>N/A</v>
      </c>
      <c r="I83" s="12">
        <v>81.680000000000007</v>
      </c>
      <c r="J83" s="12">
        <v>10.39</v>
      </c>
      <c r="K83" s="45" t="s">
        <v>739</v>
      </c>
      <c r="L83" s="9" t="str">
        <f t="shared" si="19"/>
        <v>Yes</v>
      </c>
    </row>
    <row r="84" spans="1:12" x14ac:dyDescent="0.2">
      <c r="A84" s="2" t="s">
        <v>358</v>
      </c>
      <c r="B84" s="35" t="s">
        <v>213</v>
      </c>
      <c r="C84" s="47">
        <v>37679.393867999999</v>
      </c>
      <c r="D84" s="44" t="str">
        <f t="shared" si="20"/>
        <v>N/A</v>
      </c>
      <c r="E84" s="47">
        <v>22235.912592000001</v>
      </c>
      <c r="F84" s="44" t="str">
        <f t="shared" si="21"/>
        <v>N/A</v>
      </c>
      <c r="G84" s="47">
        <v>22362.994707999998</v>
      </c>
      <c r="H84" s="44" t="str">
        <f t="shared" si="22"/>
        <v>N/A</v>
      </c>
      <c r="I84" s="12">
        <v>-41</v>
      </c>
      <c r="J84" s="12">
        <v>0.57150000000000001</v>
      </c>
      <c r="K84" s="45" t="s">
        <v>739</v>
      </c>
      <c r="L84" s="9" t="str">
        <f t="shared" si="19"/>
        <v>Yes</v>
      </c>
    </row>
    <row r="85" spans="1:12" ht="25.5" x14ac:dyDescent="0.2">
      <c r="A85" s="2" t="s">
        <v>1181</v>
      </c>
      <c r="B85" s="35" t="s">
        <v>213</v>
      </c>
      <c r="C85" s="47">
        <v>0</v>
      </c>
      <c r="D85" s="44" t="str">
        <f t="shared" si="20"/>
        <v>N/A</v>
      </c>
      <c r="E85" s="47">
        <v>398315</v>
      </c>
      <c r="F85" s="44" t="str">
        <f t="shared" si="21"/>
        <v>N/A</v>
      </c>
      <c r="G85" s="47">
        <v>1166414</v>
      </c>
      <c r="H85" s="44" t="str">
        <f t="shared" si="22"/>
        <v>N/A</v>
      </c>
      <c r="I85" s="12" t="s">
        <v>1747</v>
      </c>
      <c r="J85" s="12">
        <v>192.8</v>
      </c>
      <c r="K85" s="45" t="s">
        <v>739</v>
      </c>
      <c r="L85" s="9" t="str">
        <f t="shared" si="19"/>
        <v>No</v>
      </c>
    </row>
    <row r="86" spans="1:12" x14ac:dyDescent="0.2">
      <c r="A86" s="2" t="s">
        <v>729</v>
      </c>
      <c r="B86" s="35" t="s">
        <v>213</v>
      </c>
      <c r="C86" s="47">
        <v>0</v>
      </c>
      <c r="D86" s="44" t="str">
        <f t="shared" si="20"/>
        <v>N/A</v>
      </c>
      <c r="E86" s="36">
        <v>961</v>
      </c>
      <c r="F86" s="44" t="str">
        <f t="shared" si="21"/>
        <v>N/A</v>
      </c>
      <c r="G86" s="36">
        <v>1045</v>
      </c>
      <c r="H86" s="44" t="str">
        <f t="shared" si="22"/>
        <v>N/A</v>
      </c>
      <c r="I86" s="12" t="s">
        <v>1747</v>
      </c>
      <c r="J86" s="12">
        <v>8.7409999999999997</v>
      </c>
      <c r="K86" s="45" t="s">
        <v>739</v>
      </c>
      <c r="L86" s="9" t="str">
        <f t="shared" si="19"/>
        <v>Yes</v>
      </c>
    </row>
    <row r="87" spans="1:12" ht="25.5" x14ac:dyDescent="0.2">
      <c r="A87" s="2" t="s">
        <v>1182</v>
      </c>
      <c r="B87" s="35" t="s">
        <v>213</v>
      </c>
      <c r="C87" s="47" t="s">
        <v>1747</v>
      </c>
      <c r="D87" s="44" t="str">
        <f t="shared" si="20"/>
        <v>N/A</v>
      </c>
      <c r="E87" s="47">
        <v>414.47970864000001</v>
      </c>
      <c r="F87" s="44" t="str">
        <f t="shared" si="21"/>
        <v>N/A</v>
      </c>
      <c r="G87" s="47">
        <v>1116.1856459000001</v>
      </c>
      <c r="H87" s="44" t="str">
        <f t="shared" si="22"/>
        <v>N/A</v>
      </c>
      <c r="I87" s="12" t="s">
        <v>1747</v>
      </c>
      <c r="J87" s="12">
        <v>169.3</v>
      </c>
      <c r="K87" s="45" t="s">
        <v>739</v>
      </c>
      <c r="L87" s="9" t="str">
        <f t="shared" si="19"/>
        <v>No</v>
      </c>
    </row>
    <row r="88" spans="1:12" ht="25.5" x14ac:dyDescent="0.2">
      <c r="A88" s="2" t="s">
        <v>1183</v>
      </c>
      <c r="B88" s="35" t="s">
        <v>213</v>
      </c>
      <c r="C88" s="47">
        <v>0</v>
      </c>
      <c r="D88" s="44" t="str">
        <f t="shared" si="20"/>
        <v>N/A</v>
      </c>
      <c r="E88" s="47">
        <v>0</v>
      </c>
      <c r="F88" s="44" t="str">
        <f t="shared" si="21"/>
        <v>N/A</v>
      </c>
      <c r="G88" s="47">
        <v>0</v>
      </c>
      <c r="H88" s="44" t="str">
        <f t="shared" si="22"/>
        <v>N/A</v>
      </c>
      <c r="I88" s="12" t="s">
        <v>1747</v>
      </c>
      <c r="J88" s="12" t="s">
        <v>1747</v>
      </c>
      <c r="K88" s="45" t="s">
        <v>739</v>
      </c>
      <c r="L88" s="9" t="str">
        <f t="shared" si="19"/>
        <v>N/A</v>
      </c>
    </row>
    <row r="89" spans="1:12" x14ac:dyDescent="0.2">
      <c r="A89" s="2" t="s">
        <v>730</v>
      </c>
      <c r="B89" s="35" t="s">
        <v>213</v>
      </c>
      <c r="C89" s="47">
        <v>0</v>
      </c>
      <c r="D89" s="44" t="str">
        <f t="shared" si="20"/>
        <v>N/A</v>
      </c>
      <c r="E89" s="36">
        <v>0</v>
      </c>
      <c r="F89" s="44" t="str">
        <f t="shared" si="21"/>
        <v>N/A</v>
      </c>
      <c r="G89" s="36">
        <v>0</v>
      </c>
      <c r="H89" s="44" t="str">
        <f t="shared" si="22"/>
        <v>N/A</v>
      </c>
      <c r="I89" s="12" t="s">
        <v>1747</v>
      </c>
      <c r="J89" s="12" t="s">
        <v>1747</v>
      </c>
      <c r="K89" s="45" t="s">
        <v>739</v>
      </c>
      <c r="L89" s="9" t="str">
        <f t="shared" si="19"/>
        <v>N/A</v>
      </c>
    </row>
    <row r="90" spans="1:12" ht="25.5" x14ac:dyDescent="0.2">
      <c r="A90" s="2" t="s">
        <v>1184</v>
      </c>
      <c r="B90" s="35" t="s">
        <v>213</v>
      </c>
      <c r="C90" s="47" t="s">
        <v>1747</v>
      </c>
      <c r="D90" s="44" t="str">
        <f t="shared" si="20"/>
        <v>N/A</v>
      </c>
      <c r="E90" s="47" t="s">
        <v>1747</v>
      </c>
      <c r="F90" s="44" t="str">
        <f t="shared" si="21"/>
        <v>N/A</v>
      </c>
      <c r="G90" s="47" t="s">
        <v>1747</v>
      </c>
      <c r="H90" s="44" t="str">
        <f t="shared" si="22"/>
        <v>N/A</v>
      </c>
      <c r="I90" s="12" t="s">
        <v>1747</v>
      </c>
      <c r="J90" s="12" t="s">
        <v>1747</v>
      </c>
      <c r="K90" s="45" t="s">
        <v>739</v>
      </c>
      <c r="L90" s="9" t="str">
        <f t="shared" si="19"/>
        <v>N/A</v>
      </c>
    </row>
    <row r="91" spans="1:12" ht="25.5" x14ac:dyDescent="0.2">
      <c r="A91" s="2" t="s">
        <v>1185</v>
      </c>
      <c r="B91" s="35" t="s">
        <v>213</v>
      </c>
      <c r="C91" s="47">
        <v>0</v>
      </c>
      <c r="D91" s="44" t="str">
        <f t="shared" si="20"/>
        <v>N/A</v>
      </c>
      <c r="E91" s="47">
        <v>5090</v>
      </c>
      <c r="F91" s="44" t="str">
        <f t="shared" si="21"/>
        <v>N/A</v>
      </c>
      <c r="G91" s="47">
        <v>15653</v>
      </c>
      <c r="H91" s="44" t="str">
        <f t="shared" si="22"/>
        <v>N/A</v>
      </c>
      <c r="I91" s="12" t="s">
        <v>1747</v>
      </c>
      <c r="J91" s="12">
        <v>207.5</v>
      </c>
      <c r="K91" s="45" t="s">
        <v>739</v>
      </c>
      <c r="L91" s="9" t="str">
        <f t="shared" si="19"/>
        <v>No</v>
      </c>
    </row>
    <row r="92" spans="1:12" x14ac:dyDescent="0.2">
      <c r="A92" s="2" t="s">
        <v>731</v>
      </c>
      <c r="B92" s="35" t="s">
        <v>213</v>
      </c>
      <c r="C92" s="47">
        <v>0</v>
      </c>
      <c r="D92" s="44" t="str">
        <f t="shared" si="20"/>
        <v>N/A</v>
      </c>
      <c r="E92" s="36">
        <v>11</v>
      </c>
      <c r="F92" s="44" t="str">
        <f t="shared" si="21"/>
        <v>N/A</v>
      </c>
      <c r="G92" s="36">
        <v>13</v>
      </c>
      <c r="H92" s="44" t="str">
        <f t="shared" si="22"/>
        <v>N/A</v>
      </c>
      <c r="I92" s="12" t="s">
        <v>1747</v>
      </c>
      <c r="J92" s="12">
        <v>30</v>
      </c>
      <c r="K92" s="45" t="s">
        <v>739</v>
      </c>
      <c r="L92" s="9" t="str">
        <f t="shared" si="19"/>
        <v>Yes</v>
      </c>
    </row>
    <row r="93" spans="1:12" ht="25.5" x14ac:dyDescent="0.2">
      <c r="A93" s="2" t="s">
        <v>1186</v>
      </c>
      <c r="B93" s="35" t="s">
        <v>213</v>
      </c>
      <c r="C93" s="47" t="s">
        <v>1747</v>
      </c>
      <c r="D93" s="44" t="str">
        <f t="shared" si="20"/>
        <v>N/A</v>
      </c>
      <c r="E93" s="47">
        <v>509</v>
      </c>
      <c r="F93" s="44" t="str">
        <f t="shared" si="21"/>
        <v>N/A</v>
      </c>
      <c r="G93" s="47">
        <v>1204.0769230999999</v>
      </c>
      <c r="H93" s="44" t="str">
        <f t="shared" si="22"/>
        <v>N/A</v>
      </c>
      <c r="I93" s="12" t="s">
        <v>1747</v>
      </c>
      <c r="J93" s="12">
        <v>136.6</v>
      </c>
      <c r="K93" s="45" t="s">
        <v>739</v>
      </c>
      <c r="L93" s="9" t="str">
        <f t="shared" si="19"/>
        <v>No</v>
      </c>
    </row>
    <row r="94" spans="1:12" x14ac:dyDescent="0.2">
      <c r="A94" s="2" t="s">
        <v>1187</v>
      </c>
      <c r="B94" s="35" t="s">
        <v>213</v>
      </c>
      <c r="C94" s="47">
        <v>11035</v>
      </c>
      <c r="D94" s="44" t="str">
        <f t="shared" si="20"/>
        <v>N/A</v>
      </c>
      <c r="E94" s="47">
        <v>23761</v>
      </c>
      <c r="F94" s="44" t="str">
        <f t="shared" si="21"/>
        <v>N/A</v>
      </c>
      <c r="G94" s="47">
        <v>39996</v>
      </c>
      <c r="H94" s="44" t="str">
        <f t="shared" si="22"/>
        <v>N/A</v>
      </c>
      <c r="I94" s="12">
        <v>115.3</v>
      </c>
      <c r="J94" s="12">
        <v>68.33</v>
      </c>
      <c r="K94" s="45" t="s">
        <v>739</v>
      </c>
      <c r="L94" s="9" t="str">
        <f t="shared" si="19"/>
        <v>No</v>
      </c>
    </row>
    <row r="95" spans="1:12" x14ac:dyDescent="0.2">
      <c r="A95" s="2" t="s">
        <v>732</v>
      </c>
      <c r="B95" s="35" t="s">
        <v>213</v>
      </c>
      <c r="C95" s="47">
        <v>11</v>
      </c>
      <c r="D95" s="44" t="str">
        <f t="shared" si="20"/>
        <v>N/A</v>
      </c>
      <c r="E95" s="36">
        <v>11</v>
      </c>
      <c r="F95" s="44" t="str">
        <f t="shared" si="21"/>
        <v>N/A</v>
      </c>
      <c r="G95" s="36">
        <v>18</v>
      </c>
      <c r="H95" s="44" t="str">
        <f t="shared" si="22"/>
        <v>N/A</v>
      </c>
      <c r="I95" s="12">
        <v>83.33</v>
      </c>
      <c r="J95" s="12">
        <v>63.64</v>
      </c>
      <c r="K95" s="45" t="s">
        <v>739</v>
      </c>
      <c r="L95" s="9" t="str">
        <f t="shared" si="19"/>
        <v>No</v>
      </c>
    </row>
    <row r="96" spans="1:12" x14ac:dyDescent="0.2">
      <c r="A96" s="2" t="s">
        <v>1188</v>
      </c>
      <c r="B96" s="35" t="s">
        <v>213</v>
      </c>
      <c r="C96" s="47">
        <v>1839.1666667</v>
      </c>
      <c r="D96" s="44" t="str">
        <f t="shared" si="20"/>
        <v>N/A</v>
      </c>
      <c r="E96" s="47">
        <v>2160.0909090999999</v>
      </c>
      <c r="F96" s="44" t="str">
        <f t="shared" si="21"/>
        <v>N/A</v>
      </c>
      <c r="G96" s="47">
        <v>2222</v>
      </c>
      <c r="H96" s="44" t="str">
        <f t="shared" si="22"/>
        <v>N/A</v>
      </c>
      <c r="I96" s="12">
        <v>17.45</v>
      </c>
      <c r="J96" s="12">
        <v>2.8660000000000001</v>
      </c>
      <c r="K96" s="45" t="s">
        <v>739</v>
      </c>
      <c r="L96" s="9" t="str">
        <f t="shared" si="19"/>
        <v>Yes</v>
      </c>
    </row>
    <row r="97" spans="1:12" x14ac:dyDescent="0.2">
      <c r="A97" s="2" t="s">
        <v>1189</v>
      </c>
      <c r="B97" s="35" t="s">
        <v>213</v>
      </c>
      <c r="C97" s="47">
        <v>87266</v>
      </c>
      <c r="D97" s="44" t="str">
        <f t="shared" si="20"/>
        <v>N/A</v>
      </c>
      <c r="E97" s="47">
        <v>243855</v>
      </c>
      <c r="F97" s="44" t="str">
        <f t="shared" si="21"/>
        <v>N/A</v>
      </c>
      <c r="G97" s="47">
        <v>536093</v>
      </c>
      <c r="H97" s="44" t="str">
        <f t="shared" si="22"/>
        <v>N/A</v>
      </c>
      <c r="I97" s="12">
        <v>179.4</v>
      </c>
      <c r="J97" s="12">
        <v>119.8</v>
      </c>
      <c r="K97" s="45" t="s">
        <v>739</v>
      </c>
      <c r="L97" s="9" t="str">
        <f t="shared" si="19"/>
        <v>No</v>
      </c>
    </row>
    <row r="98" spans="1:12" x14ac:dyDescent="0.2">
      <c r="A98" s="2" t="s">
        <v>520</v>
      </c>
      <c r="B98" s="35" t="s">
        <v>213</v>
      </c>
      <c r="C98" s="47">
        <v>95</v>
      </c>
      <c r="D98" s="44" t="str">
        <f t="shared" si="20"/>
        <v>N/A</v>
      </c>
      <c r="E98" s="36">
        <v>281</v>
      </c>
      <c r="F98" s="44" t="str">
        <f t="shared" si="21"/>
        <v>N/A</v>
      </c>
      <c r="G98" s="36">
        <v>444</v>
      </c>
      <c r="H98" s="44" t="str">
        <f t="shared" si="22"/>
        <v>N/A</v>
      </c>
      <c r="I98" s="12">
        <v>195.8</v>
      </c>
      <c r="J98" s="12">
        <v>58.01</v>
      </c>
      <c r="K98" s="45" t="s">
        <v>739</v>
      </c>
      <c r="L98" s="9" t="str">
        <f t="shared" si="19"/>
        <v>No</v>
      </c>
    </row>
    <row r="99" spans="1:12" x14ac:dyDescent="0.2">
      <c r="A99" s="2" t="s">
        <v>1190</v>
      </c>
      <c r="B99" s="35" t="s">
        <v>213</v>
      </c>
      <c r="C99" s="47">
        <v>918.58947367999997</v>
      </c>
      <c r="D99" s="44" t="str">
        <f t="shared" si="20"/>
        <v>N/A</v>
      </c>
      <c r="E99" s="47">
        <v>867.8113879</v>
      </c>
      <c r="F99" s="44" t="str">
        <f t="shared" si="21"/>
        <v>N/A</v>
      </c>
      <c r="G99" s="47">
        <v>1207.4166667</v>
      </c>
      <c r="H99" s="44" t="str">
        <f t="shared" si="22"/>
        <v>N/A</v>
      </c>
      <c r="I99" s="12">
        <v>-5.53</v>
      </c>
      <c r="J99" s="12">
        <v>39.130000000000003</v>
      </c>
      <c r="K99" s="45" t="s">
        <v>739</v>
      </c>
      <c r="L99" s="9" t="str">
        <f t="shared" si="19"/>
        <v>No</v>
      </c>
    </row>
    <row r="100" spans="1:12" ht="25.5" x14ac:dyDescent="0.2">
      <c r="A100" s="2" t="s">
        <v>1191</v>
      </c>
      <c r="B100" s="35" t="s">
        <v>213</v>
      </c>
      <c r="C100" s="47">
        <v>19677</v>
      </c>
      <c r="D100" s="44" t="str">
        <f t="shared" si="20"/>
        <v>N/A</v>
      </c>
      <c r="E100" s="47">
        <v>42573</v>
      </c>
      <c r="F100" s="44" t="str">
        <f t="shared" si="21"/>
        <v>N/A</v>
      </c>
      <c r="G100" s="47">
        <v>62714</v>
      </c>
      <c r="H100" s="44" t="str">
        <f t="shared" si="22"/>
        <v>N/A</v>
      </c>
      <c r="I100" s="12">
        <v>116.4</v>
      </c>
      <c r="J100" s="12">
        <v>47.31</v>
      </c>
      <c r="K100" s="45" t="s">
        <v>739</v>
      </c>
      <c r="L100" s="9" t="str">
        <f t="shared" si="19"/>
        <v>No</v>
      </c>
    </row>
    <row r="101" spans="1:12" x14ac:dyDescent="0.2">
      <c r="A101" s="2" t="s">
        <v>521</v>
      </c>
      <c r="B101" s="35" t="s">
        <v>213</v>
      </c>
      <c r="C101" s="47">
        <v>33</v>
      </c>
      <c r="D101" s="44" t="str">
        <f t="shared" si="20"/>
        <v>N/A</v>
      </c>
      <c r="E101" s="36">
        <v>65</v>
      </c>
      <c r="F101" s="44" t="str">
        <f t="shared" si="21"/>
        <v>N/A</v>
      </c>
      <c r="G101" s="36">
        <v>97</v>
      </c>
      <c r="H101" s="44" t="str">
        <f t="shared" si="22"/>
        <v>N/A</v>
      </c>
      <c r="I101" s="12">
        <v>96.97</v>
      </c>
      <c r="J101" s="12">
        <v>49.23</v>
      </c>
      <c r="K101" s="45" t="s">
        <v>739</v>
      </c>
      <c r="L101" s="9" t="str">
        <f t="shared" si="19"/>
        <v>No</v>
      </c>
    </row>
    <row r="102" spans="1:12" ht="25.5" x14ac:dyDescent="0.2">
      <c r="A102" s="2" t="s">
        <v>1192</v>
      </c>
      <c r="B102" s="35" t="s">
        <v>213</v>
      </c>
      <c r="C102" s="47">
        <v>596.27272727000002</v>
      </c>
      <c r="D102" s="44" t="str">
        <f t="shared" si="20"/>
        <v>N/A</v>
      </c>
      <c r="E102" s="47">
        <v>654.96923076999997</v>
      </c>
      <c r="F102" s="44" t="str">
        <f t="shared" si="21"/>
        <v>N/A</v>
      </c>
      <c r="G102" s="47">
        <v>646.53608247</v>
      </c>
      <c r="H102" s="44" t="str">
        <f t="shared" si="22"/>
        <v>N/A</v>
      </c>
      <c r="I102" s="12">
        <v>9.8439999999999994</v>
      </c>
      <c r="J102" s="12">
        <v>-1.29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242200</v>
      </c>
      <c r="D106" s="44" t="str">
        <f t="shared" si="20"/>
        <v>N/A</v>
      </c>
      <c r="E106" s="47">
        <v>2152281</v>
      </c>
      <c r="F106" s="44" t="str">
        <f t="shared" si="21"/>
        <v>N/A</v>
      </c>
      <c r="G106" s="47">
        <v>4638281</v>
      </c>
      <c r="H106" s="44" t="str">
        <f t="shared" si="22"/>
        <v>N/A</v>
      </c>
      <c r="I106" s="12">
        <v>788.6</v>
      </c>
      <c r="J106" s="12">
        <v>115.5</v>
      </c>
      <c r="K106" s="45" t="s">
        <v>739</v>
      </c>
      <c r="L106" s="9" t="str">
        <f t="shared" si="19"/>
        <v>No</v>
      </c>
    </row>
    <row r="107" spans="1:12" x14ac:dyDescent="0.2">
      <c r="A107" s="2" t="s">
        <v>523</v>
      </c>
      <c r="B107" s="35" t="s">
        <v>213</v>
      </c>
      <c r="C107" s="47">
        <v>85</v>
      </c>
      <c r="D107" s="44" t="str">
        <f t="shared" si="20"/>
        <v>N/A</v>
      </c>
      <c r="E107" s="36">
        <v>553</v>
      </c>
      <c r="F107" s="44" t="str">
        <f t="shared" si="21"/>
        <v>N/A</v>
      </c>
      <c r="G107" s="36">
        <v>805</v>
      </c>
      <c r="H107" s="44" t="str">
        <f t="shared" si="22"/>
        <v>N/A</v>
      </c>
      <c r="I107" s="12">
        <v>550.6</v>
      </c>
      <c r="J107" s="12">
        <v>45.57</v>
      </c>
      <c r="K107" s="45" t="s">
        <v>739</v>
      </c>
      <c r="L107" s="9" t="str">
        <f t="shared" si="19"/>
        <v>No</v>
      </c>
    </row>
    <row r="108" spans="1:12" ht="25.5" x14ac:dyDescent="0.2">
      <c r="A108" s="2" t="s">
        <v>1196</v>
      </c>
      <c r="B108" s="35" t="s">
        <v>213</v>
      </c>
      <c r="C108" s="47">
        <v>2849.4117646999998</v>
      </c>
      <c r="D108" s="44" t="str">
        <f t="shared" si="20"/>
        <v>N/A</v>
      </c>
      <c r="E108" s="47">
        <v>3892.0090415999998</v>
      </c>
      <c r="F108" s="44" t="str">
        <f t="shared" si="21"/>
        <v>N/A</v>
      </c>
      <c r="G108" s="47">
        <v>5761.8397516000005</v>
      </c>
      <c r="H108" s="44" t="str">
        <f t="shared" si="22"/>
        <v>N/A</v>
      </c>
      <c r="I108" s="12">
        <v>36.590000000000003</v>
      </c>
      <c r="J108" s="12">
        <v>48.04</v>
      </c>
      <c r="K108" s="45" t="s">
        <v>739</v>
      </c>
      <c r="L108" s="9" t="str">
        <f t="shared" si="19"/>
        <v>No</v>
      </c>
    </row>
    <row r="109" spans="1:12" ht="25.5" x14ac:dyDescent="0.2">
      <c r="A109" s="2" t="s">
        <v>1197</v>
      </c>
      <c r="B109" s="35" t="s">
        <v>213</v>
      </c>
      <c r="C109" s="47">
        <v>38687</v>
      </c>
      <c r="D109" s="44" t="str">
        <f t="shared" si="20"/>
        <v>N/A</v>
      </c>
      <c r="E109" s="47">
        <v>202282</v>
      </c>
      <c r="F109" s="44" t="str">
        <f t="shared" si="21"/>
        <v>N/A</v>
      </c>
      <c r="G109" s="47">
        <v>529682</v>
      </c>
      <c r="H109" s="44" t="str">
        <f t="shared" si="22"/>
        <v>N/A</v>
      </c>
      <c r="I109" s="12">
        <v>422.9</v>
      </c>
      <c r="J109" s="12">
        <v>161.9</v>
      </c>
      <c r="K109" s="45" t="s">
        <v>739</v>
      </c>
      <c r="L109" s="9" t="str">
        <f t="shared" si="19"/>
        <v>No</v>
      </c>
    </row>
    <row r="110" spans="1:12" x14ac:dyDescent="0.2">
      <c r="A110" s="2" t="s">
        <v>524</v>
      </c>
      <c r="B110" s="35" t="s">
        <v>213</v>
      </c>
      <c r="C110" s="47">
        <v>11</v>
      </c>
      <c r="D110" s="44" t="str">
        <f t="shared" si="20"/>
        <v>N/A</v>
      </c>
      <c r="E110" s="36">
        <v>320</v>
      </c>
      <c r="F110" s="44" t="str">
        <f t="shared" si="21"/>
        <v>N/A</v>
      </c>
      <c r="G110" s="36">
        <v>459</v>
      </c>
      <c r="H110" s="44" t="str">
        <f t="shared" si="22"/>
        <v>N/A</v>
      </c>
      <c r="I110" s="12">
        <v>3456</v>
      </c>
      <c r="J110" s="12">
        <v>43.44</v>
      </c>
      <c r="K110" s="45" t="s">
        <v>739</v>
      </c>
      <c r="L110" s="9" t="str">
        <f t="shared" si="19"/>
        <v>No</v>
      </c>
    </row>
    <row r="111" spans="1:12" ht="25.5" x14ac:dyDescent="0.2">
      <c r="A111" s="2" t="s">
        <v>1198</v>
      </c>
      <c r="B111" s="35" t="s">
        <v>213</v>
      </c>
      <c r="C111" s="47">
        <v>4298.5555555999999</v>
      </c>
      <c r="D111" s="44" t="str">
        <f t="shared" si="20"/>
        <v>N/A</v>
      </c>
      <c r="E111" s="47">
        <v>632.13125000000002</v>
      </c>
      <c r="F111" s="44" t="str">
        <f t="shared" si="21"/>
        <v>N/A</v>
      </c>
      <c r="G111" s="47">
        <v>1153.9912853999999</v>
      </c>
      <c r="H111" s="44" t="str">
        <f t="shared" si="22"/>
        <v>N/A</v>
      </c>
      <c r="I111" s="12">
        <v>-85.3</v>
      </c>
      <c r="J111" s="12">
        <v>82.56</v>
      </c>
      <c r="K111" s="45" t="s">
        <v>739</v>
      </c>
      <c r="L111" s="9" t="str">
        <f t="shared" si="19"/>
        <v>No</v>
      </c>
    </row>
    <row r="112" spans="1:12" ht="25.5" x14ac:dyDescent="0.2">
      <c r="A112" s="2" t="s">
        <v>1199</v>
      </c>
      <c r="B112" s="35" t="s">
        <v>213</v>
      </c>
      <c r="C112" s="47">
        <v>0</v>
      </c>
      <c r="D112" s="44" t="str">
        <f t="shared" si="20"/>
        <v>N/A</v>
      </c>
      <c r="E112" s="47">
        <v>0</v>
      </c>
      <c r="F112" s="44" t="str">
        <f t="shared" si="21"/>
        <v>N/A</v>
      </c>
      <c r="G112" s="47">
        <v>0</v>
      </c>
      <c r="H112" s="44" t="str">
        <f t="shared" si="22"/>
        <v>N/A</v>
      </c>
      <c r="I112" s="12" t="s">
        <v>1747</v>
      </c>
      <c r="J112" s="12" t="s">
        <v>1747</v>
      </c>
      <c r="K112" s="45" t="s">
        <v>739</v>
      </c>
      <c r="L112" s="9" t="str">
        <f t="shared" si="19"/>
        <v>N/A</v>
      </c>
    </row>
    <row r="113" spans="1:12" ht="25.5" x14ac:dyDescent="0.2">
      <c r="A113" s="2" t="s">
        <v>525</v>
      </c>
      <c r="B113" s="35" t="s">
        <v>213</v>
      </c>
      <c r="C113" s="47">
        <v>0</v>
      </c>
      <c r="D113" s="44" t="str">
        <f t="shared" si="20"/>
        <v>N/A</v>
      </c>
      <c r="E113" s="36">
        <v>0</v>
      </c>
      <c r="F113" s="44" t="str">
        <f t="shared" si="21"/>
        <v>N/A</v>
      </c>
      <c r="G113" s="36">
        <v>0</v>
      </c>
      <c r="H113" s="44" t="str">
        <f t="shared" si="22"/>
        <v>N/A</v>
      </c>
      <c r="I113" s="12" t="s">
        <v>1747</v>
      </c>
      <c r="J113" s="12" t="s">
        <v>1747</v>
      </c>
      <c r="K113" s="45" t="s">
        <v>739</v>
      </c>
      <c r="L113" s="9" t="str">
        <f t="shared" si="19"/>
        <v>N/A</v>
      </c>
    </row>
    <row r="114" spans="1:12" ht="25.5" x14ac:dyDescent="0.2">
      <c r="A114" s="2" t="s">
        <v>1200</v>
      </c>
      <c r="B114" s="35" t="s">
        <v>213</v>
      </c>
      <c r="C114" s="47" t="s">
        <v>1747</v>
      </c>
      <c r="D114" s="44" t="str">
        <f t="shared" si="20"/>
        <v>N/A</v>
      </c>
      <c r="E114" s="47" t="s">
        <v>1747</v>
      </c>
      <c r="F114" s="44" t="str">
        <f t="shared" si="21"/>
        <v>N/A</v>
      </c>
      <c r="G114" s="47" t="s">
        <v>1747</v>
      </c>
      <c r="H114" s="44" t="str">
        <f t="shared" si="22"/>
        <v>N/A</v>
      </c>
      <c r="I114" s="12" t="s">
        <v>1747</v>
      </c>
      <c r="J114" s="12" t="s">
        <v>1747</v>
      </c>
      <c r="K114" s="45" t="s">
        <v>739</v>
      </c>
      <c r="L114" s="9" t="str">
        <f t="shared" si="19"/>
        <v>N/A</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1747</v>
      </c>
      <c r="J115" s="12" t="s">
        <v>1747</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1747</v>
      </c>
      <c r="J116" s="12" t="s">
        <v>1747</v>
      </c>
      <c r="K116" s="45" t="s">
        <v>739</v>
      </c>
      <c r="L116" s="9" t="str">
        <f t="shared" si="19"/>
        <v>N/A</v>
      </c>
    </row>
    <row r="117" spans="1:12" ht="25.5" x14ac:dyDescent="0.2">
      <c r="A117" s="2" t="s">
        <v>1202</v>
      </c>
      <c r="B117" s="35" t="s">
        <v>213</v>
      </c>
      <c r="C117" s="47" t="s">
        <v>1747</v>
      </c>
      <c r="D117" s="44" t="str">
        <f t="shared" si="23"/>
        <v>N/A</v>
      </c>
      <c r="E117" s="47" t="s">
        <v>1747</v>
      </c>
      <c r="F117" s="44" t="str">
        <f t="shared" si="24"/>
        <v>N/A</v>
      </c>
      <c r="G117" s="47" t="s">
        <v>1747</v>
      </c>
      <c r="H117" s="44" t="str">
        <f t="shared" si="25"/>
        <v>N/A</v>
      </c>
      <c r="I117" s="12" t="s">
        <v>1747</v>
      </c>
      <c r="J117" s="12" t="s">
        <v>1747</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15160</v>
      </c>
      <c r="F121" s="44" t="str">
        <f t="shared" si="24"/>
        <v>N/A</v>
      </c>
      <c r="G121" s="47">
        <v>30661</v>
      </c>
      <c r="H121" s="44" t="str">
        <f t="shared" si="25"/>
        <v>N/A</v>
      </c>
      <c r="I121" s="12" t="s">
        <v>1747</v>
      </c>
      <c r="J121" s="12">
        <v>102.2</v>
      </c>
      <c r="K121" s="45" t="s">
        <v>739</v>
      </c>
      <c r="L121" s="9" t="str">
        <f t="shared" si="19"/>
        <v>No</v>
      </c>
    </row>
    <row r="122" spans="1:12" x14ac:dyDescent="0.2">
      <c r="A122" s="2" t="s">
        <v>528</v>
      </c>
      <c r="B122" s="35" t="s">
        <v>213</v>
      </c>
      <c r="C122" s="47">
        <v>0</v>
      </c>
      <c r="D122" s="44" t="str">
        <f t="shared" si="23"/>
        <v>N/A</v>
      </c>
      <c r="E122" s="36">
        <v>84</v>
      </c>
      <c r="F122" s="44" t="str">
        <f t="shared" si="24"/>
        <v>N/A</v>
      </c>
      <c r="G122" s="36">
        <v>84</v>
      </c>
      <c r="H122" s="44" t="str">
        <f t="shared" si="25"/>
        <v>N/A</v>
      </c>
      <c r="I122" s="12" t="s">
        <v>1747</v>
      </c>
      <c r="J122" s="12">
        <v>0</v>
      </c>
      <c r="K122" s="45" t="s">
        <v>739</v>
      </c>
      <c r="L122" s="9" t="str">
        <f t="shared" si="19"/>
        <v>Yes</v>
      </c>
    </row>
    <row r="123" spans="1:12" ht="25.5" x14ac:dyDescent="0.2">
      <c r="A123" s="2" t="s">
        <v>1206</v>
      </c>
      <c r="B123" s="35" t="s">
        <v>213</v>
      </c>
      <c r="C123" s="47" t="s">
        <v>1747</v>
      </c>
      <c r="D123" s="44" t="str">
        <f t="shared" si="23"/>
        <v>N/A</v>
      </c>
      <c r="E123" s="47">
        <v>180.47619048000001</v>
      </c>
      <c r="F123" s="44" t="str">
        <f t="shared" si="24"/>
        <v>N/A</v>
      </c>
      <c r="G123" s="47">
        <v>365.01190475999999</v>
      </c>
      <c r="H123" s="44" t="str">
        <f t="shared" si="25"/>
        <v>N/A</v>
      </c>
      <c r="I123" s="12" t="s">
        <v>1747</v>
      </c>
      <c r="J123" s="12">
        <v>102.2</v>
      </c>
      <c r="K123" s="45" t="s">
        <v>739</v>
      </c>
      <c r="L123" s="9" t="str">
        <f t="shared" si="19"/>
        <v>No</v>
      </c>
    </row>
    <row r="124" spans="1:12" ht="25.5" x14ac:dyDescent="0.2">
      <c r="A124" s="2" t="s">
        <v>1207</v>
      </c>
      <c r="B124" s="35" t="s">
        <v>213</v>
      </c>
      <c r="C124" s="47">
        <v>1941</v>
      </c>
      <c r="D124" s="44" t="str">
        <f t="shared" si="23"/>
        <v>N/A</v>
      </c>
      <c r="E124" s="47">
        <v>198530</v>
      </c>
      <c r="F124" s="44" t="str">
        <f t="shared" si="24"/>
        <v>N/A</v>
      </c>
      <c r="G124" s="47">
        <v>692894</v>
      </c>
      <c r="H124" s="44" t="str">
        <f t="shared" si="25"/>
        <v>N/A</v>
      </c>
      <c r="I124" s="12">
        <v>10128</v>
      </c>
      <c r="J124" s="12">
        <v>249</v>
      </c>
      <c r="K124" s="45" t="s">
        <v>739</v>
      </c>
      <c r="L124" s="9" t="str">
        <f t="shared" si="19"/>
        <v>No</v>
      </c>
    </row>
    <row r="125" spans="1:12" ht="25.5" x14ac:dyDescent="0.2">
      <c r="A125" s="2" t="s">
        <v>529</v>
      </c>
      <c r="B125" s="35" t="s">
        <v>213</v>
      </c>
      <c r="C125" s="47">
        <v>11</v>
      </c>
      <c r="D125" s="44" t="str">
        <f t="shared" si="23"/>
        <v>N/A</v>
      </c>
      <c r="E125" s="36">
        <v>511</v>
      </c>
      <c r="F125" s="44" t="str">
        <f t="shared" si="24"/>
        <v>N/A</v>
      </c>
      <c r="G125" s="36">
        <v>678</v>
      </c>
      <c r="H125" s="44" t="str">
        <f t="shared" si="25"/>
        <v>N/A</v>
      </c>
      <c r="I125" s="12">
        <v>12675</v>
      </c>
      <c r="J125" s="12">
        <v>32.68</v>
      </c>
      <c r="K125" s="45" t="s">
        <v>739</v>
      </c>
      <c r="L125" s="9" t="str">
        <f t="shared" si="19"/>
        <v>No</v>
      </c>
    </row>
    <row r="126" spans="1:12" ht="25.5" x14ac:dyDescent="0.2">
      <c r="A126" s="2" t="s">
        <v>1208</v>
      </c>
      <c r="B126" s="35" t="s">
        <v>213</v>
      </c>
      <c r="C126" s="47">
        <v>485.25</v>
      </c>
      <c r="D126" s="44" t="str">
        <f t="shared" si="23"/>
        <v>N/A</v>
      </c>
      <c r="E126" s="47">
        <v>388.51272016000001</v>
      </c>
      <c r="F126" s="44" t="str">
        <f t="shared" si="24"/>
        <v>N/A</v>
      </c>
      <c r="G126" s="47">
        <v>1021.9675516</v>
      </c>
      <c r="H126" s="44" t="str">
        <f t="shared" si="25"/>
        <v>N/A</v>
      </c>
      <c r="I126" s="12">
        <v>-19.899999999999999</v>
      </c>
      <c r="J126" s="12">
        <v>163</v>
      </c>
      <c r="K126" s="45" t="s">
        <v>739</v>
      </c>
      <c r="L126" s="9" t="str">
        <f t="shared" si="19"/>
        <v>No</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1747</v>
      </c>
      <c r="J127" s="12" t="s">
        <v>1747</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1747</v>
      </c>
      <c r="J128" s="12" t="s">
        <v>1747</v>
      </c>
      <c r="K128" s="45" t="s">
        <v>739</v>
      </c>
      <c r="L128" s="9" t="str">
        <f t="shared" si="19"/>
        <v>N/A</v>
      </c>
    </row>
    <row r="129" spans="1:12" ht="25.5" x14ac:dyDescent="0.2">
      <c r="A129" s="2" t="s">
        <v>1210</v>
      </c>
      <c r="B129" s="35" t="s">
        <v>213</v>
      </c>
      <c r="C129" s="47" t="s">
        <v>1747</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95455572</v>
      </c>
      <c r="D136" s="44" t="str">
        <f t="shared" si="23"/>
        <v>N/A</v>
      </c>
      <c r="E136" s="47">
        <v>99492541</v>
      </c>
      <c r="F136" s="44" t="str">
        <f t="shared" si="24"/>
        <v>N/A</v>
      </c>
      <c r="G136" s="47">
        <v>106383611</v>
      </c>
      <c r="H136" s="44" t="str">
        <f t="shared" si="25"/>
        <v>N/A</v>
      </c>
      <c r="I136" s="12">
        <v>4.2290000000000001</v>
      </c>
      <c r="J136" s="12">
        <v>6.9260000000000002</v>
      </c>
      <c r="K136" s="45" t="s">
        <v>739</v>
      </c>
      <c r="L136" s="9" t="str">
        <f t="shared" si="19"/>
        <v>Yes</v>
      </c>
    </row>
    <row r="137" spans="1:12" x14ac:dyDescent="0.2">
      <c r="A137" s="2" t="s">
        <v>533</v>
      </c>
      <c r="B137" s="35" t="s">
        <v>213</v>
      </c>
      <c r="C137" s="47">
        <v>2426</v>
      </c>
      <c r="D137" s="44" t="str">
        <f t="shared" si="23"/>
        <v>N/A</v>
      </c>
      <c r="E137" s="36">
        <v>3341</v>
      </c>
      <c r="F137" s="44" t="str">
        <f t="shared" si="24"/>
        <v>N/A</v>
      </c>
      <c r="G137" s="36">
        <v>3579</v>
      </c>
      <c r="H137" s="44" t="str">
        <f t="shared" si="25"/>
        <v>N/A</v>
      </c>
      <c r="I137" s="12">
        <v>37.72</v>
      </c>
      <c r="J137" s="12">
        <v>7.1239999999999997</v>
      </c>
      <c r="K137" s="45" t="s">
        <v>739</v>
      </c>
      <c r="L137" s="9" t="str">
        <f t="shared" si="19"/>
        <v>Yes</v>
      </c>
    </row>
    <row r="138" spans="1:12" x14ac:dyDescent="0.2">
      <c r="A138" s="2" t="s">
        <v>1216</v>
      </c>
      <c r="B138" s="35" t="s">
        <v>213</v>
      </c>
      <c r="C138" s="47">
        <v>39346.896950000002</v>
      </c>
      <c r="D138" s="44" t="str">
        <f t="shared" si="23"/>
        <v>N/A</v>
      </c>
      <c r="E138" s="47">
        <v>29779.269979000001</v>
      </c>
      <c r="F138" s="44" t="str">
        <f t="shared" si="24"/>
        <v>N/A</v>
      </c>
      <c r="G138" s="47">
        <v>29724.395361999999</v>
      </c>
      <c r="H138" s="44" t="str">
        <f t="shared" si="25"/>
        <v>N/A</v>
      </c>
      <c r="I138" s="12">
        <v>-24.3</v>
      </c>
      <c r="J138" s="12">
        <v>-0.184</v>
      </c>
      <c r="K138" s="45" t="s">
        <v>739</v>
      </c>
      <c r="L138" s="9" t="str">
        <f t="shared" si="19"/>
        <v>Yes</v>
      </c>
    </row>
    <row r="139" spans="1:12" x14ac:dyDescent="0.2">
      <c r="A139" s="58" t="s">
        <v>406</v>
      </c>
      <c r="B139" s="14" t="s">
        <v>213</v>
      </c>
      <c r="C139" s="14">
        <v>735545295</v>
      </c>
      <c r="D139" s="11" t="str">
        <f t="shared" si="23"/>
        <v>N/A</v>
      </c>
      <c r="E139" s="14">
        <v>728878913</v>
      </c>
      <c r="F139" s="11" t="str">
        <f t="shared" si="24"/>
        <v>N/A</v>
      </c>
      <c r="G139" s="14">
        <v>741047573</v>
      </c>
      <c r="H139" s="11" t="str">
        <f t="shared" si="25"/>
        <v>N/A</v>
      </c>
      <c r="I139" s="12">
        <v>-0.90600000000000003</v>
      </c>
      <c r="J139" s="12">
        <v>1.67</v>
      </c>
      <c r="K139" s="14" t="s">
        <v>213</v>
      </c>
      <c r="L139" s="9" t="str">
        <f t="shared" ref="L139:L158" si="26">IF(J139="Div by 0", "N/A", IF(K139="N/A","N/A", IF(J139&gt;VALUE(MID(K139,1,2)), "No", IF(J139&lt;-1*VALUE(MID(K139,1,2)), "No", "Yes"))))</f>
        <v>N/A</v>
      </c>
    </row>
    <row r="140" spans="1:12" x14ac:dyDescent="0.2">
      <c r="A140" s="58" t="s">
        <v>1217</v>
      </c>
      <c r="B140" s="14" t="s">
        <v>213</v>
      </c>
      <c r="C140" s="14">
        <v>5548.8981721</v>
      </c>
      <c r="D140" s="11" t="str">
        <f t="shared" si="23"/>
        <v>N/A</v>
      </c>
      <c r="E140" s="14">
        <v>5449.8064437000003</v>
      </c>
      <c r="F140" s="11" t="str">
        <f t="shared" si="24"/>
        <v>N/A</v>
      </c>
      <c r="G140" s="14">
        <v>5475.5726298</v>
      </c>
      <c r="H140" s="11" t="str">
        <f t="shared" si="25"/>
        <v>N/A</v>
      </c>
      <c r="I140" s="12">
        <v>-1.79</v>
      </c>
      <c r="J140" s="12">
        <v>0.4728</v>
      </c>
      <c r="K140" s="14" t="s">
        <v>213</v>
      </c>
      <c r="L140" s="9" t="str">
        <f t="shared" si="26"/>
        <v>N/A</v>
      </c>
    </row>
    <row r="141" spans="1:12" x14ac:dyDescent="0.2">
      <c r="A141" s="58" t="s">
        <v>407</v>
      </c>
      <c r="B141" s="14" t="s">
        <v>213</v>
      </c>
      <c r="C141" s="14">
        <v>782241</v>
      </c>
      <c r="D141" s="11" t="str">
        <f t="shared" si="23"/>
        <v>N/A</v>
      </c>
      <c r="E141" s="14">
        <v>742424</v>
      </c>
      <c r="F141" s="11" t="str">
        <f t="shared" si="24"/>
        <v>N/A</v>
      </c>
      <c r="G141" s="14">
        <v>814516</v>
      </c>
      <c r="H141" s="11" t="str">
        <f t="shared" si="25"/>
        <v>N/A</v>
      </c>
      <c r="I141" s="12">
        <v>-5.09</v>
      </c>
      <c r="J141" s="12">
        <v>9.7100000000000009</v>
      </c>
      <c r="K141" s="14" t="s">
        <v>213</v>
      </c>
      <c r="L141" s="9" t="str">
        <f t="shared" si="26"/>
        <v>N/A</v>
      </c>
    </row>
    <row r="142" spans="1:12" x14ac:dyDescent="0.2">
      <c r="A142" s="58" t="s">
        <v>1218</v>
      </c>
      <c r="B142" s="14" t="s">
        <v>213</v>
      </c>
      <c r="C142" s="14">
        <v>4011.4923076999999</v>
      </c>
      <c r="D142" s="11" t="str">
        <f t="shared" si="23"/>
        <v>N/A</v>
      </c>
      <c r="E142" s="14">
        <v>4316.4186047000003</v>
      </c>
      <c r="F142" s="11" t="str">
        <f t="shared" si="24"/>
        <v>N/A</v>
      </c>
      <c r="G142" s="14">
        <v>3915.9423077000001</v>
      </c>
      <c r="H142" s="11" t="str">
        <f t="shared" si="25"/>
        <v>N/A</v>
      </c>
      <c r="I142" s="12">
        <v>7.601</v>
      </c>
      <c r="J142" s="12">
        <v>-9.2799999999999994</v>
      </c>
      <c r="K142" s="14" t="s">
        <v>213</v>
      </c>
      <c r="L142" s="9" t="str">
        <f t="shared" si="26"/>
        <v>N/A</v>
      </c>
    </row>
    <row r="143" spans="1:12" x14ac:dyDescent="0.2">
      <c r="A143" s="58" t="s">
        <v>408</v>
      </c>
      <c r="B143" s="14" t="s">
        <v>213</v>
      </c>
      <c r="C143" s="14">
        <v>5236257</v>
      </c>
      <c r="D143" s="11" t="str">
        <f t="shared" si="23"/>
        <v>N/A</v>
      </c>
      <c r="E143" s="14">
        <v>5776911</v>
      </c>
      <c r="F143" s="11" t="str">
        <f t="shared" si="24"/>
        <v>N/A</v>
      </c>
      <c r="G143" s="14">
        <v>6245197</v>
      </c>
      <c r="H143" s="11" t="str">
        <f t="shared" si="25"/>
        <v>N/A</v>
      </c>
      <c r="I143" s="12">
        <v>10.33</v>
      </c>
      <c r="J143" s="12">
        <v>8.1059999999999999</v>
      </c>
      <c r="K143" s="14" t="s">
        <v>213</v>
      </c>
      <c r="L143" s="9" t="str">
        <f t="shared" si="26"/>
        <v>N/A</v>
      </c>
    </row>
    <row r="144" spans="1:12" ht="25.5" x14ac:dyDescent="0.2">
      <c r="A144" s="58" t="s">
        <v>1219</v>
      </c>
      <c r="B144" s="14" t="s">
        <v>213</v>
      </c>
      <c r="C144" s="14">
        <v>705.02989093999997</v>
      </c>
      <c r="D144" s="11" t="str">
        <f t="shared" si="23"/>
        <v>N/A</v>
      </c>
      <c r="E144" s="14">
        <v>725.74258794000002</v>
      </c>
      <c r="F144" s="11" t="str">
        <f t="shared" si="24"/>
        <v>N/A</v>
      </c>
      <c r="G144" s="14">
        <v>758.37243473000001</v>
      </c>
      <c r="H144" s="11" t="str">
        <f t="shared" si="25"/>
        <v>N/A</v>
      </c>
      <c r="I144" s="12">
        <v>2.9380000000000002</v>
      </c>
      <c r="J144" s="12">
        <v>4.4960000000000004</v>
      </c>
      <c r="K144" s="14" t="s">
        <v>213</v>
      </c>
      <c r="L144" s="9" t="str">
        <f t="shared" si="26"/>
        <v>N/A</v>
      </c>
    </row>
    <row r="145" spans="1:13" x14ac:dyDescent="0.2">
      <c r="A145" s="58" t="s">
        <v>409</v>
      </c>
      <c r="B145" s="14" t="s">
        <v>213</v>
      </c>
      <c r="C145" s="14">
        <v>17318581</v>
      </c>
      <c r="D145" s="11" t="str">
        <f t="shared" si="23"/>
        <v>N/A</v>
      </c>
      <c r="E145" s="14">
        <v>17472073</v>
      </c>
      <c r="F145" s="11" t="str">
        <f t="shared" si="24"/>
        <v>N/A</v>
      </c>
      <c r="G145" s="14">
        <v>17805039</v>
      </c>
      <c r="H145" s="11" t="str">
        <f t="shared" si="25"/>
        <v>N/A</v>
      </c>
      <c r="I145" s="12">
        <v>0.88629999999999998</v>
      </c>
      <c r="J145" s="12">
        <v>1.9059999999999999</v>
      </c>
      <c r="K145" s="14" t="s">
        <v>213</v>
      </c>
      <c r="L145" s="9" t="str">
        <f t="shared" si="26"/>
        <v>N/A</v>
      </c>
    </row>
    <row r="146" spans="1:13" x14ac:dyDescent="0.2">
      <c r="A146" s="58" t="s">
        <v>1220</v>
      </c>
      <c r="B146" s="14" t="s">
        <v>213</v>
      </c>
      <c r="C146" s="14">
        <v>3338.1998843000001</v>
      </c>
      <c r="D146" s="11" t="str">
        <f t="shared" si="23"/>
        <v>N/A</v>
      </c>
      <c r="E146" s="14">
        <v>3334.3650763000001</v>
      </c>
      <c r="F146" s="11" t="str">
        <f t="shared" si="24"/>
        <v>N/A</v>
      </c>
      <c r="G146" s="14">
        <v>3360.0752972</v>
      </c>
      <c r="H146" s="11" t="str">
        <f t="shared" si="25"/>
        <v>N/A</v>
      </c>
      <c r="I146" s="12">
        <v>-0.115</v>
      </c>
      <c r="J146" s="12">
        <v>0.77110000000000001</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1707.8984714000001</v>
      </c>
      <c r="D164" s="135" t="str">
        <f t="shared" ref="D164" si="31">IF($B164="N/A","N/A",IF(C164&gt;10,"No",IF(C164&lt;-10,"No","Yes")))</f>
        <v>N/A</v>
      </c>
      <c r="E164" s="134">
        <v>1744.8388176000001</v>
      </c>
      <c r="F164" s="135" t="str">
        <f t="shared" ref="F164" si="32">IF($B164="N/A","N/A",IF(E164&gt;10,"No",IF(E164&lt;-10,"No","Yes")))</f>
        <v>N/A</v>
      </c>
      <c r="G164" s="134">
        <v>1738.6057530999999</v>
      </c>
      <c r="H164" s="135" t="str">
        <f t="shared" ref="H164" si="33">IF($B164="N/A","N/A",IF(G164&gt;10,"No",IF(G164&lt;-10,"No","Yes")))</f>
        <v>N/A</v>
      </c>
      <c r="I164" s="136">
        <v>2.1629999999999998</v>
      </c>
      <c r="J164" s="136">
        <v>-0.35699999999999998</v>
      </c>
      <c r="K164" s="137" t="s">
        <v>739</v>
      </c>
      <c r="L164" s="138" t="str">
        <f>IF(J164="Div by 0", "N/A", IF(OR(J164="N/A",K164="N/A"),"N/A", IF(J164&gt;VALUE(MID(K164,1,2)), "No", IF(J164&lt;-1*VALUE(MID(K164,1,2)), "No", "Yes"))))</f>
        <v>Yes</v>
      </c>
      <c r="N164" s="67"/>
    </row>
    <row r="165" spans="1:16" x14ac:dyDescent="0.2">
      <c r="A165" s="58" t="s">
        <v>1229</v>
      </c>
      <c r="B165" s="14" t="s">
        <v>213</v>
      </c>
      <c r="C165" s="14">
        <v>1715.5112546</v>
      </c>
      <c r="D165" s="11" t="str">
        <f t="shared" ref="D165:D171" si="34">IF($B165="N/A","N/A",IF(C165&gt;10,"No",IF(C165&lt;-10,"No","Yes")))</f>
        <v>N/A</v>
      </c>
      <c r="E165" s="14">
        <v>1748.8292458000001</v>
      </c>
      <c r="F165" s="11" t="str">
        <f t="shared" ref="F165:F171" si="35">IF($B165="N/A","N/A",IF(E165&gt;10,"No",IF(E165&lt;-10,"No","Yes")))</f>
        <v>N/A</v>
      </c>
      <c r="G165" s="14">
        <v>1742.9002740999999</v>
      </c>
      <c r="H165" s="11" t="str">
        <f t="shared" ref="H165:H171" si="36">IF($B165="N/A","N/A",IF(G165&gt;10,"No",IF(G165&lt;-10,"No","Yes")))</f>
        <v>N/A</v>
      </c>
      <c r="I165" s="12">
        <v>1.9419999999999999</v>
      </c>
      <c r="J165" s="12">
        <v>-0.33900000000000002</v>
      </c>
      <c r="K165" s="45" t="s">
        <v>739</v>
      </c>
      <c r="L165" s="9" t="str">
        <f>IF(J165="Div by 0", "N/A", IF(OR(J165="N/A",K165="N/A"),"N/A", IF(J165&gt;VALUE(MID(K165,1,2)), "No", IF(J165&lt;-1*VALUE(MID(K165,1,2)), "No", "Yes"))))</f>
        <v>Yes</v>
      </c>
      <c r="N165" s="67"/>
    </row>
    <row r="166" spans="1:16" x14ac:dyDescent="0.2">
      <c r="A166" s="58" t="s">
        <v>1230</v>
      </c>
      <c r="B166" s="14" t="s">
        <v>213</v>
      </c>
      <c r="C166" s="14">
        <v>1484.0578662</v>
      </c>
      <c r="D166" s="11" t="str">
        <f t="shared" si="34"/>
        <v>N/A</v>
      </c>
      <c r="E166" s="14">
        <v>1629.7803661</v>
      </c>
      <c r="F166" s="11" t="str">
        <f t="shared" si="35"/>
        <v>N/A</v>
      </c>
      <c r="G166" s="14">
        <v>1597.9798535</v>
      </c>
      <c r="H166" s="11" t="str">
        <f t="shared" si="36"/>
        <v>N/A</v>
      </c>
      <c r="I166" s="12">
        <v>9.8190000000000008</v>
      </c>
      <c r="J166" s="12">
        <v>-1.95</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136937</v>
      </c>
      <c r="D6" s="11" t="str">
        <f t="shared" ref="D6:D11" si="0">IF($B6="N/A","N/A",IF(C6&gt;10,"No",IF(C6&lt;-10,"No","Yes")))</f>
        <v>N/A</v>
      </c>
      <c r="E6" s="1">
        <v>138074</v>
      </c>
      <c r="F6" s="11" t="str">
        <f t="shared" ref="F6:F11" si="1">IF($B6="N/A","N/A",IF(E6&gt;10,"No",IF(E6&lt;-10,"No","Yes")))</f>
        <v>N/A</v>
      </c>
      <c r="G6" s="1">
        <v>139701</v>
      </c>
      <c r="H6" s="11" t="str">
        <f t="shared" ref="H6:H11" si="2">IF($B6="N/A","N/A",IF(G6&gt;10,"No",IF(G6&lt;-10,"No","Yes")))</f>
        <v>N/A</v>
      </c>
      <c r="I6" s="12">
        <v>0.83030000000000004</v>
      </c>
      <c r="J6" s="12">
        <v>1.1779999999999999</v>
      </c>
      <c r="K6" s="1" t="s">
        <v>739</v>
      </c>
      <c r="L6" s="9" t="str">
        <f t="shared" ref="L6:L14" si="3">IF(J6="Div by 0", "N/A", IF(K6="N/A","N/A", IF(J6&gt;VALUE(MID(K6,1,2)), "No", IF(J6&lt;-1*VALUE(MID(K6,1,2)), "No", "Yes"))))</f>
        <v>Yes</v>
      </c>
    </row>
    <row r="7" spans="1:12" x14ac:dyDescent="0.2">
      <c r="A7" s="18" t="s">
        <v>100</v>
      </c>
      <c r="B7" s="48" t="s">
        <v>213</v>
      </c>
      <c r="C7" s="1">
        <v>6817</v>
      </c>
      <c r="D7" s="11" t="str">
        <f t="shared" si="0"/>
        <v>N/A</v>
      </c>
      <c r="E7" s="1">
        <v>6775</v>
      </c>
      <c r="F7" s="11" t="str">
        <f t="shared" si="1"/>
        <v>N/A</v>
      </c>
      <c r="G7" s="1">
        <v>6753</v>
      </c>
      <c r="H7" s="11" t="str">
        <f t="shared" si="2"/>
        <v>N/A</v>
      </c>
      <c r="I7" s="12">
        <v>-0.61599999999999999</v>
      </c>
      <c r="J7" s="12">
        <v>-0.32500000000000001</v>
      </c>
      <c r="K7" s="48" t="s">
        <v>739</v>
      </c>
      <c r="L7" s="9" t="str">
        <f t="shared" si="3"/>
        <v>Yes</v>
      </c>
    </row>
    <row r="8" spans="1:12" x14ac:dyDescent="0.2">
      <c r="A8" s="18" t="s">
        <v>101</v>
      </c>
      <c r="B8" s="48" t="s">
        <v>213</v>
      </c>
      <c r="C8" s="1">
        <v>17718</v>
      </c>
      <c r="D8" s="11" t="str">
        <f t="shared" si="0"/>
        <v>N/A</v>
      </c>
      <c r="E8" s="1">
        <v>18053</v>
      </c>
      <c r="F8" s="11" t="str">
        <f t="shared" si="1"/>
        <v>N/A</v>
      </c>
      <c r="G8" s="1">
        <v>18651</v>
      </c>
      <c r="H8" s="11" t="str">
        <f t="shared" si="2"/>
        <v>N/A</v>
      </c>
      <c r="I8" s="12">
        <v>1.891</v>
      </c>
      <c r="J8" s="12">
        <v>3.3119999999999998</v>
      </c>
      <c r="K8" s="48" t="s">
        <v>739</v>
      </c>
      <c r="L8" s="9" t="str">
        <f t="shared" si="3"/>
        <v>Yes</v>
      </c>
    </row>
    <row r="9" spans="1:12" x14ac:dyDescent="0.2">
      <c r="A9" s="18" t="s">
        <v>104</v>
      </c>
      <c r="B9" s="48" t="s">
        <v>213</v>
      </c>
      <c r="C9" s="1">
        <v>89871</v>
      </c>
      <c r="D9" s="11" t="str">
        <f t="shared" si="0"/>
        <v>N/A</v>
      </c>
      <c r="E9" s="1">
        <v>90310</v>
      </c>
      <c r="F9" s="11" t="str">
        <f t="shared" si="1"/>
        <v>N/A</v>
      </c>
      <c r="G9" s="1">
        <v>91177</v>
      </c>
      <c r="H9" s="11" t="str">
        <f t="shared" si="2"/>
        <v>N/A</v>
      </c>
      <c r="I9" s="12">
        <v>0.48849999999999999</v>
      </c>
      <c r="J9" s="12">
        <v>0.96</v>
      </c>
      <c r="K9" s="48" t="s">
        <v>739</v>
      </c>
      <c r="L9" s="9" t="str">
        <f t="shared" si="3"/>
        <v>Yes</v>
      </c>
    </row>
    <row r="10" spans="1:12" x14ac:dyDescent="0.2">
      <c r="A10" s="18" t="s">
        <v>105</v>
      </c>
      <c r="B10" s="48" t="s">
        <v>213</v>
      </c>
      <c r="C10" s="1">
        <v>22531</v>
      </c>
      <c r="D10" s="11" t="str">
        <f t="shared" si="0"/>
        <v>N/A</v>
      </c>
      <c r="E10" s="1">
        <v>22936</v>
      </c>
      <c r="F10" s="11" t="str">
        <f t="shared" si="1"/>
        <v>N/A</v>
      </c>
      <c r="G10" s="1">
        <v>23120</v>
      </c>
      <c r="H10" s="11" t="str">
        <f t="shared" si="2"/>
        <v>N/A</v>
      </c>
      <c r="I10" s="12">
        <v>1.798</v>
      </c>
      <c r="J10" s="12">
        <v>0.80220000000000002</v>
      </c>
      <c r="K10" s="48" t="s">
        <v>739</v>
      </c>
      <c r="L10" s="9" t="str">
        <f t="shared" si="3"/>
        <v>Yes</v>
      </c>
    </row>
    <row r="11" spans="1:12" x14ac:dyDescent="0.2">
      <c r="A11" s="18" t="s">
        <v>77</v>
      </c>
      <c r="B11" s="1" t="s">
        <v>213</v>
      </c>
      <c r="C11" s="1">
        <v>109205.03</v>
      </c>
      <c r="D11" s="44" t="str">
        <f t="shared" si="0"/>
        <v>N/A</v>
      </c>
      <c r="E11" s="1">
        <v>110783.79</v>
      </c>
      <c r="F11" s="11" t="str">
        <f t="shared" si="1"/>
        <v>N/A</v>
      </c>
      <c r="G11" s="1">
        <v>111501.39</v>
      </c>
      <c r="H11" s="11" t="str">
        <f t="shared" si="2"/>
        <v>N/A</v>
      </c>
      <c r="I11" s="12">
        <v>1.446</v>
      </c>
      <c r="J11" s="12">
        <v>0.64770000000000005</v>
      </c>
      <c r="K11" s="1" t="s">
        <v>740</v>
      </c>
      <c r="L11" s="9" t="str">
        <f t="shared" si="3"/>
        <v>Yes</v>
      </c>
    </row>
    <row r="12" spans="1:12" x14ac:dyDescent="0.2">
      <c r="A12" s="18" t="s">
        <v>115</v>
      </c>
      <c r="B12" s="1" t="s">
        <v>213</v>
      </c>
      <c r="C12" s="1">
        <v>14178</v>
      </c>
      <c r="D12" s="1" t="s">
        <v>213</v>
      </c>
      <c r="E12" s="1">
        <v>14182</v>
      </c>
      <c r="F12" s="1" t="s">
        <v>213</v>
      </c>
      <c r="G12" s="1">
        <v>14312</v>
      </c>
      <c r="H12" s="1" t="s">
        <v>213</v>
      </c>
      <c r="I12" s="12">
        <v>2.8199999999999999E-2</v>
      </c>
      <c r="J12" s="12">
        <v>0.91669999999999996</v>
      </c>
      <c r="K12" s="1" t="s">
        <v>740</v>
      </c>
      <c r="L12" s="9" t="str">
        <f t="shared" si="3"/>
        <v>Yes</v>
      </c>
    </row>
    <row r="13" spans="1:12" x14ac:dyDescent="0.2">
      <c r="A13" s="18" t="s">
        <v>449</v>
      </c>
      <c r="B13" s="1" t="s">
        <v>213</v>
      </c>
      <c r="C13" s="1">
        <v>6732</v>
      </c>
      <c r="D13" s="1" t="s">
        <v>213</v>
      </c>
      <c r="E13" s="1">
        <v>6659</v>
      </c>
      <c r="F13" s="1" t="s">
        <v>213</v>
      </c>
      <c r="G13" s="1">
        <v>6607</v>
      </c>
      <c r="H13" s="1" t="s">
        <v>213</v>
      </c>
      <c r="I13" s="12">
        <v>-1.08</v>
      </c>
      <c r="J13" s="12">
        <v>-0.78100000000000003</v>
      </c>
      <c r="K13" s="1" t="s">
        <v>740</v>
      </c>
      <c r="L13" s="9" t="str">
        <f t="shared" si="3"/>
        <v>Yes</v>
      </c>
    </row>
    <row r="14" spans="1:12" x14ac:dyDescent="0.2">
      <c r="A14" s="18" t="s">
        <v>450</v>
      </c>
      <c r="B14" s="1" t="s">
        <v>213</v>
      </c>
      <c r="C14" s="1">
        <v>7337</v>
      </c>
      <c r="D14" s="1" t="s">
        <v>213</v>
      </c>
      <c r="E14" s="1">
        <v>7392</v>
      </c>
      <c r="F14" s="1" t="s">
        <v>213</v>
      </c>
      <c r="G14" s="1">
        <v>7578</v>
      </c>
      <c r="H14" s="1" t="s">
        <v>213</v>
      </c>
      <c r="I14" s="12">
        <v>0.74960000000000004</v>
      </c>
      <c r="J14" s="12">
        <v>2.516</v>
      </c>
      <c r="K14" s="1" t="s">
        <v>740</v>
      </c>
      <c r="L14" s="9" t="str">
        <f t="shared" si="3"/>
        <v>Yes</v>
      </c>
    </row>
    <row r="15" spans="1:12" x14ac:dyDescent="0.2">
      <c r="A15" s="4" t="s">
        <v>58</v>
      </c>
      <c r="B15" s="48" t="s">
        <v>213</v>
      </c>
      <c r="C15" s="14">
        <v>748319447</v>
      </c>
      <c r="D15" s="11" t="str">
        <f t="shared" ref="D15:D20" si="4">IF($B15="N/A","N/A",IF(C15&gt;10,"No",IF(C15&lt;-10,"No","Yes")))</f>
        <v>N/A</v>
      </c>
      <c r="E15" s="14">
        <v>741220309</v>
      </c>
      <c r="F15" s="11" t="str">
        <f t="shared" ref="F15:F20" si="5">IF($B15="N/A","N/A",IF(E15&gt;10,"No",IF(E15&lt;-10,"No","Yes")))</f>
        <v>N/A</v>
      </c>
      <c r="G15" s="14">
        <v>752663878</v>
      </c>
      <c r="H15" s="11" t="str">
        <f t="shared" ref="H15:H20" si="6">IF($B15="N/A","N/A",IF(G15&gt;10,"No",IF(G15&lt;-10,"No","Yes")))</f>
        <v>N/A</v>
      </c>
      <c r="I15" s="12">
        <v>-0.94899999999999995</v>
      </c>
      <c r="J15" s="12">
        <v>1.544</v>
      </c>
      <c r="K15" s="48" t="s">
        <v>739</v>
      </c>
      <c r="L15" s="9" t="str">
        <f t="shared" ref="L15:L20" si="7">IF(J15="Div by 0", "N/A", IF(K15="N/A","N/A", IF(J15&gt;VALUE(MID(K15,1,2)), "No", IF(J15&lt;-1*VALUE(MID(K15,1,2)), "No", "Yes"))))</f>
        <v>Yes</v>
      </c>
    </row>
    <row r="16" spans="1:12" x14ac:dyDescent="0.2">
      <c r="A16" s="4" t="s">
        <v>1133</v>
      </c>
      <c r="B16" s="48" t="s">
        <v>213</v>
      </c>
      <c r="C16" s="14">
        <v>5464.6987081999996</v>
      </c>
      <c r="D16" s="11" t="str">
        <f t="shared" si="4"/>
        <v>N/A</v>
      </c>
      <c r="E16" s="14">
        <v>5368.2830149000001</v>
      </c>
      <c r="F16" s="11" t="str">
        <f t="shared" si="5"/>
        <v>N/A</v>
      </c>
      <c r="G16" s="14">
        <v>5387.6770961000002</v>
      </c>
      <c r="H16" s="11" t="str">
        <f t="shared" si="6"/>
        <v>N/A</v>
      </c>
      <c r="I16" s="12">
        <v>-1.76</v>
      </c>
      <c r="J16" s="12">
        <v>0.36130000000000001</v>
      </c>
      <c r="K16" s="48" t="s">
        <v>739</v>
      </c>
      <c r="L16" s="9" t="str">
        <f t="shared" si="7"/>
        <v>Yes</v>
      </c>
    </row>
    <row r="17" spans="1:12" x14ac:dyDescent="0.2">
      <c r="A17" s="4" t="s">
        <v>1233</v>
      </c>
      <c r="B17" s="48" t="s">
        <v>213</v>
      </c>
      <c r="C17" s="14">
        <v>19724.288690000001</v>
      </c>
      <c r="D17" s="11" t="str">
        <f t="shared" si="4"/>
        <v>N/A</v>
      </c>
      <c r="E17" s="14">
        <v>19183.996015000001</v>
      </c>
      <c r="F17" s="11" t="str">
        <f t="shared" si="5"/>
        <v>N/A</v>
      </c>
      <c r="G17" s="14">
        <v>18437.904191000001</v>
      </c>
      <c r="H17" s="11" t="str">
        <f t="shared" si="6"/>
        <v>N/A</v>
      </c>
      <c r="I17" s="12">
        <v>-2.74</v>
      </c>
      <c r="J17" s="12">
        <v>-3.89</v>
      </c>
      <c r="K17" s="48" t="s">
        <v>739</v>
      </c>
      <c r="L17" s="9" t="str">
        <f t="shared" si="7"/>
        <v>Yes</v>
      </c>
    </row>
    <row r="18" spans="1:12" x14ac:dyDescent="0.2">
      <c r="A18" s="4" t="s">
        <v>1234</v>
      </c>
      <c r="B18" s="48" t="s">
        <v>213</v>
      </c>
      <c r="C18" s="14">
        <v>17992.706513000001</v>
      </c>
      <c r="D18" s="11" t="str">
        <f t="shared" si="4"/>
        <v>N/A</v>
      </c>
      <c r="E18" s="14">
        <v>17957.762365999999</v>
      </c>
      <c r="F18" s="11" t="str">
        <f t="shared" si="5"/>
        <v>N/A</v>
      </c>
      <c r="G18" s="14">
        <v>17874.009705</v>
      </c>
      <c r="H18" s="11" t="str">
        <f t="shared" si="6"/>
        <v>N/A</v>
      </c>
      <c r="I18" s="12">
        <v>-0.19400000000000001</v>
      </c>
      <c r="J18" s="12">
        <v>-0.46600000000000003</v>
      </c>
      <c r="K18" s="48" t="s">
        <v>739</v>
      </c>
      <c r="L18" s="9" t="str">
        <f t="shared" si="7"/>
        <v>Yes</v>
      </c>
    </row>
    <row r="19" spans="1:12" x14ac:dyDescent="0.2">
      <c r="A19" s="4" t="s">
        <v>1235</v>
      </c>
      <c r="B19" s="48" t="s">
        <v>213</v>
      </c>
      <c r="C19" s="14">
        <v>2338.9750643000002</v>
      </c>
      <c r="D19" s="11" t="str">
        <f t="shared" si="4"/>
        <v>N/A</v>
      </c>
      <c r="E19" s="14">
        <v>2257.6790277999999</v>
      </c>
      <c r="F19" s="11" t="str">
        <f t="shared" si="5"/>
        <v>N/A</v>
      </c>
      <c r="G19" s="14">
        <v>2289.9800279000001</v>
      </c>
      <c r="H19" s="11" t="str">
        <f t="shared" si="6"/>
        <v>N/A</v>
      </c>
      <c r="I19" s="12">
        <v>-3.48</v>
      </c>
      <c r="J19" s="12">
        <v>1.431</v>
      </c>
      <c r="K19" s="48" t="s">
        <v>739</v>
      </c>
      <c r="L19" s="9" t="str">
        <f t="shared" si="7"/>
        <v>Yes</v>
      </c>
    </row>
    <row r="20" spans="1:12" x14ac:dyDescent="0.2">
      <c r="A20" s="4" t="s">
        <v>1236</v>
      </c>
      <c r="B20" s="48" t="s">
        <v>213</v>
      </c>
      <c r="C20" s="14">
        <v>3766.2850739</v>
      </c>
      <c r="D20" s="11" t="str">
        <f t="shared" si="4"/>
        <v>N/A</v>
      </c>
      <c r="E20" s="14">
        <v>3626.0140827</v>
      </c>
      <c r="F20" s="11" t="str">
        <f t="shared" si="5"/>
        <v>N/A</v>
      </c>
      <c r="G20" s="14">
        <v>3719.3359429000002</v>
      </c>
      <c r="H20" s="11" t="str">
        <f t="shared" si="6"/>
        <v>N/A</v>
      </c>
      <c r="I20" s="12">
        <v>-3.72</v>
      </c>
      <c r="J20" s="12">
        <v>2.5739999999999998</v>
      </c>
      <c r="K20" s="48" t="s">
        <v>739</v>
      </c>
      <c r="L20" s="9" t="str">
        <f t="shared" si="7"/>
        <v>Yes</v>
      </c>
    </row>
    <row r="21" spans="1:12" x14ac:dyDescent="0.2">
      <c r="A21" s="2" t="s">
        <v>1137</v>
      </c>
      <c r="B21" s="48" t="s">
        <v>213</v>
      </c>
      <c r="C21" s="14">
        <v>5526.2184931000002</v>
      </c>
      <c r="D21" s="11" t="str">
        <f t="shared" ref="D21:D22" si="8">IF($B21="N/A","N/A",IF(C21&gt;10,"No",IF(C21&lt;-10,"No","Yes")))</f>
        <v>N/A</v>
      </c>
      <c r="E21" s="14">
        <v>5395.7990619000002</v>
      </c>
      <c r="F21" s="11" t="str">
        <f t="shared" ref="F21:F22" si="9">IF($B21="N/A","N/A",IF(E21&gt;10,"No",IF(E21&lt;-10,"No","Yes")))</f>
        <v>N/A</v>
      </c>
      <c r="G21" s="14">
        <v>5450.5644578000001</v>
      </c>
      <c r="H21" s="11" t="str">
        <f t="shared" ref="H21:H22" si="10">IF($B21="N/A","N/A",IF(G21&gt;10,"No",IF(G21&lt;-10,"No","Yes")))</f>
        <v>N/A</v>
      </c>
      <c r="I21" s="12">
        <v>-2.36</v>
      </c>
      <c r="J21" s="12">
        <v>1.0149999999999999</v>
      </c>
      <c r="K21" s="48" t="s">
        <v>739</v>
      </c>
      <c r="L21" s="9" t="str">
        <f>IF(J21="Div by 0", "N/A", IF(OR(J21="N/A",K21="N/A"),"N/A", IF(J21&gt;VALUE(MID(K21,1,2)), "No", IF(J21&lt;-1*VALUE(MID(K21,1,2)), "No", "Yes"))))</f>
        <v>Yes</v>
      </c>
    </row>
    <row r="22" spans="1:12" x14ac:dyDescent="0.2">
      <c r="A22" s="2" t="s">
        <v>1138</v>
      </c>
      <c r="B22" s="48" t="s">
        <v>213</v>
      </c>
      <c r="C22" s="14">
        <v>5386.7935355</v>
      </c>
      <c r="D22" s="11" t="str">
        <f t="shared" si="8"/>
        <v>N/A</v>
      </c>
      <c r="E22" s="14">
        <v>5333.6283751000001</v>
      </c>
      <c r="F22" s="11" t="str">
        <f t="shared" si="9"/>
        <v>N/A</v>
      </c>
      <c r="G22" s="14">
        <v>5308.7908436999996</v>
      </c>
      <c r="H22" s="11" t="str">
        <f t="shared" si="10"/>
        <v>N/A</v>
      </c>
      <c r="I22" s="12">
        <v>-0.98699999999999999</v>
      </c>
      <c r="J22" s="12">
        <v>-0.46600000000000003</v>
      </c>
      <c r="K22" s="48" t="s">
        <v>739</v>
      </c>
      <c r="L22" s="9" t="str">
        <f>IF(J22="Div by 0", "N/A", IF(OR(J22="N/A",K22="N/A"),"N/A", IF(J22&gt;VALUE(MID(K22,1,2)), "No", IF(J22&lt;-1*VALUE(MID(K22,1,2)), "No", "Yes"))))</f>
        <v>Yes</v>
      </c>
    </row>
    <row r="23" spans="1:12" x14ac:dyDescent="0.2">
      <c r="A23" s="4" t="s">
        <v>1237</v>
      </c>
      <c r="B23" s="48" t="s">
        <v>213</v>
      </c>
      <c r="C23" s="14">
        <v>18160.633022999999</v>
      </c>
      <c r="D23" s="11" t="str">
        <f>IF($B23="N/A","N/A",IF(C23&gt;10,"No",IF(C23&lt;-10,"No","Yes")))</f>
        <v>N/A</v>
      </c>
      <c r="E23" s="14">
        <v>17715.188619</v>
      </c>
      <c r="F23" s="11" t="str">
        <f>IF($B23="N/A","N/A",IF(E23&gt;10,"No",IF(E23&lt;-10,"No","Yes")))</f>
        <v>N/A</v>
      </c>
      <c r="G23" s="14">
        <v>17351.863192000001</v>
      </c>
      <c r="H23" s="11" t="str">
        <f>IF($B23="N/A","N/A",IF(G23&gt;10,"No",IF(G23&lt;-10,"No","Yes")))</f>
        <v>N/A</v>
      </c>
      <c r="I23" s="12">
        <v>-2.4500000000000002</v>
      </c>
      <c r="J23" s="12">
        <v>-2.0499999999999998</v>
      </c>
      <c r="K23" s="48" t="s">
        <v>739</v>
      </c>
      <c r="L23" s="9" t="str">
        <f>IF(J23="Div by 0", "N/A", IF(K23="N/A","N/A", IF(J23&gt;VALUE(MID(K23,1,2)), "No", IF(J23&lt;-1*VALUE(MID(K23,1,2)), "No", "Yes"))))</f>
        <v>Yes</v>
      </c>
    </row>
    <row r="24" spans="1:12" x14ac:dyDescent="0.2">
      <c r="A24" s="4" t="s">
        <v>1238</v>
      </c>
      <c r="B24" s="48" t="s">
        <v>213</v>
      </c>
      <c r="C24" s="14">
        <v>19819.391265999999</v>
      </c>
      <c r="D24" s="11" t="str">
        <f>IF($B24="N/A","N/A",IF(C24&gt;10,"No",IF(C24&lt;-10,"No","Yes")))</f>
        <v>N/A</v>
      </c>
      <c r="E24" s="14">
        <v>19288.720528999998</v>
      </c>
      <c r="F24" s="11" t="str">
        <f>IF($B24="N/A","N/A",IF(E24&gt;10,"No",IF(E24&lt;-10,"No","Yes")))</f>
        <v>N/A</v>
      </c>
      <c r="G24" s="14">
        <v>18608.96761</v>
      </c>
      <c r="H24" s="11" t="str">
        <f>IF($B24="N/A","N/A",IF(G24&gt;10,"No",IF(G24&lt;-10,"No","Yes")))</f>
        <v>N/A</v>
      </c>
      <c r="I24" s="12">
        <v>-2.68</v>
      </c>
      <c r="J24" s="12">
        <v>-3.52</v>
      </c>
      <c r="K24" s="48" t="s">
        <v>739</v>
      </c>
      <c r="L24" s="9" t="str">
        <f>IF(J24="Div by 0", "N/A", IF(K24="N/A","N/A", IF(J24&gt;VALUE(MID(K24,1,2)), "No", IF(J24&lt;-1*VALUE(MID(K24,1,2)), "No", "Yes"))))</f>
        <v>Yes</v>
      </c>
    </row>
    <row r="25" spans="1:12" x14ac:dyDescent="0.2">
      <c r="A25" s="4" t="s">
        <v>1239</v>
      </c>
      <c r="B25" s="48" t="s">
        <v>213</v>
      </c>
      <c r="C25" s="14">
        <v>16790.157148999999</v>
      </c>
      <c r="D25" s="11" t="str">
        <f>IF($B25="N/A","N/A",IF(C25&gt;10,"No",IF(C25&lt;-10,"No","Yes")))</f>
        <v>N/A</v>
      </c>
      <c r="E25" s="14">
        <v>16513.591855999999</v>
      </c>
      <c r="F25" s="11" t="str">
        <f>IF($B25="N/A","N/A",IF(E25&gt;10,"No",IF(E25&lt;-10,"No","Yes")))</f>
        <v>N/A</v>
      </c>
      <c r="G25" s="14">
        <v>16452.036553000002</v>
      </c>
      <c r="H25" s="11" t="str">
        <f>IF($B25="N/A","N/A",IF(G25&gt;10,"No",IF(G25&lt;-10,"No","Yes")))</f>
        <v>N/A</v>
      </c>
      <c r="I25" s="12">
        <v>-1.65</v>
      </c>
      <c r="J25" s="12">
        <v>-0.373</v>
      </c>
      <c r="K25" s="48" t="s">
        <v>739</v>
      </c>
      <c r="L25" s="9" t="str">
        <f>IF(J25="Div by 0", "N/A", IF(K25="N/A","N/A", IF(J25&gt;VALUE(MID(K25,1,2)), "No", IF(J25&lt;-1*VALUE(MID(K25,1,2)), "No", "Yes"))))</f>
        <v>Yes</v>
      </c>
    </row>
    <row r="26" spans="1:12" x14ac:dyDescent="0.2">
      <c r="A26" s="4" t="s">
        <v>1240</v>
      </c>
      <c r="B26" s="48" t="s">
        <v>213</v>
      </c>
      <c r="C26" s="14">
        <v>17588.354914</v>
      </c>
      <c r="D26" s="11" t="str">
        <f t="shared" ref="D26:D27" si="11">IF($B26="N/A","N/A",IF(C26&gt;10,"No",IF(C26&lt;-10,"No","Yes")))</f>
        <v>N/A</v>
      </c>
      <c r="E26" s="14">
        <v>17069.162554999999</v>
      </c>
      <c r="F26" s="11" t="str">
        <f t="shared" ref="F26:F30" si="12">IF($B26="N/A","N/A",IF(E26&gt;10,"No",IF(E26&lt;-10,"No","Yes")))</f>
        <v>N/A</v>
      </c>
      <c r="G26" s="14">
        <v>16430.373732</v>
      </c>
      <c r="H26" s="11" t="str">
        <f t="shared" ref="H26:H27" si="13">IF($B26="N/A","N/A",IF(G26&gt;10,"No",IF(G26&lt;-10,"No","Yes")))</f>
        <v>N/A</v>
      </c>
      <c r="I26" s="12">
        <v>-2.95</v>
      </c>
      <c r="J26" s="12">
        <v>-3.74</v>
      </c>
      <c r="K26" s="48" t="s">
        <v>739</v>
      </c>
      <c r="L26" s="9" t="str">
        <f>IF(J26="Div by 0", "N/A", IF(OR(J26="N/A",K26="N/A"),"N/A", IF(J26&gt;VALUE(MID(K26,1,2)), "No", IF(J26&lt;-1*VALUE(MID(K26,1,2)), "No", "Yes"))))</f>
        <v>Yes</v>
      </c>
    </row>
    <row r="27" spans="1:12" x14ac:dyDescent="0.2">
      <c r="A27" s="4" t="s">
        <v>1241</v>
      </c>
      <c r="B27" s="48" t="s">
        <v>213</v>
      </c>
      <c r="C27" s="14">
        <v>19138.261127000002</v>
      </c>
      <c r="D27" s="11" t="str">
        <f t="shared" si="11"/>
        <v>N/A</v>
      </c>
      <c r="E27" s="14">
        <v>18796.201507999998</v>
      </c>
      <c r="F27" s="11" t="str">
        <f t="shared" si="12"/>
        <v>N/A</v>
      </c>
      <c r="G27" s="14">
        <v>18898.716826</v>
      </c>
      <c r="H27" s="11" t="str">
        <f t="shared" si="13"/>
        <v>N/A</v>
      </c>
      <c r="I27" s="12">
        <v>-1.79</v>
      </c>
      <c r="J27" s="12">
        <v>0.5454</v>
      </c>
      <c r="K27" s="48" t="s">
        <v>739</v>
      </c>
      <c r="L27" s="9" t="str">
        <f>IF(J27="Div by 0", "N/A", IF(OR(J27="N/A",K27="N/A"),"N/A", IF(J27&gt;VALUE(MID(K27,1,2)), "No", IF(J27&lt;-1*VALUE(MID(K27,1,2)), "No", "Yes"))))</f>
        <v>Yes</v>
      </c>
    </row>
    <row r="28" spans="1:12" x14ac:dyDescent="0.2">
      <c r="A28" s="58" t="s">
        <v>1242</v>
      </c>
      <c r="B28" s="14" t="s">
        <v>213</v>
      </c>
      <c r="C28" s="14">
        <v>1707.6444590000001</v>
      </c>
      <c r="D28" s="11" t="str">
        <f t="shared" ref="D28:D30" si="14">IF($B28="N/A","N/A",IF(C28&gt;10,"No",IF(C28&lt;-10,"No","Yes")))</f>
        <v>N/A</v>
      </c>
      <c r="E28" s="14">
        <v>1744.6863739999999</v>
      </c>
      <c r="F28" s="11" t="str">
        <f t="shared" si="12"/>
        <v>N/A</v>
      </c>
      <c r="G28" s="14">
        <v>1738.47335</v>
      </c>
      <c r="H28" s="11" t="str">
        <f t="shared" ref="H28:H30" si="15">IF($B28="N/A","N/A",IF(G28&gt;10,"No",IF(G28&lt;-10,"No","Yes")))</f>
        <v>N/A</v>
      </c>
      <c r="I28" s="12">
        <v>2.169</v>
      </c>
      <c r="J28" s="12">
        <v>-0.35599999999999998</v>
      </c>
      <c r="K28" s="45" t="s">
        <v>739</v>
      </c>
      <c r="L28" s="9" t="str">
        <f>IF(J28="Div by 0", "N/A", IF(OR(J28="N/A",K28="N/A"),"N/A", IF(J28&gt;VALUE(MID(K28,1,2)), "No", IF(J28&lt;-1*VALUE(MID(K28,1,2)), "No", "Yes"))))</f>
        <v>Yes</v>
      </c>
    </row>
    <row r="29" spans="1:12" x14ac:dyDescent="0.2">
      <c r="A29" s="58" t="s">
        <v>1243</v>
      </c>
      <c r="B29" s="14" t="s">
        <v>213</v>
      </c>
      <c r="C29" s="14">
        <v>1715.2495386999999</v>
      </c>
      <c r="D29" s="11" t="str">
        <f t="shared" si="14"/>
        <v>N/A</v>
      </c>
      <c r="E29" s="14">
        <v>1748.6717452</v>
      </c>
      <c r="F29" s="11" t="str">
        <f t="shared" si="12"/>
        <v>N/A</v>
      </c>
      <c r="G29" s="14">
        <v>1742.9002740999999</v>
      </c>
      <c r="H29" s="11" t="str">
        <f t="shared" si="15"/>
        <v>N/A</v>
      </c>
      <c r="I29" s="12">
        <v>1.9490000000000001</v>
      </c>
      <c r="J29" s="12">
        <v>-0.33</v>
      </c>
      <c r="K29" s="45" t="s">
        <v>739</v>
      </c>
      <c r="L29" s="9" t="str">
        <f t="shared" ref="L29:L30" si="16">IF(J29="Div by 0", "N/A", IF(OR(J29="N/A",K29="N/A"),"N/A", IF(J29&gt;VALUE(MID(K29,1,2)), "No", IF(J29&lt;-1*VALUE(MID(K29,1,2)), "No", "Yes"))))</f>
        <v>Yes</v>
      </c>
    </row>
    <row r="30" spans="1:12" x14ac:dyDescent="0.2">
      <c r="A30" s="58" t="s">
        <v>1244</v>
      </c>
      <c r="B30" s="14" t="s">
        <v>213</v>
      </c>
      <c r="C30" s="14">
        <v>1484.0578662</v>
      </c>
      <c r="D30" s="11" t="str">
        <f t="shared" si="14"/>
        <v>N/A</v>
      </c>
      <c r="E30" s="14">
        <v>1629.7803661</v>
      </c>
      <c r="F30" s="11" t="str">
        <f t="shared" si="12"/>
        <v>N/A</v>
      </c>
      <c r="G30" s="14">
        <v>1593.2458716000001</v>
      </c>
      <c r="H30" s="11" t="str">
        <f t="shared" si="15"/>
        <v>N/A</v>
      </c>
      <c r="I30" s="12">
        <v>9.8190000000000008</v>
      </c>
      <c r="J30" s="12">
        <v>-2.2400000000000002</v>
      </c>
      <c r="K30" s="45" t="s">
        <v>739</v>
      </c>
      <c r="L30" s="9" t="str">
        <f t="shared" si="16"/>
        <v>Yes</v>
      </c>
    </row>
    <row r="31" spans="1:12" x14ac:dyDescent="0.2">
      <c r="A31" s="46" t="s">
        <v>2</v>
      </c>
      <c r="B31" s="35" t="s">
        <v>213</v>
      </c>
      <c r="C31" s="13">
        <v>79.607410707</v>
      </c>
      <c r="D31" s="44" t="str">
        <f t="shared" ref="D31:D69" si="17">IF($B31="N/A","N/A",IF(C31&gt;10,"No",IF(C31&lt;-10,"No","Yes")))</f>
        <v>N/A</v>
      </c>
      <c r="E31" s="13">
        <v>80.056346597000001</v>
      </c>
      <c r="F31" s="44" t="str">
        <f t="shared" ref="F31:F69" si="18">IF($B31="N/A","N/A",IF(E31&gt;10,"No",IF(E31&lt;-10,"No","Yes")))</f>
        <v>N/A</v>
      </c>
      <c r="G31" s="13">
        <v>79.774661598999998</v>
      </c>
      <c r="H31" s="44" t="str">
        <f t="shared" ref="H31:H69" si="19">IF($B31="N/A","N/A",IF(G31&gt;10,"No",IF(G31&lt;-10,"No","Yes")))</f>
        <v>N/A</v>
      </c>
      <c r="I31" s="12">
        <v>0.56389999999999996</v>
      </c>
      <c r="J31" s="12">
        <v>-0.35199999999999998</v>
      </c>
      <c r="K31" s="45" t="s">
        <v>739</v>
      </c>
      <c r="L31" s="9" t="str">
        <f t="shared" ref="L31:L99" si="20">IF(J31="Div by 0", "N/A", IF(K31="N/A","N/A", IF(J31&gt;VALUE(MID(K31,1,2)), "No", IF(J31&lt;-1*VALUE(MID(K31,1,2)), "No", "Yes"))))</f>
        <v>Yes</v>
      </c>
    </row>
    <row r="32" spans="1:12" x14ac:dyDescent="0.2">
      <c r="A32" s="46" t="s">
        <v>22</v>
      </c>
      <c r="B32" s="35" t="s">
        <v>213</v>
      </c>
      <c r="C32" s="1">
        <v>109012</v>
      </c>
      <c r="D32" s="44" t="str">
        <f t="shared" si="17"/>
        <v>N/A</v>
      </c>
      <c r="E32" s="1">
        <v>110537</v>
      </c>
      <c r="F32" s="44" t="str">
        <f t="shared" si="18"/>
        <v>N/A</v>
      </c>
      <c r="G32" s="1">
        <v>111446</v>
      </c>
      <c r="H32" s="44" t="str">
        <f t="shared" si="19"/>
        <v>N/A</v>
      </c>
      <c r="I32" s="12">
        <v>1.399</v>
      </c>
      <c r="J32" s="12">
        <v>0.82230000000000003</v>
      </c>
      <c r="K32" s="45" t="s">
        <v>739</v>
      </c>
      <c r="L32" s="9" t="str">
        <f t="shared" si="20"/>
        <v>Yes</v>
      </c>
    </row>
    <row r="33" spans="1:12" x14ac:dyDescent="0.2">
      <c r="A33" s="46" t="s">
        <v>451</v>
      </c>
      <c r="B33" s="48" t="s">
        <v>213</v>
      </c>
      <c r="C33" s="1">
        <v>11</v>
      </c>
      <c r="D33" s="1" t="str">
        <f t="shared" si="17"/>
        <v>N/A</v>
      </c>
      <c r="E33" s="1">
        <v>11</v>
      </c>
      <c r="F33" s="1" t="str">
        <f t="shared" si="18"/>
        <v>N/A</v>
      </c>
      <c r="G33" s="1">
        <v>11</v>
      </c>
      <c r="H33" s="11" t="str">
        <f t="shared" si="19"/>
        <v>N/A</v>
      </c>
      <c r="I33" s="12">
        <v>-40</v>
      </c>
      <c r="J33" s="12">
        <v>100</v>
      </c>
      <c r="K33" s="48" t="s">
        <v>739</v>
      </c>
      <c r="L33" s="9" t="str">
        <f t="shared" si="20"/>
        <v>No</v>
      </c>
    </row>
    <row r="34" spans="1:12" x14ac:dyDescent="0.2">
      <c r="A34" s="46" t="s">
        <v>1245</v>
      </c>
      <c r="B34" s="5" t="s">
        <v>213</v>
      </c>
      <c r="C34" s="1">
        <v>11</v>
      </c>
      <c r="D34" s="9" t="str">
        <f t="shared" ref="D34:D38" si="21">IF($B34="N/A","N/A",IF(C34&lt;0,"No","Yes"))</f>
        <v>N/A</v>
      </c>
      <c r="E34" s="1">
        <v>11</v>
      </c>
      <c r="F34" s="9" t="str">
        <f t="shared" ref="F34:F38" si="22">IF($B34="N/A","N/A",IF(E34&lt;0,"No","Yes"))</f>
        <v>N/A</v>
      </c>
      <c r="G34" s="1">
        <v>11</v>
      </c>
      <c r="H34" s="9" t="str">
        <f t="shared" ref="H34:H38" si="23">IF($B34="N/A","N/A",IF(G34&lt;0,"No","Yes"))</f>
        <v>N/A</v>
      </c>
      <c r="I34" s="12">
        <v>0</v>
      </c>
      <c r="J34" s="12">
        <v>66.67</v>
      </c>
      <c r="K34" s="1" t="s">
        <v>739</v>
      </c>
      <c r="L34" s="9" t="str">
        <f t="shared" si="20"/>
        <v>No</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11</v>
      </c>
      <c r="D36" s="9" t="str">
        <f t="shared" si="21"/>
        <v>N/A</v>
      </c>
      <c r="E36" s="1">
        <v>0</v>
      </c>
      <c r="F36" s="9" t="str">
        <f t="shared" si="22"/>
        <v>N/A</v>
      </c>
      <c r="G36" s="1">
        <v>0</v>
      </c>
      <c r="H36" s="9" t="str">
        <f t="shared" si="23"/>
        <v>N/A</v>
      </c>
      <c r="I36" s="12">
        <v>-100</v>
      </c>
      <c r="J36" s="12" t="s">
        <v>1747</v>
      </c>
      <c r="K36" s="1" t="s">
        <v>739</v>
      </c>
      <c r="L36" s="9" t="str">
        <f t="shared" si="20"/>
        <v>N/A</v>
      </c>
    </row>
    <row r="37" spans="1:12" x14ac:dyDescent="0.2">
      <c r="A37" s="46" t="s">
        <v>1248</v>
      </c>
      <c r="B37" s="5" t="s">
        <v>213</v>
      </c>
      <c r="C37" s="1">
        <v>0</v>
      </c>
      <c r="D37" s="9" t="str">
        <f t="shared" si="21"/>
        <v>N/A</v>
      </c>
      <c r="E37" s="1">
        <v>0</v>
      </c>
      <c r="F37" s="9" t="str">
        <f t="shared" si="22"/>
        <v>N/A</v>
      </c>
      <c r="G37" s="1">
        <v>11</v>
      </c>
      <c r="H37" s="9" t="str">
        <f t="shared" si="23"/>
        <v>N/A</v>
      </c>
      <c r="I37" s="12" t="s">
        <v>1747</v>
      </c>
      <c r="J37" s="12" t="s">
        <v>1747</v>
      </c>
      <c r="K37" s="1" t="s">
        <v>739</v>
      </c>
      <c r="L37" s="9" t="str">
        <f t="shared" si="20"/>
        <v>N/A</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5676</v>
      </c>
      <c r="D39" s="1" t="str">
        <f t="shared" si="17"/>
        <v>N/A</v>
      </c>
      <c r="E39" s="1">
        <v>5791</v>
      </c>
      <c r="F39" s="1" t="str">
        <f t="shared" si="18"/>
        <v>N/A</v>
      </c>
      <c r="G39" s="1">
        <v>6061</v>
      </c>
      <c r="H39" s="11" t="str">
        <f t="shared" si="19"/>
        <v>N/A</v>
      </c>
      <c r="I39" s="12">
        <v>2.0259999999999998</v>
      </c>
      <c r="J39" s="12">
        <v>4.6619999999999999</v>
      </c>
      <c r="K39" s="48" t="s">
        <v>739</v>
      </c>
      <c r="L39" s="9" t="str">
        <f t="shared" si="20"/>
        <v>Yes</v>
      </c>
    </row>
    <row r="40" spans="1:12" x14ac:dyDescent="0.2">
      <c r="A40" s="46" t="s">
        <v>1250</v>
      </c>
      <c r="B40" s="5" t="s">
        <v>213</v>
      </c>
      <c r="C40" s="1">
        <v>5610</v>
      </c>
      <c r="D40" s="9" t="str">
        <f t="shared" ref="D40:D45" si="24">IF($B40="N/A","N/A",IF(C40&lt;0,"No","Yes"))</f>
        <v>N/A</v>
      </c>
      <c r="E40" s="1">
        <v>5733</v>
      </c>
      <c r="F40" s="9" t="str">
        <f t="shared" ref="F40:F45" si="25">IF($B40="N/A","N/A",IF(E40&lt;0,"No","Yes"))</f>
        <v>N/A</v>
      </c>
      <c r="G40" s="1">
        <v>6011</v>
      </c>
      <c r="H40" s="9" t="str">
        <f t="shared" ref="H40:H45" si="26">IF($B40="N/A","N/A",IF(G40&lt;0,"No","Yes"))</f>
        <v>N/A</v>
      </c>
      <c r="I40" s="12">
        <v>2.1930000000000001</v>
      </c>
      <c r="J40" s="12">
        <v>4.8490000000000002</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19</v>
      </c>
      <c r="D42" s="9" t="str">
        <f t="shared" si="24"/>
        <v>N/A</v>
      </c>
      <c r="E42" s="1">
        <v>12</v>
      </c>
      <c r="F42" s="9" t="str">
        <f t="shared" si="25"/>
        <v>N/A</v>
      </c>
      <c r="G42" s="1">
        <v>20</v>
      </c>
      <c r="H42" s="9" t="str">
        <f t="shared" si="26"/>
        <v>N/A</v>
      </c>
      <c r="I42" s="12">
        <v>-36.799999999999997</v>
      </c>
      <c r="J42" s="12">
        <v>66.67</v>
      </c>
      <c r="K42" s="1" t="s">
        <v>739</v>
      </c>
      <c r="L42" s="9" t="str">
        <f t="shared" si="20"/>
        <v>No</v>
      </c>
    </row>
    <row r="43" spans="1:12" x14ac:dyDescent="0.2">
      <c r="A43" s="46" t="s">
        <v>1253</v>
      </c>
      <c r="B43" s="5" t="s">
        <v>213</v>
      </c>
      <c r="C43" s="1">
        <v>0</v>
      </c>
      <c r="D43" s="9" t="str">
        <f t="shared" si="24"/>
        <v>N/A</v>
      </c>
      <c r="E43" s="1">
        <v>0</v>
      </c>
      <c r="F43" s="9" t="str">
        <f t="shared" si="25"/>
        <v>N/A</v>
      </c>
      <c r="G43" s="1">
        <v>11</v>
      </c>
      <c r="H43" s="9" t="str">
        <f t="shared" si="26"/>
        <v>N/A</v>
      </c>
      <c r="I43" s="12" t="s">
        <v>1747</v>
      </c>
      <c r="J43" s="12" t="s">
        <v>1747</v>
      </c>
      <c r="K43" s="1" t="s">
        <v>739</v>
      </c>
      <c r="L43" s="9" t="str">
        <f t="shared" si="20"/>
        <v>N/A</v>
      </c>
    </row>
    <row r="44" spans="1:12" x14ac:dyDescent="0.2">
      <c r="A44" s="46" t="s">
        <v>1254</v>
      </c>
      <c r="B44" s="5" t="s">
        <v>213</v>
      </c>
      <c r="C44" s="1">
        <v>47</v>
      </c>
      <c r="D44" s="9" t="str">
        <f t="shared" si="24"/>
        <v>N/A</v>
      </c>
      <c r="E44" s="1">
        <v>46</v>
      </c>
      <c r="F44" s="9" t="str">
        <f t="shared" si="25"/>
        <v>N/A</v>
      </c>
      <c r="G44" s="1">
        <v>29</v>
      </c>
      <c r="H44" s="9" t="str">
        <f t="shared" si="26"/>
        <v>N/A</v>
      </c>
      <c r="I44" s="12">
        <v>-2.13</v>
      </c>
      <c r="J44" s="12">
        <v>-37</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82836</v>
      </c>
      <c r="D46" s="1" t="str">
        <f t="shared" si="17"/>
        <v>N/A</v>
      </c>
      <c r="E46" s="1">
        <v>83958</v>
      </c>
      <c r="F46" s="1" t="str">
        <f t="shared" si="18"/>
        <v>N/A</v>
      </c>
      <c r="G46" s="1">
        <v>84589</v>
      </c>
      <c r="H46" s="11" t="str">
        <f t="shared" si="19"/>
        <v>N/A</v>
      </c>
      <c r="I46" s="12">
        <v>1.3540000000000001</v>
      </c>
      <c r="J46" s="12">
        <v>0.75160000000000005</v>
      </c>
      <c r="K46" s="48" t="s">
        <v>739</v>
      </c>
      <c r="L46" s="9" t="str">
        <f t="shared" si="20"/>
        <v>Yes</v>
      </c>
    </row>
    <row r="47" spans="1:12" x14ac:dyDescent="0.2">
      <c r="A47" s="46" t="s">
        <v>1256</v>
      </c>
      <c r="B47" s="5" t="s">
        <v>213</v>
      </c>
      <c r="C47" s="1">
        <v>17468</v>
      </c>
      <c r="D47" s="9" t="str">
        <f t="shared" ref="D47:D53" si="27">IF($B47="N/A","N/A",IF(C47&lt;0,"No","Yes"))</f>
        <v>N/A</v>
      </c>
      <c r="E47" s="1">
        <v>17362</v>
      </c>
      <c r="F47" s="9" t="str">
        <f t="shared" ref="F47:F53" si="28">IF($B47="N/A","N/A",IF(E47&lt;0,"No","Yes"))</f>
        <v>N/A</v>
      </c>
      <c r="G47" s="1">
        <v>17813</v>
      </c>
      <c r="H47" s="9" t="str">
        <f t="shared" ref="H47:H53" si="29">IF($B47="N/A","N/A",IF(G47&lt;0,"No","Yes"))</f>
        <v>N/A</v>
      </c>
      <c r="I47" s="12">
        <v>-0.60699999999999998</v>
      </c>
      <c r="J47" s="12">
        <v>2.5979999999999999</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54029</v>
      </c>
      <c r="D50" s="9" t="str">
        <f t="shared" si="27"/>
        <v>N/A</v>
      </c>
      <c r="E50" s="1">
        <v>54661</v>
      </c>
      <c r="F50" s="9" t="str">
        <f t="shared" si="28"/>
        <v>N/A</v>
      </c>
      <c r="G50" s="1">
        <v>54841</v>
      </c>
      <c r="H50" s="9" t="str">
        <f t="shared" si="29"/>
        <v>N/A</v>
      </c>
      <c r="I50" s="12">
        <v>1.17</v>
      </c>
      <c r="J50" s="12">
        <v>0.32929999999999998</v>
      </c>
      <c r="K50" s="1" t="s">
        <v>739</v>
      </c>
      <c r="L50" s="9" t="str">
        <f t="shared" si="20"/>
        <v>Yes</v>
      </c>
    </row>
    <row r="51" spans="1:12" x14ac:dyDescent="0.2">
      <c r="A51" s="46" t="s">
        <v>1260</v>
      </c>
      <c r="B51" s="5" t="s">
        <v>213</v>
      </c>
      <c r="C51" s="1">
        <v>10764</v>
      </c>
      <c r="D51" s="9" t="str">
        <f t="shared" si="27"/>
        <v>N/A</v>
      </c>
      <c r="E51" s="1">
        <v>11340</v>
      </c>
      <c r="F51" s="9" t="str">
        <f t="shared" si="28"/>
        <v>N/A</v>
      </c>
      <c r="G51" s="1">
        <v>11394</v>
      </c>
      <c r="H51" s="9" t="str">
        <f t="shared" si="29"/>
        <v>N/A</v>
      </c>
      <c r="I51" s="12">
        <v>5.351</v>
      </c>
      <c r="J51" s="12">
        <v>0.47620000000000001</v>
      </c>
      <c r="K51" s="1" t="s">
        <v>739</v>
      </c>
      <c r="L51" s="9" t="str">
        <f t="shared" si="20"/>
        <v>Yes</v>
      </c>
    </row>
    <row r="52" spans="1:12" x14ac:dyDescent="0.2">
      <c r="A52" s="46" t="s">
        <v>1261</v>
      </c>
      <c r="B52" s="5" t="s">
        <v>213</v>
      </c>
      <c r="C52" s="1">
        <v>575</v>
      </c>
      <c r="D52" s="9" t="str">
        <f t="shared" si="27"/>
        <v>N/A</v>
      </c>
      <c r="E52" s="1">
        <v>595</v>
      </c>
      <c r="F52" s="9" t="str">
        <f t="shared" si="28"/>
        <v>N/A</v>
      </c>
      <c r="G52" s="1">
        <v>541</v>
      </c>
      <c r="H52" s="9" t="str">
        <f t="shared" si="29"/>
        <v>N/A</v>
      </c>
      <c r="I52" s="12">
        <v>3.4780000000000002</v>
      </c>
      <c r="J52" s="12">
        <v>-9.08</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20495</v>
      </c>
      <c r="D54" s="1" t="str">
        <f t="shared" si="17"/>
        <v>N/A</v>
      </c>
      <c r="E54" s="1">
        <v>20785</v>
      </c>
      <c r="F54" s="1" t="str">
        <f t="shared" si="18"/>
        <v>N/A</v>
      </c>
      <c r="G54" s="1">
        <v>20790</v>
      </c>
      <c r="H54" s="11" t="str">
        <f t="shared" si="19"/>
        <v>N/A</v>
      </c>
      <c r="I54" s="12">
        <v>1.415</v>
      </c>
      <c r="J54" s="12">
        <v>2.41E-2</v>
      </c>
      <c r="K54" s="48" t="s">
        <v>739</v>
      </c>
      <c r="L54" s="9" t="str">
        <f t="shared" si="20"/>
        <v>Yes</v>
      </c>
    </row>
    <row r="55" spans="1:12" x14ac:dyDescent="0.2">
      <c r="A55" s="46" t="s">
        <v>1263</v>
      </c>
      <c r="B55" s="5" t="s">
        <v>213</v>
      </c>
      <c r="C55" s="1">
        <v>10834</v>
      </c>
      <c r="D55" s="9" t="str">
        <f t="shared" ref="D55:D60" si="30">IF($B55="N/A","N/A",IF(C55&lt;0,"No","Yes"))</f>
        <v>N/A</v>
      </c>
      <c r="E55" s="1">
        <v>10683</v>
      </c>
      <c r="F55" s="9" t="str">
        <f t="shared" ref="F55:F60" si="31">IF($B55="N/A","N/A",IF(E55&lt;0,"No","Yes"))</f>
        <v>N/A</v>
      </c>
      <c r="G55" s="1">
        <v>10579</v>
      </c>
      <c r="H55" s="9" t="str">
        <f t="shared" ref="H55:H60" si="32">IF($B55="N/A","N/A",IF(G55&lt;0,"No","Yes"))</f>
        <v>N/A</v>
      </c>
      <c r="I55" s="12">
        <v>-1.39</v>
      </c>
      <c r="J55" s="12">
        <v>-0.97399999999999998</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3957</v>
      </c>
      <c r="D58" s="9" t="str">
        <f t="shared" si="30"/>
        <v>N/A</v>
      </c>
      <c r="E58" s="1">
        <v>3942</v>
      </c>
      <c r="F58" s="9" t="str">
        <f t="shared" si="31"/>
        <v>N/A</v>
      </c>
      <c r="G58" s="1">
        <v>3958</v>
      </c>
      <c r="H58" s="9" t="str">
        <f t="shared" si="32"/>
        <v>N/A</v>
      </c>
      <c r="I58" s="12">
        <v>-0.379</v>
      </c>
      <c r="J58" s="12">
        <v>0.40589999999999998</v>
      </c>
      <c r="K58" s="1" t="s">
        <v>739</v>
      </c>
      <c r="L58" s="9" t="str">
        <f t="shared" si="20"/>
        <v>Yes</v>
      </c>
    </row>
    <row r="59" spans="1:12" x14ac:dyDescent="0.2">
      <c r="A59" s="46" t="s">
        <v>1267</v>
      </c>
      <c r="B59" s="5" t="s">
        <v>213</v>
      </c>
      <c r="C59" s="1">
        <v>5704</v>
      </c>
      <c r="D59" s="9" t="str">
        <f t="shared" si="30"/>
        <v>N/A</v>
      </c>
      <c r="E59" s="1">
        <v>6160</v>
      </c>
      <c r="F59" s="9" t="str">
        <f t="shared" si="31"/>
        <v>N/A</v>
      </c>
      <c r="G59" s="1">
        <v>6253</v>
      </c>
      <c r="H59" s="9" t="str">
        <f t="shared" si="32"/>
        <v>N/A</v>
      </c>
      <c r="I59" s="12">
        <v>7.9939999999999998</v>
      </c>
      <c r="J59" s="12">
        <v>1.51</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109012</v>
      </c>
      <c r="D67" s="1" t="str">
        <f t="shared" si="17"/>
        <v>N/A</v>
      </c>
      <c r="E67" s="1">
        <v>110537</v>
      </c>
      <c r="F67" s="1" t="str">
        <f t="shared" si="18"/>
        <v>N/A</v>
      </c>
      <c r="G67" s="1">
        <v>111446</v>
      </c>
      <c r="H67" s="11" t="str">
        <f t="shared" si="19"/>
        <v>N/A</v>
      </c>
      <c r="I67" s="12">
        <v>1.399</v>
      </c>
      <c r="J67" s="12">
        <v>0.82230000000000003</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v>
      </c>
      <c r="H70" s="44" t="str">
        <f>IF($B70="N/A","N/A",IF(G70&gt;=20,"No",IF(G70&lt;0,"No","Yes")))</f>
        <v>Yes</v>
      </c>
      <c r="I70" s="12" t="s">
        <v>1747</v>
      </c>
      <c r="J70" s="12" t="s">
        <v>1747</v>
      </c>
      <c r="K70" s="45" t="s">
        <v>739</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2.4474538017</v>
      </c>
      <c r="D72" s="44" t="str">
        <f>IF($B72="N/A","N/A",IF(C72&gt;10,"No",IF(C72&lt;-10,"No","Yes")))</f>
        <v>N/A</v>
      </c>
      <c r="E72" s="13">
        <v>2.2493301367999998</v>
      </c>
      <c r="F72" s="44" t="str">
        <f>IF($B72="N/A","N/A",IF(E72&gt;10,"No",IF(E72&lt;-10,"No","Yes")))</f>
        <v>N/A</v>
      </c>
      <c r="G72" s="13">
        <v>2.4175517049000002</v>
      </c>
      <c r="H72" s="44" t="str">
        <f>IF($B72="N/A","N/A",IF(G72&gt;10,"No",IF(G72&lt;-10,"No","Yes")))</f>
        <v>N/A</v>
      </c>
      <c r="I72" s="12">
        <v>-8.1</v>
      </c>
      <c r="J72" s="12">
        <v>7.4790000000000001</v>
      </c>
      <c r="K72" s="45" t="s">
        <v>739</v>
      </c>
      <c r="L72" s="9" t="str">
        <f t="shared" si="20"/>
        <v>Yes</v>
      </c>
    </row>
    <row r="73" spans="1:12" x14ac:dyDescent="0.2">
      <c r="A73" s="46" t="s">
        <v>81</v>
      </c>
      <c r="B73" s="35" t="s">
        <v>213</v>
      </c>
      <c r="C73" s="13">
        <v>0</v>
      </c>
      <c r="D73" s="44" t="str">
        <f>IF($B73="N/A","N/A",IF(C73&gt;10,"No",IF(C73&lt;-10,"No","Yes")))</f>
        <v>N/A</v>
      </c>
      <c r="E73" s="13">
        <v>0</v>
      </c>
      <c r="F73" s="44" t="str">
        <f>IF($B73="N/A","N/A",IF(E73&gt;10,"No",IF(E73&lt;-10,"No","Yes")))</f>
        <v>N/A</v>
      </c>
      <c r="G73" s="13">
        <v>0</v>
      </c>
      <c r="H73" s="44" t="str">
        <f>IF($B73="N/A","N/A",IF(G73&gt;10,"No",IF(G73&lt;-10,"No","Yes")))</f>
        <v>N/A</v>
      </c>
      <c r="I73" s="12" t="s">
        <v>1747</v>
      </c>
      <c r="J73" s="12" t="s">
        <v>1747</v>
      </c>
      <c r="K73" s="45" t="s">
        <v>739</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2.3664785063</v>
      </c>
      <c r="D75" s="44" t="str">
        <f>IF($B75="N/A","N/A",IF(C75&gt;10,"No",IF(C75&lt;-10,"No","Yes")))</f>
        <v>N/A</v>
      </c>
      <c r="E75" s="13">
        <v>2.7187244481000001</v>
      </c>
      <c r="F75" s="44" t="str">
        <f>IF($B75="N/A","N/A",IF(E75&gt;10,"No",IF(E75&lt;-10,"No","Yes")))</f>
        <v>N/A</v>
      </c>
      <c r="G75" s="13">
        <v>2.1776835613999999</v>
      </c>
      <c r="H75" s="44" t="str">
        <f>IF($B75="N/A","N/A",IF(G75&gt;10,"No",IF(G75&lt;-10,"No","Yes")))</f>
        <v>N/A</v>
      </c>
      <c r="I75" s="12">
        <v>14.88</v>
      </c>
      <c r="J75" s="12">
        <v>-19.899999999999999</v>
      </c>
      <c r="K75" s="45" t="s">
        <v>739</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98.093246402000005</v>
      </c>
      <c r="D78" s="44" t="str">
        <f t="shared" si="34"/>
        <v>N/A</v>
      </c>
      <c r="E78" s="13">
        <v>98.014773777000002</v>
      </c>
      <c r="F78" s="44" t="str">
        <f t="shared" si="35"/>
        <v>N/A</v>
      </c>
      <c r="G78" s="13">
        <v>97.992057720999995</v>
      </c>
      <c r="H78" s="44" t="str">
        <f t="shared" si="36"/>
        <v>N/A</v>
      </c>
      <c r="I78" s="12">
        <v>-0.08</v>
      </c>
      <c r="J78" s="12">
        <v>-2.3E-2</v>
      </c>
      <c r="K78" s="45" t="s">
        <v>739</v>
      </c>
      <c r="L78" s="9" t="str">
        <f t="shared" si="37"/>
        <v>Yes</v>
      </c>
    </row>
    <row r="79" spans="1:12" x14ac:dyDescent="0.2">
      <c r="A79" s="46" t="s">
        <v>198</v>
      </c>
      <c r="B79" s="35" t="s">
        <v>213</v>
      </c>
      <c r="C79" s="13">
        <v>0</v>
      </c>
      <c r="D79" s="44" t="str">
        <f t="shared" si="34"/>
        <v>N/A</v>
      </c>
      <c r="E79" s="13">
        <v>0</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83.905967450000006</v>
      </c>
      <c r="D81" s="44" t="str">
        <f t="shared" si="34"/>
        <v>N/A</v>
      </c>
      <c r="E81" s="13">
        <v>86.189683860000002</v>
      </c>
      <c r="F81" s="44" t="str">
        <f t="shared" si="35"/>
        <v>N/A</v>
      </c>
      <c r="G81" s="13">
        <v>85.688073394</v>
      </c>
      <c r="H81" s="44" t="str">
        <f t="shared" si="36"/>
        <v>N/A</v>
      </c>
      <c r="I81" s="12">
        <v>2.722</v>
      </c>
      <c r="J81" s="12">
        <v>-0.58199999999999996</v>
      </c>
      <c r="K81" s="48" t="s">
        <v>739</v>
      </c>
      <c r="L81" s="9" t="str">
        <f t="shared" si="37"/>
        <v>Yes</v>
      </c>
    </row>
    <row r="82" spans="1:12" x14ac:dyDescent="0.2">
      <c r="A82" s="46" t="s">
        <v>73</v>
      </c>
      <c r="B82" s="35" t="s">
        <v>213</v>
      </c>
      <c r="C82" s="36">
        <v>109440</v>
      </c>
      <c r="D82" s="44" t="str">
        <f t="shared" si="34"/>
        <v>N/A</v>
      </c>
      <c r="E82" s="36">
        <v>110601</v>
      </c>
      <c r="F82" s="44" t="str">
        <f t="shared" si="35"/>
        <v>N/A</v>
      </c>
      <c r="G82" s="36">
        <v>111291</v>
      </c>
      <c r="H82" s="44" t="str">
        <f t="shared" si="36"/>
        <v>N/A</v>
      </c>
      <c r="I82" s="12">
        <v>1.0609999999999999</v>
      </c>
      <c r="J82" s="12">
        <v>0.62390000000000001</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79.051535087999994</v>
      </c>
      <c r="D86" s="44" t="str">
        <f t="shared" si="34"/>
        <v>N/A</v>
      </c>
      <c r="E86" s="8">
        <v>79.269626857000006</v>
      </c>
      <c r="F86" s="44" t="str">
        <f t="shared" si="35"/>
        <v>N/A</v>
      </c>
      <c r="G86" s="8">
        <v>79.490704549</v>
      </c>
      <c r="H86" s="44" t="str">
        <f t="shared" si="36"/>
        <v>N/A</v>
      </c>
      <c r="I86" s="12">
        <v>0.27589999999999998</v>
      </c>
      <c r="J86" s="12">
        <v>0.27889999999999998</v>
      </c>
      <c r="K86" s="45" t="s">
        <v>739</v>
      </c>
      <c r="L86" s="9" t="str">
        <f t="shared" si="20"/>
        <v>Yes</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20.948464911999999</v>
      </c>
      <c r="D98" s="44" t="str">
        <f t="shared" si="34"/>
        <v>N/A</v>
      </c>
      <c r="E98" s="8">
        <v>20.730373143000001</v>
      </c>
      <c r="F98" s="44" t="str">
        <f t="shared" si="35"/>
        <v>N/A</v>
      </c>
      <c r="G98" s="8">
        <v>20.509295451</v>
      </c>
      <c r="H98" s="44" t="str">
        <f t="shared" si="36"/>
        <v>N/A</v>
      </c>
      <c r="I98" s="12">
        <v>-1.04</v>
      </c>
      <c r="J98" s="12">
        <v>-1.07</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1767756</v>
      </c>
      <c r="D100" s="44" t="str">
        <f>IF($B100="N/A","N/A",IF(C100&gt;10,"No",IF(C100&lt;-10,"No","Yes")))</f>
        <v>N/A</v>
      </c>
      <c r="E100" s="47">
        <v>1810218</v>
      </c>
      <c r="F100" s="44" t="str">
        <f>IF($B100="N/A","N/A",IF(E100&gt;10,"No",IF(E100&lt;-10,"No","Yes")))</f>
        <v>N/A</v>
      </c>
      <c r="G100" s="47">
        <v>1772376</v>
      </c>
      <c r="H100" s="44" t="str">
        <f>IF($B100="N/A","N/A",IF(G100&gt;10,"No",IF(G100&lt;-10,"No","Yes")))</f>
        <v>N/A</v>
      </c>
      <c r="I100" s="12">
        <v>2.4020000000000001</v>
      </c>
      <c r="J100" s="12">
        <v>-2.09</v>
      </c>
      <c r="K100" s="45" t="s">
        <v>739</v>
      </c>
      <c r="L100" s="9" t="str">
        <f t="shared" ref="L100:L111" si="38">IF(J100="Div by 0", "N/A", IF(K100="N/A","N/A", IF(J100&gt;VALUE(MID(K100,1,2)), "No", IF(J100&lt;-1*VALUE(MID(K100,1,2)), "No", "Yes"))))</f>
        <v>Yes</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1747</v>
      </c>
      <c r="J101" s="12" t="s">
        <v>1747</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1767756</v>
      </c>
      <c r="D103" s="44" t="str">
        <f>IF($B103="N/A","N/A",IF(C103&gt;10,"No",IF(C103&lt;-10,"No","Yes")))</f>
        <v>N/A</v>
      </c>
      <c r="E103" s="47">
        <v>1810218</v>
      </c>
      <c r="F103" s="44" t="str">
        <f>IF($B103="N/A","N/A",IF(E103&gt;10,"No",IF(E103&lt;-10,"No","Yes")))</f>
        <v>N/A</v>
      </c>
      <c r="G103" s="47">
        <v>1772376</v>
      </c>
      <c r="H103" s="44" t="str">
        <f>IF($B103="N/A","N/A",IF(G103&gt;10,"No",IF(G103&lt;-10,"No","Yes")))</f>
        <v>N/A</v>
      </c>
      <c r="I103" s="12">
        <v>2.4020000000000001</v>
      </c>
      <c r="J103" s="12">
        <v>-2.09</v>
      </c>
      <c r="K103" s="45" t="s">
        <v>739</v>
      </c>
      <c r="L103" s="9" t="str">
        <f t="shared" si="38"/>
        <v>Yes</v>
      </c>
    </row>
    <row r="104" spans="1:12" x14ac:dyDescent="0.2">
      <c r="A104" s="46" t="s">
        <v>108</v>
      </c>
      <c r="B104" s="61" t="s">
        <v>295</v>
      </c>
      <c r="C104" s="8">
        <v>0.58243633009999995</v>
      </c>
      <c r="D104" s="44" t="str">
        <f>IF($B104="N/A","N/A",IF(C104&gt;2,"No",IF(C104&lt;0.9,"No","Yes")))</f>
        <v>No</v>
      </c>
      <c r="E104" s="8">
        <v>0.58767568489999999</v>
      </c>
      <c r="F104" s="44" t="str">
        <f>IF($B104="N/A","N/A",IF(E104&gt;2,"No",IF(E104&lt;0.9,"No","Yes")))</f>
        <v>No</v>
      </c>
      <c r="G104" s="8">
        <v>0.57348090539999996</v>
      </c>
      <c r="H104" s="44" t="str">
        <f>IF($B104="N/A","N/A",IF(G104&gt;2,"No",IF(G104&lt;0.9,"No","Yes")))</f>
        <v>No</v>
      </c>
      <c r="I104" s="12">
        <v>0.89959999999999996</v>
      </c>
      <c r="J104" s="12">
        <v>-2.42</v>
      </c>
      <c r="K104" s="45" t="s">
        <v>739</v>
      </c>
      <c r="L104" s="9" t="str">
        <f t="shared" si="38"/>
        <v>Yes</v>
      </c>
    </row>
    <row r="105" spans="1:12" x14ac:dyDescent="0.2">
      <c r="A105" s="46" t="s">
        <v>458</v>
      </c>
      <c r="B105" s="61" t="s">
        <v>295</v>
      </c>
      <c r="C105" s="8" t="s">
        <v>1747</v>
      </c>
      <c r="D105" s="44" t="str">
        <f>IF($B105="N/A","N/A",IF(C105&gt;2,"No",IF(C105&lt;0.9,"No","Yes")))</f>
        <v>No</v>
      </c>
      <c r="E105" s="8" t="s">
        <v>1747</v>
      </c>
      <c r="F105" s="44" t="str">
        <f>IF($B105="N/A","N/A",IF(E105&gt;2,"No",IF(E105&lt;0.9,"No","Yes")))</f>
        <v>No</v>
      </c>
      <c r="G105" s="8" t="s">
        <v>1747</v>
      </c>
      <c r="H105" s="44" t="str">
        <f>IF($B105="N/A","N/A",IF(G105&gt;2,"No",IF(G105&lt;0.9,"No","Yes")))</f>
        <v>No</v>
      </c>
      <c r="I105" s="12" t="s">
        <v>1747</v>
      </c>
      <c r="J105" s="12" t="s">
        <v>1747</v>
      </c>
      <c r="K105" s="45" t="s">
        <v>739</v>
      </c>
      <c r="L105" s="9" t="str">
        <f t="shared" si="38"/>
        <v>N/A</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v>0.58243633009999995</v>
      </c>
      <c r="D107" s="44" t="str">
        <f>IF($B107="N/A","N/A",IF(C107&gt;2,"No",IF(C107&lt;0.9,"No","Yes")))</f>
        <v>No</v>
      </c>
      <c r="E107" s="8">
        <v>0.58767568489999999</v>
      </c>
      <c r="F107" s="44" t="str">
        <f>IF($B107="N/A","N/A",IF(E107&gt;2,"No",IF(E107&lt;0.9,"No","Yes")))</f>
        <v>No</v>
      </c>
      <c r="G107" s="8">
        <v>0.57348090539999996</v>
      </c>
      <c r="H107" s="44" t="str">
        <f>IF($B107="N/A","N/A",IF(G107&gt;2,"No",IF(G107&lt;0.9,"No","Yes")))</f>
        <v>No</v>
      </c>
      <c r="I107" s="12">
        <v>0.89959999999999996</v>
      </c>
      <c r="J107" s="12">
        <v>-2.42</v>
      </c>
      <c r="K107" s="45" t="s">
        <v>739</v>
      </c>
      <c r="L107" s="9" t="str">
        <f t="shared" si="38"/>
        <v>Yes</v>
      </c>
    </row>
    <row r="108" spans="1:12" x14ac:dyDescent="0.2">
      <c r="A108" s="46" t="s">
        <v>1286</v>
      </c>
      <c r="B108" s="35" t="s">
        <v>213</v>
      </c>
      <c r="C108" s="47">
        <v>1.7473089902000001</v>
      </c>
      <c r="D108" s="44" t="str">
        <f>IF($B108="N/A","N/A",IF(C108&gt;10,"No",IF(C108&lt;-10,"No","Yes")))</f>
        <v>N/A</v>
      </c>
      <c r="E108" s="47">
        <v>1.7630270548</v>
      </c>
      <c r="F108" s="44" t="str">
        <f>IF($B108="N/A","N/A",IF(E108&gt;10,"No",IF(E108&lt;-10,"No","Yes")))</f>
        <v>N/A</v>
      </c>
      <c r="G108" s="47">
        <v>1.7204427162</v>
      </c>
      <c r="H108" s="44" t="str">
        <f>IF($B108="N/A","N/A",IF(G108&gt;10,"No",IF(G108&lt;-10,"No","Yes")))</f>
        <v>N/A</v>
      </c>
      <c r="I108" s="12">
        <v>0.89959999999999996</v>
      </c>
      <c r="J108" s="12">
        <v>-2.42</v>
      </c>
      <c r="K108" s="45" t="s">
        <v>739</v>
      </c>
      <c r="L108" s="9" t="str">
        <f t="shared" si="38"/>
        <v>Yes</v>
      </c>
    </row>
    <row r="109" spans="1:12" x14ac:dyDescent="0.2">
      <c r="A109" s="46" t="s">
        <v>1287</v>
      </c>
      <c r="B109" s="35" t="s">
        <v>213</v>
      </c>
      <c r="C109" s="47" t="s">
        <v>1747</v>
      </c>
      <c r="D109" s="44" t="str">
        <f>IF($B109="N/A","N/A",IF(C109&gt;10,"No",IF(C109&lt;-10,"No","Yes")))</f>
        <v>N/A</v>
      </c>
      <c r="E109" s="47" t="s">
        <v>1747</v>
      </c>
      <c r="F109" s="44" t="str">
        <f>IF($B109="N/A","N/A",IF(E109&gt;10,"No",IF(E109&lt;-10,"No","Yes")))</f>
        <v>N/A</v>
      </c>
      <c r="G109" s="47" t="s">
        <v>1747</v>
      </c>
      <c r="H109" s="44" t="str">
        <f>IF($B109="N/A","N/A",IF(G109&gt;10,"No",IF(G109&lt;-10,"No","Yes")))</f>
        <v>N/A</v>
      </c>
      <c r="I109" s="12" t="s">
        <v>1747</v>
      </c>
      <c r="J109" s="12" t="s">
        <v>1747</v>
      </c>
      <c r="K109" s="45" t="s">
        <v>739</v>
      </c>
      <c r="L109" s="9" t="str">
        <f t="shared" si="38"/>
        <v>N/A</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v>1.7473089902000001</v>
      </c>
      <c r="D111" s="44" t="str">
        <f>IF($B111="N/A","N/A",IF(C111&gt;10,"No",IF(C111&lt;-10,"No","Yes")))</f>
        <v>N/A</v>
      </c>
      <c r="E111" s="47">
        <v>1.7630270548</v>
      </c>
      <c r="F111" s="44" t="str">
        <f>IF($B111="N/A","N/A",IF(E111&gt;10,"No",IF(E111&lt;-10,"No","Yes")))</f>
        <v>N/A</v>
      </c>
      <c r="G111" s="47">
        <v>1.7204427162</v>
      </c>
      <c r="H111" s="44" t="str">
        <f>IF($B111="N/A","N/A",IF(G111&gt;10,"No",IF(G111&lt;-10,"No","Yes")))</f>
        <v>N/A</v>
      </c>
      <c r="I111" s="12">
        <v>0.89959999999999996</v>
      </c>
      <c r="J111" s="12">
        <v>-2.42</v>
      </c>
      <c r="K111" s="45" t="s">
        <v>739</v>
      </c>
      <c r="L111" s="9" t="str">
        <f t="shared" si="38"/>
        <v>Yes</v>
      </c>
    </row>
    <row r="112" spans="1:12" x14ac:dyDescent="0.2">
      <c r="A112" s="46" t="s">
        <v>325</v>
      </c>
      <c r="B112" s="48" t="s">
        <v>296</v>
      </c>
      <c r="C112" s="8">
        <v>60.832752358</v>
      </c>
      <c r="D112" s="44" t="str">
        <f>IF(OR($B112="N/A",$C112="N/A"),"N/A",IF(C112&gt;98,"Yes","No"))</f>
        <v>No</v>
      </c>
      <c r="E112" s="8">
        <v>61.298026905</v>
      </c>
      <c r="F112" s="44" t="str">
        <f>IF(OR($B112="N/A",$E112="N/A"),"N/A",IF(E112&gt;98,"Yes","No"))</f>
        <v>No</v>
      </c>
      <c r="G112" s="8">
        <v>60.616800961999999</v>
      </c>
      <c r="H112" s="44" t="str">
        <f t="shared" ref="H112:H115" si="39">IF($B112="N/A","N/A",IF(G112&gt;98,"Yes","No"))</f>
        <v>No</v>
      </c>
      <c r="I112" s="12">
        <v>0.76480000000000004</v>
      </c>
      <c r="J112" s="12">
        <v>-1.1100000000000001</v>
      </c>
      <c r="K112" s="45" t="s">
        <v>739</v>
      </c>
      <c r="L112" s="9" t="str">
        <f>IF(J112="Div by 0", "N/A", IF(OR(J112="N/A",K112="N/A"),"N/A", IF(J112&gt;VALUE(MID(K112,1,2)), "No", IF(J112&lt;-1*VALUE(MID(K112,1,2)), "No", "Yes"))))</f>
        <v>Yes</v>
      </c>
    </row>
    <row r="113" spans="1:12" x14ac:dyDescent="0.2">
      <c r="A113" s="46" t="s">
        <v>461</v>
      </c>
      <c r="B113" s="48" t="s">
        <v>296</v>
      </c>
      <c r="C113" s="8" t="s">
        <v>1747</v>
      </c>
      <c r="D113" s="44" t="str">
        <f t="shared" ref="D113:D115" si="40">IF(OR($B113="N/A",$C113="N/A"),"N/A",IF(C113&gt;98,"Yes","No"))</f>
        <v>Yes</v>
      </c>
      <c r="E113" s="8" t="s">
        <v>1747</v>
      </c>
      <c r="F113" s="44" t="str">
        <f t="shared" ref="F113:F115" si="41">IF(OR($B113="N/A",$E113="N/A"),"N/A",IF(E113&gt;98,"Yes","No"))</f>
        <v>Yes</v>
      </c>
      <c r="G113" s="8" t="s">
        <v>1747</v>
      </c>
      <c r="H113" s="44" t="str">
        <f t="shared" si="39"/>
        <v>Yes</v>
      </c>
      <c r="I113" s="12" t="s">
        <v>1747</v>
      </c>
      <c r="J113" s="12" t="s">
        <v>1747</v>
      </c>
      <c r="K113" s="45" t="s">
        <v>739</v>
      </c>
      <c r="L113" s="9" t="str">
        <f t="shared" ref="L113:L115" si="42">IF(J113="Div by 0", "N/A", IF(OR(J113="N/A",K113="N/A"),"N/A", IF(J113&gt;VALUE(MID(K113,1,2)), "No", IF(J113&lt;-1*VALUE(MID(K113,1,2)), "No", "Yes"))))</f>
        <v>N/A</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v>60.832752358</v>
      </c>
      <c r="D115" s="44" t="str">
        <f t="shared" si="40"/>
        <v>No</v>
      </c>
      <c r="E115" s="8">
        <v>61.298026905</v>
      </c>
      <c r="F115" s="44" t="str">
        <f t="shared" si="41"/>
        <v>No</v>
      </c>
      <c r="G115" s="8">
        <v>60.616800961999999</v>
      </c>
      <c r="H115" s="44" t="str">
        <f t="shared" si="39"/>
        <v>No</v>
      </c>
      <c r="I115" s="12">
        <v>0.76480000000000004</v>
      </c>
      <c r="J115" s="12">
        <v>-1.1100000000000001</v>
      </c>
      <c r="K115" s="45" t="s">
        <v>739</v>
      </c>
      <c r="L115" s="9" t="str">
        <f t="shared" si="42"/>
        <v>Yes</v>
      </c>
    </row>
    <row r="116" spans="1:12" x14ac:dyDescent="0.2">
      <c r="A116" s="3" t="s">
        <v>464</v>
      </c>
      <c r="B116" s="48" t="s">
        <v>213</v>
      </c>
      <c r="C116" s="50">
        <v>0</v>
      </c>
      <c r="D116" s="44" t="str">
        <f>IF($B116="N/A","N/A",IF(C116&gt;10,"No",IF(C116&lt;-10,"No","Yes")))</f>
        <v>N/A</v>
      </c>
      <c r="E116" s="50">
        <v>0</v>
      </c>
      <c r="F116" s="44" t="str">
        <f>IF($B116="N/A","N/A",IF(E116&gt;10,"No",IF(E116&lt;-10,"No","Yes")))</f>
        <v>N/A</v>
      </c>
      <c r="G116" s="50">
        <v>0</v>
      </c>
      <c r="H116" s="44" t="str">
        <f>IF($B116="N/A","N/A",IF(G116&gt;10,"No",IF(G116&lt;-10,"No","Yes")))</f>
        <v>N/A</v>
      </c>
      <c r="I116" s="12" t="s">
        <v>1747</v>
      </c>
      <c r="J116" s="12" t="s">
        <v>1747</v>
      </c>
      <c r="K116" s="48" t="s">
        <v>739</v>
      </c>
      <c r="L116" s="9" t="str">
        <f>IF(J116="Div by 0", "N/A", IF(OR(J116="N/A",K116="N/A"),"N/A", IF(J116&gt;VALUE(MID(K116,1,2)), "No", IF(J116&lt;-1*VALUE(MID(K116,1,2)), "No", "Yes"))))</f>
        <v>N/A</v>
      </c>
    </row>
    <row r="117" spans="1:12" x14ac:dyDescent="0.2">
      <c r="A117" s="3" t="s">
        <v>211</v>
      </c>
      <c r="B117" s="48" t="s">
        <v>213</v>
      </c>
      <c r="C117" s="8" t="s">
        <v>1747</v>
      </c>
      <c r="D117" s="44" t="str">
        <f>IF($B117="N/A","N/A",IF(C117&gt;10,"No",IF(C117&lt;-10,"No","Yes")))</f>
        <v>N/A</v>
      </c>
      <c r="E117" s="8" t="s">
        <v>1747</v>
      </c>
      <c r="F117" s="44" t="str">
        <f>IF($B117="N/A","N/A",IF(E117&gt;10,"No",IF(E117&lt;-10,"No","Yes")))</f>
        <v>N/A</v>
      </c>
      <c r="G117" s="8" t="s">
        <v>1747</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1767756</v>
      </c>
      <c r="D143" s="44" t="str">
        <f>IF($B143="N/A","N/A",IF(C143&gt;10,"No",IF(C143&lt;-10,"No","Yes")))</f>
        <v>N/A</v>
      </c>
      <c r="E143" s="14">
        <v>1810218</v>
      </c>
      <c r="F143" s="44" t="str">
        <f>IF($B143="N/A","N/A",IF(E143&gt;10,"No",IF(E143&lt;-10,"No","Yes")))</f>
        <v>N/A</v>
      </c>
      <c r="G143" s="14">
        <v>1772376</v>
      </c>
      <c r="H143" s="44" t="str">
        <f>IF($B143="N/A","N/A",IF(G143&gt;10,"No",IF(G143&lt;-10,"No","Yes")))</f>
        <v>N/A</v>
      </c>
      <c r="I143" s="12">
        <v>2.4020000000000001</v>
      </c>
      <c r="J143" s="12">
        <v>-2.09</v>
      </c>
      <c r="K143" s="45" t="s">
        <v>739</v>
      </c>
      <c r="L143" s="9" t="str">
        <f>IF(J143="Div by 0", "N/A", IF(K143="N/A","N/A", IF(J143&gt;VALUE(MID(K143,1,2)), "No", IF(J143&lt;-1*VALUE(MID(K143,1,2)), "No", "Yes"))))</f>
        <v>Yes</v>
      </c>
    </row>
    <row r="144" spans="1:12" x14ac:dyDescent="0.2">
      <c r="A144" s="3" t="s">
        <v>737</v>
      </c>
      <c r="B144" s="35" t="s">
        <v>213</v>
      </c>
      <c r="C144" s="1">
        <v>109012</v>
      </c>
      <c r="D144" s="44" t="str">
        <f>IF($B144="N/A","N/A",IF(C144&gt;10,"No",IF(C144&lt;-10,"No","Yes")))</f>
        <v>N/A</v>
      </c>
      <c r="E144" s="1">
        <v>110537</v>
      </c>
      <c r="F144" s="44" t="str">
        <f>IF($B144="N/A","N/A",IF(E144&gt;10,"No",IF(E144&lt;-10,"No","Yes")))</f>
        <v>N/A</v>
      </c>
      <c r="G144" s="1">
        <v>111446</v>
      </c>
      <c r="H144" s="44" t="str">
        <f>IF($B144="N/A","N/A",IF(G144&gt;10,"No",IF(G144&lt;-10,"No","Yes")))</f>
        <v>N/A</v>
      </c>
      <c r="I144" s="12">
        <v>1.399</v>
      </c>
      <c r="J144" s="12">
        <v>0.82230000000000003</v>
      </c>
      <c r="K144" s="45" t="s">
        <v>739</v>
      </c>
      <c r="L144" s="9" t="str">
        <f>IF(J144="Div by 0", "N/A", IF(K144="N/A","N/A", IF(J144&gt;VALUE(MID(K144,1,2)), "No", IF(J144&lt;-1*VALUE(MID(K144,1,2)), "No", "Yes"))))</f>
        <v>Yes</v>
      </c>
    </row>
    <row r="145" spans="1:12" x14ac:dyDescent="0.2">
      <c r="A145" s="2" t="s">
        <v>507</v>
      </c>
      <c r="B145" s="5" t="s">
        <v>213</v>
      </c>
      <c r="C145" s="62">
        <v>79.607410707</v>
      </c>
      <c r="D145" s="9" t="str">
        <f t="shared" ref="D145:D149" si="52">IF($B145="N/A","N/A",IF(C145&lt;0,"No","Yes"))</f>
        <v>N/A</v>
      </c>
      <c r="E145" s="62">
        <v>80.056346597000001</v>
      </c>
      <c r="F145" s="9" t="str">
        <f t="shared" ref="F145:F149" si="53">IF($B145="N/A","N/A",IF(E145&lt;0,"No","Yes"))</f>
        <v>N/A</v>
      </c>
      <c r="G145" s="62">
        <v>79.774661598999998</v>
      </c>
      <c r="H145" s="9" t="str">
        <f t="shared" ref="H145:H149" si="54">IF($B145="N/A","N/A",IF(G145&lt;0,"No","Yes"))</f>
        <v>N/A</v>
      </c>
      <c r="I145" s="12">
        <v>0.56389999999999996</v>
      </c>
      <c r="J145" s="12">
        <v>-0.35199999999999998</v>
      </c>
      <c r="K145" s="48" t="s">
        <v>739</v>
      </c>
      <c r="L145" s="9" t="str">
        <f>IF(J145="Div by 0", "N/A", IF(OR(J145="N/A",K145="N/A"),"N/A", IF(J145&gt;VALUE(MID(K145,1,2)), "No", IF(J145&lt;-1*VALUE(MID(K145,1,2)), "No", "Yes"))))</f>
        <v>Yes</v>
      </c>
    </row>
    <row r="146" spans="1:12" x14ac:dyDescent="0.2">
      <c r="A146" s="2" t="s">
        <v>508</v>
      </c>
      <c r="B146" s="5" t="s">
        <v>213</v>
      </c>
      <c r="C146" s="62">
        <v>7.3346046600000006E-2</v>
      </c>
      <c r="D146" s="9" t="str">
        <f t="shared" si="52"/>
        <v>N/A</v>
      </c>
      <c r="E146" s="62">
        <v>4.42804428E-2</v>
      </c>
      <c r="F146" s="9" t="str">
        <f t="shared" si="53"/>
        <v>N/A</v>
      </c>
      <c r="G146" s="62">
        <v>8.8849400300000006E-2</v>
      </c>
      <c r="H146" s="9" t="str">
        <f t="shared" si="54"/>
        <v>N/A</v>
      </c>
      <c r="I146" s="12">
        <v>-39.6</v>
      </c>
      <c r="J146" s="12">
        <v>100.7</v>
      </c>
      <c r="K146" s="5" t="s">
        <v>739</v>
      </c>
      <c r="L146" s="9" t="str">
        <f t="shared" ref="L146:L149" si="55">IF(J146="Div by 0", "N/A", IF(OR(J146="N/A",K146="N/A"),"N/A", IF(J146&gt;VALUE(MID(K146,1,2)), "No", IF(J146&lt;-1*VALUE(MID(K146,1,2)), "No", "Yes"))))</f>
        <v>No</v>
      </c>
    </row>
    <row r="147" spans="1:12" x14ac:dyDescent="0.2">
      <c r="A147" s="2" t="s">
        <v>509</v>
      </c>
      <c r="B147" s="5" t="s">
        <v>213</v>
      </c>
      <c r="C147" s="62">
        <v>32.035218422</v>
      </c>
      <c r="D147" s="9" t="str">
        <f t="shared" si="52"/>
        <v>N/A</v>
      </c>
      <c r="E147" s="62">
        <v>32.077771007999999</v>
      </c>
      <c r="F147" s="9" t="str">
        <f t="shared" si="53"/>
        <v>N/A</v>
      </c>
      <c r="G147" s="62">
        <v>32.496917054999997</v>
      </c>
      <c r="H147" s="9" t="str">
        <f t="shared" si="54"/>
        <v>N/A</v>
      </c>
      <c r="I147" s="12">
        <v>0.1328</v>
      </c>
      <c r="J147" s="12">
        <v>1.3069999999999999</v>
      </c>
      <c r="K147" s="5" t="s">
        <v>739</v>
      </c>
      <c r="L147" s="9" t="str">
        <f t="shared" si="55"/>
        <v>Yes</v>
      </c>
    </row>
    <row r="148" spans="1:12" x14ac:dyDescent="0.2">
      <c r="A148" s="2" t="s">
        <v>510</v>
      </c>
      <c r="B148" s="5" t="s">
        <v>213</v>
      </c>
      <c r="C148" s="62">
        <v>92.172113362000005</v>
      </c>
      <c r="D148" s="9" t="str">
        <f t="shared" si="52"/>
        <v>N/A</v>
      </c>
      <c r="E148" s="62">
        <v>92.966448897999996</v>
      </c>
      <c r="F148" s="9" t="str">
        <f t="shared" si="53"/>
        <v>N/A</v>
      </c>
      <c r="G148" s="62">
        <v>92.774493566999993</v>
      </c>
      <c r="H148" s="9" t="str">
        <f t="shared" si="54"/>
        <v>N/A</v>
      </c>
      <c r="I148" s="12">
        <v>0.86180000000000001</v>
      </c>
      <c r="J148" s="12">
        <v>-0.20599999999999999</v>
      </c>
      <c r="K148" s="5" t="s">
        <v>739</v>
      </c>
      <c r="L148" s="9" t="str">
        <f t="shared" si="55"/>
        <v>Yes</v>
      </c>
    </row>
    <row r="149" spans="1:12" x14ac:dyDescent="0.2">
      <c r="A149" s="2" t="s">
        <v>511</v>
      </c>
      <c r="B149" s="5" t="s">
        <v>213</v>
      </c>
      <c r="C149" s="62">
        <v>90.963561315999996</v>
      </c>
      <c r="D149" s="9" t="str">
        <f t="shared" si="52"/>
        <v>N/A</v>
      </c>
      <c r="E149" s="62">
        <v>90.621730030999998</v>
      </c>
      <c r="F149" s="9" t="str">
        <f t="shared" si="53"/>
        <v>N/A</v>
      </c>
      <c r="G149" s="62">
        <v>89.922145329000003</v>
      </c>
      <c r="H149" s="9" t="str">
        <f t="shared" si="54"/>
        <v>N/A</v>
      </c>
      <c r="I149" s="12">
        <v>-0.376</v>
      </c>
      <c r="J149" s="12">
        <v>-0.77200000000000002</v>
      </c>
      <c r="K149" s="5" t="s">
        <v>739</v>
      </c>
      <c r="L149" s="9" t="str">
        <f t="shared" si="55"/>
        <v>Yes</v>
      </c>
    </row>
    <row r="150" spans="1:12" x14ac:dyDescent="0.2">
      <c r="A150" s="4" t="s">
        <v>738</v>
      </c>
      <c r="B150" s="48"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8" t="s">
        <v>739</v>
      </c>
      <c r="L150" s="9" t="str">
        <f t="shared" ref="L150:L172" si="59">IF(J150="Div by 0", "N/A", IF(K150="N/A","N/A", IF(J150&gt;VALUE(MID(K150,1,2)), "No", IF(J150&lt;-1*VALUE(MID(K150,1,2)), "No", "Yes"))))</f>
        <v>N/A</v>
      </c>
    </row>
    <row r="151" spans="1:12" x14ac:dyDescent="0.2">
      <c r="A151" s="4" t="s">
        <v>534</v>
      </c>
      <c r="B151" s="48" t="s">
        <v>213</v>
      </c>
      <c r="C151" s="1">
        <v>0</v>
      </c>
      <c r="D151" s="11" t="str">
        <f t="shared" si="56"/>
        <v>N/A</v>
      </c>
      <c r="E151" s="1">
        <v>0</v>
      </c>
      <c r="F151" s="11" t="str">
        <f t="shared" si="57"/>
        <v>N/A</v>
      </c>
      <c r="G151" s="1">
        <v>0</v>
      </c>
      <c r="H151" s="11" t="str">
        <f t="shared" si="58"/>
        <v>N/A</v>
      </c>
      <c r="I151" s="12" t="s">
        <v>1747</v>
      </c>
      <c r="J151" s="12" t="s">
        <v>1747</v>
      </c>
      <c r="K151" s="48" t="s">
        <v>739</v>
      </c>
      <c r="L151" s="9" t="str">
        <f t="shared" si="59"/>
        <v>N/A</v>
      </c>
    </row>
    <row r="152" spans="1:12" x14ac:dyDescent="0.2">
      <c r="A152" s="4" t="s">
        <v>535</v>
      </c>
      <c r="B152" s="48" t="s">
        <v>213</v>
      </c>
      <c r="C152" s="1">
        <v>0</v>
      </c>
      <c r="D152" s="11" t="str">
        <f t="shared" si="56"/>
        <v>N/A</v>
      </c>
      <c r="E152" s="1">
        <v>0</v>
      </c>
      <c r="F152" s="11" t="str">
        <f t="shared" si="57"/>
        <v>N/A</v>
      </c>
      <c r="G152" s="1">
        <v>0</v>
      </c>
      <c r="H152" s="11" t="str">
        <f t="shared" si="58"/>
        <v>N/A</v>
      </c>
      <c r="I152" s="12" t="s">
        <v>1747</v>
      </c>
      <c r="J152" s="12" t="s">
        <v>1747</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0</v>
      </c>
      <c r="D155" s="9" t="str">
        <f t="shared" ref="D155:D159" si="60">IF($B155="N/A","N/A",IF(C155&lt;0,"No","Yes"))</f>
        <v>N/A</v>
      </c>
      <c r="E155" s="62">
        <v>0</v>
      </c>
      <c r="F155" s="9" t="str">
        <f t="shared" ref="F155:F159" si="61">IF($B155="N/A","N/A",IF(E155&lt;0,"No","Yes"))</f>
        <v>N/A</v>
      </c>
      <c r="G155" s="62">
        <v>0</v>
      </c>
      <c r="H155" s="9" t="str">
        <f t="shared" ref="H155:H159" si="62">IF($B155="N/A","N/A",IF(G155&lt;0,"No","Yes"))</f>
        <v>N/A</v>
      </c>
      <c r="I155" s="12" t="s">
        <v>1747</v>
      </c>
      <c r="J155" s="12" t="s">
        <v>1747</v>
      </c>
      <c r="K155" s="48" t="s">
        <v>739</v>
      </c>
      <c r="L155" s="9" t="str">
        <f>IF(J155="Div by 0", "N/A", IF(OR(J155="N/A",K155="N/A"),"N/A", IF(J155&gt;VALUE(MID(K155,1,2)), "No", IF(J155&lt;-1*VALUE(MID(K155,1,2)), "No", "Yes"))))</f>
        <v>N/A</v>
      </c>
    </row>
    <row r="156" spans="1:12" ht="25.5" x14ac:dyDescent="0.2">
      <c r="A156" s="2" t="s">
        <v>539</v>
      </c>
      <c r="B156" s="5" t="s">
        <v>213</v>
      </c>
      <c r="C156" s="62">
        <v>0</v>
      </c>
      <c r="D156" s="9" t="str">
        <f t="shared" si="60"/>
        <v>N/A</v>
      </c>
      <c r="E156" s="62">
        <v>0</v>
      </c>
      <c r="F156" s="9" t="str">
        <f t="shared" si="61"/>
        <v>N/A</v>
      </c>
      <c r="G156" s="62">
        <v>0</v>
      </c>
      <c r="H156" s="9" t="str">
        <f t="shared" si="62"/>
        <v>N/A</v>
      </c>
      <c r="I156" s="12" t="s">
        <v>1747</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2">
        <v>0</v>
      </c>
      <c r="D157" s="9" t="str">
        <f t="shared" si="60"/>
        <v>N/A</v>
      </c>
      <c r="E157" s="62">
        <v>0</v>
      </c>
      <c r="F157" s="9" t="str">
        <f t="shared" si="61"/>
        <v>N/A</v>
      </c>
      <c r="G157" s="62">
        <v>0</v>
      </c>
      <c r="H157" s="9" t="str">
        <f t="shared" si="62"/>
        <v>N/A</v>
      </c>
      <c r="I157" s="12" t="s">
        <v>1747</v>
      </c>
      <c r="J157" s="12" t="s">
        <v>1747</v>
      </c>
      <c r="K157" s="5" t="s">
        <v>739</v>
      </c>
      <c r="L157" s="9" t="str">
        <f t="shared" si="63"/>
        <v>N/A</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0</v>
      </c>
      <c r="D160" s="11" t="str">
        <f t="shared" si="56"/>
        <v>N/A</v>
      </c>
      <c r="E160" s="1">
        <v>0</v>
      </c>
      <c r="F160" s="11" t="str">
        <f t="shared" si="57"/>
        <v>N/A</v>
      </c>
      <c r="G160" s="1">
        <v>0</v>
      </c>
      <c r="H160" s="11" t="str">
        <f t="shared" si="58"/>
        <v>N/A</v>
      </c>
      <c r="I160" s="12" t="s">
        <v>1747</v>
      </c>
      <c r="J160" s="12" t="s">
        <v>1747</v>
      </c>
      <c r="K160" s="48" t="s">
        <v>739</v>
      </c>
      <c r="L160" s="9" t="str">
        <f t="shared" si="59"/>
        <v>N/A</v>
      </c>
    </row>
    <row r="161" spans="1:12" x14ac:dyDescent="0.2">
      <c r="A161" s="4" t="s">
        <v>544</v>
      </c>
      <c r="B161" s="48" t="s">
        <v>213</v>
      </c>
      <c r="C161" s="14">
        <v>0</v>
      </c>
      <c r="D161" s="11" t="str">
        <f t="shared" si="56"/>
        <v>N/A</v>
      </c>
      <c r="E161" s="14">
        <v>0</v>
      </c>
      <c r="F161" s="11" t="str">
        <f t="shared" si="57"/>
        <v>N/A</v>
      </c>
      <c r="G161" s="14">
        <v>0</v>
      </c>
      <c r="H161" s="11" t="str">
        <f t="shared" si="58"/>
        <v>N/A</v>
      </c>
      <c r="I161" s="12" t="s">
        <v>1747</v>
      </c>
      <c r="J161" s="12" t="s">
        <v>1747</v>
      </c>
      <c r="K161" s="48" t="s">
        <v>739</v>
      </c>
      <c r="L161" s="9" t="str">
        <f t="shared" si="59"/>
        <v>N/A</v>
      </c>
    </row>
    <row r="162" spans="1:12" x14ac:dyDescent="0.2">
      <c r="A162" s="4" t="s">
        <v>1290</v>
      </c>
      <c r="B162" s="48" t="s">
        <v>213</v>
      </c>
      <c r="C162" s="14" t="s">
        <v>1747</v>
      </c>
      <c r="D162" s="11" t="str">
        <f t="shared" si="56"/>
        <v>N/A</v>
      </c>
      <c r="E162" s="14" t="s">
        <v>1747</v>
      </c>
      <c r="F162" s="11" t="str">
        <f t="shared" si="57"/>
        <v>N/A</v>
      </c>
      <c r="G162" s="14" t="s">
        <v>1747</v>
      </c>
      <c r="H162" s="11" t="str">
        <f t="shared" si="58"/>
        <v>N/A</v>
      </c>
      <c r="I162" s="12" t="s">
        <v>1747</v>
      </c>
      <c r="J162" s="12" t="s">
        <v>1747</v>
      </c>
      <c r="K162" s="48" t="s">
        <v>739</v>
      </c>
      <c r="L162" s="9" t="str">
        <f t="shared" si="59"/>
        <v>N/A</v>
      </c>
    </row>
    <row r="163" spans="1:12" ht="25.5" x14ac:dyDescent="0.2">
      <c r="A163" s="4" t="s">
        <v>1291</v>
      </c>
      <c r="B163" s="48" t="s">
        <v>213</v>
      </c>
      <c r="C163" s="14" t="s">
        <v>1747</v>
      </c>
      <c r="D163" s="11" t="str">
        <f t="shared" si="56"/>
        <v>N/A</v>
      </c>
      <c r="E163" s="14" t="s">
        <v>1747</v>
      </c>
      <c r="F163" s="11" t="str">
        <f t="shared" si="57"/>
        <v>N/A</v>
      </c>
      <c r="G163" s="14" t="s">
        <v>1747</v>
      </c>
      <c r="H163" s="11" t="str">
        <f t="shared" si="58"/>
        <v>N/A</v>
      </c>
      <c r="I163" s="12" t="s">
        <v>1747</v>
      </c>
      <c r="J163" s="12" t="s">
        <v>1747</v>
      </c>
      <c r="K163" s="48" t="s">
        <v>739</v>
      </c>
      <c r="L163" s="9" t="str">
        <f t="shared" si="59"/>
        <v>N/A</v>
      </c>
    </row>
    <row r="164" spans="1:12" ht="25.5" x14ac:dyDescent="0.2">
      <c r="A164" s="4" t="s">
        <v>1292</v>
      </c>
      <c r="B164" s="48" t="s">
        <v>213</v>
      </c>
      <c r="C164" s="14" t="s">
        <v>1747</v>
      </c>
      <c r="D164" s="11" t="str">
        <f t="shared" si="56"/>
        <v>N/A</v>
      </c>
      <c r="E164" s="14" t="s">
        <v>1747</v>
      </c>
      <c r="F164" s="11" t="str">
        <f t="shared" si="57"/>
        <v>N/A</v>
      </c>
      <c r="G164" s="14" t="s">
        <v>1747</v>
      </c>
      <c r="H164" s="11" t="str">
        <f t="shared" si="58"/>
        <v>N/A</v>
      </c>
      <c r="I164" s="12" t="s">
        <v>1747</v>
      </c>
      <c r="J164" s="12" t="s">
        <v>1747</v>
      </c>
      <c r="K164" s="48" t="s">
        <v>739</v>
      </c>
      <c r="L164" s="9" t="str">
        <f t="shared" si="59"/>
        <v>N/A</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0</v>
      </c>
      <c r="D167" s="44" t="str">
        <f t="shared" si="56"/>
        <v>N/A</v>
      </c>
      <c r="E167" s="47">
        <v>0</v>
      </c>
      <c r="F167" s="44" t="str">
        <f t="shared" si="57"/>
        <v>N/A</v>
      </c>
      <c r="G167" s="47">
        <v>0</v>
      </c>
      <c r="H167" s="44" t="str">
        <f t="shared" si="58"/>
        <v>N/A</v>
      </c>
      <c r="I167" s="12" t="s">
        <v>1747</v>
      </c>
      <c r="J167" s="12" t="s">
        <v>1747</v>
      </c>
      <c r="K167" s="45" t="s">
        <v>739</v>
      </c>
      <c r="L167" s="9" t="str">
        <f t="shared" si="59"/>
        <v>N/A</v>
      </c>
    </row>
    <row r="168" spans="1:12" x14ac:dyDescent="0.2">
      <c r="A168" s="46" t="s">
        <v>1295</v>
      </c>
      <c r="B168" s="35" t="s">
        <v>213</v>
      </c>
      <c r="C168" s="47" t="s">
        <v>1747</v>
      </c>
      <c r="D168" s="44" t="str">
        <f t="shared" si="56"/>
        <v>N/A</v>
      </c>
      <c r="E168" s="47" t="s">
        <v>1747</v>
      </c>
      <c r="F168" s="44" t="str">
        <f t="shared" si="57"/>
        <v>N/A</v>
      </c>
      <c r="G168" s="47" t="s">
        <v>1747</v>
      </c>
      <c r="H168" s="44" t="str">
        <f t="shared" si="58"/>
        <v>N/A</v>
      </c>
      <c r="I168" s="12" t="s">
        <v>1747</v>
      </c>
      <c r="J168" s="12" t="s">
        <v>1747</v>
      </c>
      <c r="K168" s="45" t="s">
        <v>739</v>
      </c>
      <c r="L168" s="9" t="str">
        <f t="shared" si="59"/>
        <v>N/A</v>
      </c>
    </row>
    <row r="169" spans="1:12" ht="25.5" x14ac:dyDescent="0.2">
      <c r="A169" s="46" t="s">
        <v>1296</v>
      </c>
      <c r="B169" s="48" t="s">
        <v>213</v>
      </c>
      <c r="C169" s="14" t="s">
        <v>1747</v>
      </c>
      <c r="D169" s="11" t="str">
        <f t="shared" si="56"/>
        <v>N/A</v>
      </c>
      <c r="E169" s="14" t="s">
        <v>1747</v>
      </c>
      <c r="F169" s="11" t="str">
        <f t="shared" si="57"/>
        <v>N/A</v>
      </c>
      <c r="G169" s="14" t="s">
        <v>1747</v>
      </c>
      <c r="H169" s="11" t="str">
        <f t="shared" si="58"/>
        <v>N/A</v>
      </c>
      <c r="I169" s="12" t="s">
        <v>1747</v>
      </c>
      <c r="J169" s="12" t="s">
        <v>1747</v>
      </c>
      <c r="K169" s="48" t="s">
        <v>739</v>
      </c>
      <c r="L169" s="9" t="str">
        <f t="shared" si="59"/>
        <v>N/A</v>
      </c>
    </row>
    <row r="170" spans="1:12" ht="25.5" x14ac:dyDescent="0.2">
      <c r="A170" s="46" t="s">
        <v>1297</v>
      </c>
      <c r="B170" s="48" t="s">
        <v>213</v>
      </c>
      <c r="C170" s="14" t="s">
        <v>1747</v>
      </c>
      <c r="D170" s="11" t="str">
        <f t="shared" si="56"/>
        <v>N/A</v>
      </c>
      <c r="E170" s="14" t="s">
        <v>1747</v>
      </c>
      <c r="F170" s="11" t="str">
        <f t="shared" si="57"/>
        <v>N/A</v>
      </c>
      <c r="G170" s="14" t="s">
        <v>1747</v>
      </c>
      <c r="H170" s="11" t="str">
        <f t="shared" si="58"/>
        <v>N/A</v>
      </c>
      <c r="I170" s="12" t="s">
        <v>1747</v>
      </c>
      <c r="J170" s="12" t="s">
        <v>1747</v>
      </c>
      <c r="K170" s="48" t="s">
        <v>739</v>
      </c>
      <c r="L170" s="9" t="str">
        <f t="shared" si="59"/>
        <v>N/A</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0</v>
      </c>
      <c r="D173" s="141" t="str">
        <f>IF($B173="N/A","N/A",IF(C173&gt;10,"No",IF(C173&lt;-10,"No","Yes")))</f>
        <v>N/A</v>
      </c>
      <c r="E173" s="140">
        <v>0</v>
      </c>
      <c r="F173" s="141" t="str">
        <f>IF($B173="N/A","N/A",IF(E173&gt;10,"No",IF(E173&lt;-10,"No","Yes")))</f>
        <v>N/A</v>
      </c>
      <c r="G173" s="140">
        <v>0</v>
      </c>
      <c r="H173" s="141" t="str">
        <f>IF($B173="N/A","N/A",IF(G173&gt;10,"No",IF(G173&lt;-10,"No","Yes")))</f>
        <v>N/A</v>
      </c>
      <c r="I173" s="136" t="s">
        <v>1747</v>
      </c>
      <c r="J173" s="136" t="s">
        <v>1747</v>
      </c>
      <c r="K173" s="137" t="s">
        <v>739</v>
      </c>
      <c r="L173" s="138" t="str">
        <f>IF(J173="Div by 0", "N/A", IF(K173="N/A","N/A", IF(J173&gt;VALUE(MID(K173,1,2)), "No", IF(J173&lt;-1*VALUE(MID(K173,1,2)), "No", "Yes"))))</f>
        <v>N/A</v>
      </c>
    </row>
    <row r="174" spans="1:12" ht="25.5" x14ac:dyDescent="0.2">
      <c r="A174" s="2" t="s">
        <v>1300</v>
      </c>
      <c r="B174" s="48"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8" t="s">
        <v>739</v>
      </c>
      <c r="L174" s="9" t="str">
        <f t="shared" ref="L174:L181" si="67">IF(J174="Div by 0", "N/A", IF(K174="N/A","N/A", IF(J174&gt;VALUE(MID(K174,1,2)), "No", IF(J174&lt;-1*VALUE(MID(K174,1,2)), "No", "Yes"))))</f>
        <v>N/A</v>
      </c>
    </row>
    <row r="175" spans="1:12" ht="25.5" x14ac:dyDescent="0.2">
      <c r="A175" s="2" t="s">
        <v>547</v>
      </c>
      <c r="B175" s="48" t="s">
        <v>213</v>
      </c>
      <c r="C175" s="14">
        <v>0</v>
      </c>
      <c r="D175" s="11" t="str">
        <f t="shared" si="64"/>
        <v>N/A</v>
      </c>
      <c r="E175" s="14">
        <v>0</v>
      </c>
      <c r="F175" s="11" t="str">
        <f t="shared" si="65"/>
        <v>N/A</v>
      </c>
      <c r="G175" s="14">
        <v>0</v>
      </c>
      <c r="H175" s="11" t="str">
        <f t="shared" si="66"/>
        <v>N/A</v>
      </c>
      <c r="I175" s="12" t="s">
        <v>1747</v>
      </c>
      <c r="J175" s="12" t="s">
        <v>1747</v>
      </c>
      <c r="K175" s="48" t="s">
        <v>739</v>
      </c>
      <c r="L175" s="9" t="str">
        <f t="shared" si="67"/>
        <v>N/A</v>
      </c>
    </row>
    <row r="176" spans="1:12" ht="25.5" x14ac:dyDescent="0.2">
      <c r="A176" s="2" t="s">
        <v>512</v>
      </c>
      <c r="B176" s="48" t="s">
        <v>213</v>
      </c>
      <c r="C176" s="14">
        <v>0</v>
      </c>
      <c r="D176" s="11" t="str">
        <f t="shared" si="64"/>
        <v>N/A</v>
      </c>
      <c r="E176" s="14">
        <v>0</v>
      </c>
      <c r="F176" s="11" t="str">
        <f t="shared" si="65"/>
        <v>N/A</v>
      </c>
      <c r="G176" s="14">
        <v>0</v>
      </c>
      <c r="H176" s="11" t="str">
        <f t="shared" si="66"/>
        <v>N/A</v>
      </c>
      <c r="I176" s="12" t="s">
        <v>1747</v>
      </c>
      <c r="J176" s="12" t="s">
        <v>1747</v>
      </c>
      <c r="K176" s="48" t="s">
        <v>739</v>
      </c>
      <c r="L176" s="9" t="str">
        <f t="shared" si="67"/>
        <v>N/A</v>
      </c>
    </row>
    <row r="177" spans="1:12" ht="25.5" x14ac:dyDescent="0.2">
      <c r="A177" s="2" t="s">
        <v>513</v>
      </c>
      <c r="B177" s="48" t="s">
        <v>213</v>
      </c>
      <c r="C177" s="14" t="s">
        <v>1747</v>
      </c>
      <c r="D177" s="11" t="str">
        <f t="shared" si="64"/>
        <v>N/A</v>
      </c>
      <c r="E177" s="14" t="s">
        <v>1747</v>
      </c>
      <c r="F177" s="11" t="str">
        <f t="shared" si="65"/>
        <v>N/A</v>
      </c>
      <c r="G177" s="14" t="s">
        <v>1747</v>
      </c>
      <c r="H177" s="11" t="str">
        <f t="shared" si="66"/>
        <v>N/A</v>
      </c>
      <c r="I177" s="12" t="s">
        <v>1747</v>
      </c>
      <c r="J177" s="12" t="s">
        <v>1747</v>
      </c>
      <c r="K177" s="48" t="s">
        <v>739</v>
      </c>
      <c r="L177" s="9" t="str">
        <f t="shared" si="67"/>
        <v>N/A</v>
      </c>
    </row>
    <row r="178" spans="1:12" ht="25.5" x14ac:dyDescent="0.2">
      <c r="A178" s="2" t="s">
        <v>1301</v>
      </c>
      <c r="B178" s="35" t="s">
        <v>213</v>
      </c>
      <c r="C178" s="47" t="s">
        <v>1747</v>
      </c>
      <c r="D178" s="44" t="str">
        <f t="shared" si="64"/>
        <v>N/A</v>
      </c>
      <c r="E178" s="47" t="s">
        <v>1747</v>
      </c>
      <c r="F178" s="44" t="str">
        <f t="shared" si="65"/>
        <v>N/A</v>
      </c>
      <c r="G178" s="47" t="s">
        <v>1747</v>
      </c>
      <c r="H178" s="44" t="str">
        <f t="shared" si="66"/>
        <v>N/A</v>
      </c>
      <c r="I178" s="12" t="s">
        <v>1747</v>
      </c>
      <c r="J178" s="12" t="s">
        <v>1747</v>
      </c>
      <c r="K178" s="45" t="s">
        <v>739</v>
      </c>
      <c r="L178" s="9" t="str">
        <f t="shared" si="67"/>
        <v>N/A</v>
      </c>
    </row>
    <row r="179" spans="1:12" ht="25.5" x14ac:dyDescent="0.2">
      <c r="A179" s="2" t="s">
        <v>514</v>
      </c>
      <c r="B179" s="35" t="s">
        <v>213</v>
      </c>
      <c r="C179" s="47" t="s">
        <v>1747</v>
      </c>
      <c r="D179" s="44" t="str">
        <f t="shared" si="64"/>
        <v>N/A</v>
      </c>
      <c r="E179" s="47" t="s">
        <v>1747</v>
      </c>
      <c r="F179" s="44" t="str">
        <f t="shared" si="65"/>
        <v>N/A</v>
      </c>
      <c r="G179" s="47" t="s">
        <v>1747</v>
      </c>
      <c r="H179" s="44" t="str">
        <f t="shared" si="66"/>
        <v>N/A</v>
      </c>
      <c r="I179" s="12" t="s">
        <v>1747</v>
      </c>
      <c r="J179" s="12" t="s">
        <v>1747</v>
      </c>
      <c r="K179" s="45" t="s">
        <v>739</v>
      </c>
      <c r="L179" s="9" t="str">
        <f t="shared" si="67"/>
        <v>N/A</v>
      </c>
    </row>
    <row r="180" spans="1:12" ht="25.5" x14ac:dyDescent="0.2">
      <c r="A180" s="2" t="s">
        <v>515</v>
      </c>
      <c r="B180" s="35" t="s">
        <v>213</v>
      </c>
      <c r="C180" s="47" t="s">
        <v>1747</v>
      </c>
      <c r="D180" s="44" t="str">
        <f t="shared" si="64"/>
        <v>N/A</v>
      </c>
      <c r="E180" s="47" t="s">
        <v>1747</v>
      </c>
      <c r="F180" s="44" t="str">
        <f t="shared" si="65"/>
        <v>N/A</v>
      </c>
      <c r="G180" s="47" t="s">
        <v>1747</v>
      </c>
      <c r="H180" s="44" t="str">
        <f t="shared" si="66"/>
        <v>N/A</v>
      </c>
      <c r="I180" s="12" t="s">
        <v>1747</v>
      </c>
      <c r="J180" s="12" t="s">
        <v>1747</v>
      </c>
      <c r="K180" s="45" t="s">
        <v>739</v>
      </c>
      <c r="L180" s="9" t="str">
        <f t="shared" si="67"/>
        <v>N/A</v>
      </c>
    </row>
    <row r="181" spans="1:12" ht="25.5" x14ac:dyDescent="0.2">
      <c r="A181" s="2" t="s">
        <v>1653</v>
      </c>
      <c r="B181" s="48" t="s">
        <v>213</v>
      </c>
      <c r="C181" s="13" t="s">
        <v>1747</v>
      </c>
      <c r="D181" s="11" t="str">
        <f t="shared" si="64"/>
        <v>N/A</v>
      </c>
      <c r="E181" s="13" t="s">
        <v>1747</v>
      </c>
      <c r="F181" s="11" t="str">
        <f t="shared" si="65"/>
        <v>N/A</v>
      </c>
      <c r="G181" s="13" t="s">
        <v>1747</v>
      </c>
      <c r="H181" s="11" t="str">
        <f t="shared" si="66"/>
        <v>N/A</v>
      </c>
      <c r="I181" s="57" t="s">
        <v>1747</v>
      </c>
      <c r="J181" s="57" t="s">
        <v>1747</v>
      </c>
      <c r="K181" s="48" t="s">
        <v>739</v>
      </c>
      <c r="L181" s="9" t="str">
        <f t="shared" si="67"/>
        <v>N/A</v>
      </c>
    </row>
    <row r="182" spans="1:12" ht="25.5" x14ac:dyDescent="0.2">
      <c r="A182" s="2" t="s">
        <v>1654</v>
      </c>
      <c r="B182" s="142" t="s">
        <v>213</v>
      </c>
      <c r="C182" s="143" t="s">
        <v>1747</v>
      </c>
      <c r="D182" s="138" t="str">
        <f t="shared" ref="D182" si="68">IF($B182="N/A","N/A",IF(C182&lt;0,"No","Yes"))</f>
        <v>N/A</v>
      </c>
      <c r="E182" s="143" t="s">
        <v>1747</v>
      </c>
      <c r="F182" s="138" t="str">
        <f t="shared" ref="F182" si="69">IF($B182="N/A","N/A",IF(E182&lt;0,"No","Yes"))</f>
        <v>N/A</v>
      </c>
      <c r="G182" s="143" t="s">
        <v>1747</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t="s">
        <v>1747</v>
      </c>
      <c r="D186" s="135" t="str">
        <f>IF($B186="N/A","N/A",IF(C186&gt;10,"No",IF(C186&lt;-10,"No","Yes")))</f>
        <v>N/A</v>
      </c>
      <c r="E186" s="143" t="s">
        <v>1747</v>
      </c>
      <c r="F186" s="135" t="str">
        <f>IF($B186="N/A","N/A",IF(E186&gt;10,"No",IF(E186&lt;-10,"No","Yes")))</f>
        <v>N/A</v>
      </c>
      <c r="G186" s="143" t="s">
        <v>1747</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t="s">
        <v>1747</v>
      </c>
      <c r="D187" s="44" t="str">
        <f t="shared" ref="D187:D213" si="76">IF($B187="N/A","N/A",IF(C187&gt;10,"No",IF(C187&lt;-10,"No","Yes")))</f>
        <v>N/A</v>
      </c>
      <c r="E187" s="13" t="s">
        <v>1747</v>
      </c>
      <c r="F187" s="44" t="str">
        <f t="shared" ref="F187:F213" si="77">IF($B187="N/A","N/A",IF(E187&gt;10,"No",IF(E187&lt;-10,"No","Yes")))</f>
        <v>N/A</v>
      </c>
      <c r="G187" s="13" t="s">
        <v>1747</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t="s">
        <v>1747</v>
      </c>
      <c r="D188" s="44" t="str">
        <f t="shared" si="76"/>
        <v>N/A</v>
      </c>
      <c r="E188" s="13" t="s">
        <v>1747</v>
      </c>
      <c r="F188" s="44" t="str">
        <f t="shared" si="77"/>
        <v>N/A</v>
      </c>
      <c r="G188" s="13" t="s">
        <v>1747</v>
      </c>
      <c r="H188" s="44" t="str">
        <f t="shared" si="78"/>
        <v>N/A</v>
      </c>
      <c r="I188" s="57" t="s">
        <v>1747</v>
      </c>
      <c r="J188" s="57" t="s">
        <v>1747</v>
      </c>
      <c r="K188" s="45" t="s">
        <v>739</v>
      </c>
      <c r="L188" s="9" t="str">
        <f t="shared" si="75"/>
        <v>N/A</v>
      </c>
    </row>
    <row r="189" spans="1:12" ht="25.5" x14ac:dyDescent="0.2">
      <c r="A189" s="2" t="s">
        <v>1662</v>
      </c>
      <c r="B189" s="35" t="s">
        <v>213</v>
      </c>
      <c r="C189" s="13" t="s">
        <v>1747</v>
      </c>
      <c r="D189" s="44" t="str">
        <f t="shared" si="76"/>
        <v>N/A</v>
      </c>
      <c r="E189" s="13" t="s">
        <v>1747</v>
      </c>
      <c r="F189" s="44" t="str">
        <f t="shared" si="77"/>
        <v>N/A</v>
      </c>
      <c r="G189" s="13" t="s">
        <v>1747</v>
      </c>
      <c r="H189" s="44" t="str">
        <f t="shared" si="78"/>
        <v>N/A</v>
      </c>
      <c r="I189" s="57" t="s">
        <v>1747</v>
      </c>
      <c r="J189" s="57" t="s">
        <v>1747</v>
      </c>
      <c r="K189" s="45" t="s">
        <v>739</v>
      </c>
      <c r="L189" s="9" t="str">
        <f t="shared" si="75"/>
        <v>N/A</v>
      </c>
    </row>
    <row r="190" spans="1:12" ht="25.5" x14ac:dyDescent="0.2">
      <c r="A190" s="2" t="s">
        <v>1663</v>
      </c>
      <c r="B190" s="35" t="s">
        <v>213</v>
      </c>
      <c r="C190" s="13" t="s">
        <v>1747</v>
      </c>
      <c r="D190" s="44" t="str">
        <f t="shared" si="76"/>
        <v>N/A</v>
      </c>
      <c r="E190" s="13" t="s">
        <v>1747</v>
      </c>
      <c r="F190" s="44" t="str">
        <f t="shared" si="77"/>
        <v>N/A</v>
      </c>
      <c r="G190" s="13" t="s">
        <v>1747</v>
      </c>
      <c r="H190" s="44" t="str">
        <f t="shared" si="78"/>
        <v>N/A</v>
      </c>
      <c r="I190" s="57" t="s">
        <v>1747</v>
      </c>
      <c r="J190" s="57" t="s">
        <v>1747</v>
      </c>
      <c r="K190" s="45" t="s">
        <v>739</v>
      </c>
      <c r="L190" s="9" t="str">
        <f t="shared" si="75"/>
        <v>N/A</v>
      </c>
    </row>
    <row r="191" spans="1:12" ht="25.5" x14ac:dyDescent="0.2">
      <c r="A191" s="2" t="s">
        <v>1664</v>
      </c>
      <c r="B191" s="35" t="s">
        <v>213</v>
      </c>
      <c r="C191" s="13" t="s">
        <v>1747</v>
      </c>
      <c r="D191" s="44" t="str">
        <f t="shared" si="76"/>
        <v>N/A</v>
      </c>
      <c r="E191" s="13" t="s">
        <v>1747</v>
      </c>
      <c r="F191" s="44" t="str">
        <f t="shared" si="77"/>
        <v>N/A</v>
      </c>
      <c r="G191" s="13" t="s">
        <v>1747</v>
      </c>
      <c r="H191" s="44" t="str">
        <f t="shared" si="78"/>
        <v>N/A</v>
      </c>
      <c r="I191" s="57" t="s">
        <v>1747</v>
      </c>
      <c r="J191" s="57" t="s">
        <v>1747</v>
      </c>
      <c r="K191" s="45" t="s">
        <v>739</v>
      </c>
      <c r="L191" s="9" t="str">
        <f t="shared" si="75"/>
        <v>N/A</v>
      </c>
    </row>
    <row r="192" spans="1:12" ht="25.5" x14ac:dyDescent="0.2">
      <c r="A192" s="2" t="s">
        <v>1665</v>
      </c>
      <c r="B192" s="35" t="s">
        <v>213</v>
      </c>
      <c r="C192" s="13" t="s">
        <v>1747</v>
      </c>
      <c r="D192" s="44" t="str">
        <f t="shared" si="76"/>
        <v>N/A</v>
      </c>
      <c r="E192" s="13" t="s">
        <v>1747</v>
      </c>
      <c r="F192" s="44" t="str">
        <f t="shared" si="77"/>
        <v>N/A</v>
      </c>
      <c r="G192" s="13" t="s">
        <v>1747</v>
      </c>
      <c r="H192" s="44" t="str">
        <f t="shared" si="78"/>
        <v>N/A</v>
      </c>
      <c r="I192" s="57" t="s">
        <v>1747</v>
      </c>
      <c r="J192" s="57" t="s">
        <v>1747</v>
      </c>
      <c r="K192" s="45" t="s">
        <v>739</v>
      </c>
      <c r="L192" s="9" t="str">
        <f t="shared" si="75"/>
        <v>N/A</v>
      </c>
    </row>
    <row r="193" spans="1:12" ht="25.5" x14ac:dyDescent="0.2">
      <c r="A193" s="2" t="s">
        <v>1666</v>
      </c>
      <c r="B193" s="35" t="s">
        <v>213</v>
      </c>
      <c r="C193" s="13" t="s">
        <v>1747</v>
      </c>
      <c r="D193" s="44" t="str">
        <f t="shared" si="76"/>
        <v>N/A</v>
      </c>
      <c r="E193" s="13" t="s">
        <v>1747</v>
      </c>
      <c r="F193" s="44" t="str">
        <f t="shared" si="77"/>
        <v>N/A</v>
      </c>
      <c r="G193" s="13" t="s">
        <v>1747</v>
      </c>
      <c r="H193" s="44" t="str">
        <f t="shared" si="78"/>
        <v>N/A</v>
      </c>
      <c r="I193" s="57" t="s">
        <v>1747</v>
      </c>
      <c r="J193" s="57" t="s">
        <v>1747</v>
      </c>
      <c r="K193" s="45" t="s">
        <v>739</v>
      </c>
      <c r="L193" s="9" t="str">
        <f t="shared" si="75"/>
        <v>N/A</v>
      </c>
    </row>
    <row r="194" spans="1:12" ht="25.5" x14ac:dyDescent="0.2">
      <c r="A194" s="2" t="s">
        <v>1667</v>
      </c>
      <c r="B194" s="35" t="s">
        <v>213</v>
      </c>
      <c r="C194" s="13" t="s">
        <v>1747</v>
      </c>
      <c r="D194" s="44" t="str">
        <f t="shared" si="76"/>
        <v>N/A</v>
      </c>
      <c r="E194" s="13" t="s">
        <v>1747</v>
      </c>
      <c r="F194" s="44" t="str">
        <f t="shared" si="77"/>
        <v>N/A</v>
      </c>
      <c r="G194" s="13" t="s">
        <v>1747</v>
      </c>
      <c r="H194" s="44" t="str">
        <f t="shared" si="78"/>
        <v>N/A</v>
      </c>
      <c r="I194" s="57" t="s">
        <v>1747</v>
      </c>
      <c r="J194" s="57" t="s">
        <v>1747</v>
      </c>
      <c r="K194" s="45" t="s">
        <v>739</v>
      </c>
      <c r="L194" s="9" t="str">
        <f t="shared" si="75"/>
        <v>N/A</v>
      </c>
    </row>
    <row r="195" spans="1:12" ht="25.5" x14ac:dyDescent="0.2">
      <c r="A195" s="2" t="s">
        <v>1668</v>
      </c>
      <c r="B195" s="35" t="s">
        <v>213</v>
      </c>
      <c r="C195" s="13" t="s">
        <v>1747</v>
      </c>
      <c r="D195" s="44" t="str">
        <f t="shared" si="76"/>
        <v>N/A</v>
      </c>
      <c r="E195" s="13" t="s">
        <v>1747</v>
      </c>
      <c r="F195" s="44" t="str">
        <f t="shared" si="77"/>
        <v>N/A</v>
      </c>
      <c r="G195" s="13" t="s">
        <v>1747</v>
      </c>
      <c r="H195" s="44" t="str">
        <f t="shared" si="78"/>
        <v>N/A</v>
      </c>
      <c r="I195" s="57" t="s">
        <v>1747</v>
      </c>
      <c r="J195" s="57" t="s">
        <v>1747</v>
      </c>
      <c r="K195" s="45" t="s">
        <v>739</v>
      </c>
      <c r="L195" s="9" t="str">
        <f t="shared" si="75"/>
        <v>N/A</v>
      </c>
    </row>
    <row r="196" spans="1:12" ht="25.5" x14ac:dyDescent="0.2">
      <c r="A196" s="2" t="s">
        <v>1669</v>
      </c>
      <c r="B196" s="35" t="s">
        <v>213</v>
      </c>
      <c r="C196" s="13" t="s">
        <v>1747</v>
      </c>
      <c r="D196" s="44" t="str">
        <f t="shared" si="76"/>
        <v>N/A</v>
      </c>
      <c r="E196" s="13" t="s">
        <v>1747</v>
      </c>
      <c r="F196" s="44" t="str">
        <f t="shared" si="77"/>
        <v>N/A</v>
      </c>
      <c r="G196" s="13" t="s">
        <v>1747</v>
      </c>
      <c r="H196" s="44" t="str">
        <f t="shared" si="78"/>
        <v>N/A</v>
      </c>
      <c r="I196" s="57" t="s">
        <v>1747</v>
      </c>
      <c r="J196" s="57" t="s">
        <v>1747</v>
      </c>
      <c r="K196" s="45" t="s">
        <v>739</v>
      </c>
      <c r="L196" s="9" t="str">
        <f t="shared" si="75"/>
        <v>N/A</v>
      </c>
    </row>
    <row r="197" spans="1:12" ht="25.5" x14ac:dyDescent="0.2">
      <c r="A197" s="2" t="s">
        <v>1670</v>
      </c>
      <c r="B197" s="35" t="s">
        <v>213</v>
      </c>
      <c r="C197" s="13" t="s">
        <v>1747</v>
      </c>
      <c r="D197" s="44" t="str">
        <f t="shared" si="76"/>
        <v>N/A</v>
      </c>
      <c r="E197" s="13" t="s">
        <v>1747</v>
      </c>
      <c r="F197" s="44" t="str">
        <f t="shared" si="77"/>
        <v>N/A</v>
      </c>
      <c r="G197" s="13" t="s">
        <v>1747</v>
      </c>
      <c r="H197" s="44" t="str">
        <f t="shared" si="78"/>
        <v>N/A</v>
      </c>
      <c r="I197" s="57" t="s">
        <v>1747</v>
      </c>
      <c r="J197" s="57" t="s">
        <v>1747</v>
      </c>
      <c r="K197" s="45" t="s">
        <v>739</v>
      </c>
      <c r="L197" s="9" t="str">
        <f t="shared" si="75"/>
        <v>N/A</v>
      </c>
    </row>
    <row r="198" spans="1:12" ht="25.5" x14ac:dyDescent="0.2">
      <c r="A198" s="2" t="s">
        <v>1671</v>
      </c>
      <c r="B198" s="35" t="s">
        <v>213</v>
      </c>
      <c r="C198" s="13" t="s">
        <v>1747</v>
      </c>
      <c r="D198" s="44" t="str">
        <f t="shared" si="76"/>
        <v>N/A</v>
      </c>
      <c r="E198" s="13" t="s">
        <v>1747</v>
      </c>
      <c r="F198" s="44" t="str">
        <f t="shared" si="77"/>
        <v>N/A</v>
      </c>
      <c r="G198" s="13" t="s">
        <v>1747</v>
      </c>
      <c r="H198" s="44" t="str">
        <f t="shared" si="78"/>
        <v>N/A</v>
      </c>
      <c r="I198" s="57" t="s">
        <v>1747</v>
      </c>
      <c r="J198" s="57" t="s">
        <v>1747</v>
      </c>
      <c r="K198" s="45" t="s">
        <v>739</v>
      </c>
      <c r="L198" s="9" t="str">
        <f t="shared" si="75"/>
        <v>N/A</v>
      </c>
    </row>
    <row r="199" spans="1:12" ht="25.5" x14ac:dyDescent="0.2">
      <c r="A199" s="2" t="s">
        <v>1672</v>
      </c>
      <c r="B199" s="35" t="s">
        <v>213</v>
      </c>
      <c r="C199" s="13" t="s">
        <v>1747</v>
      </c>
      <c r="D199" s="44" t="str">
        <f t="shared" si="76"/>
        <v>N/A</v>
      </c>
      <c r="E199" s="13" t="s">
        <v>1747</v>
      </c>
      <c r="F199" s="44" t="str">
        <f t="shared" si="77"/>
        <v>N/A</v>
      </c>
      <c r="G199" s="13" t="s">
        <v>1747</v>
      </c>
      <c r="H199" s="44" t="str">
        <f t="shared" si="78"/>
        <v>N/A</v>
      </c>
      <c r="I199" s="57" t="s">
        <v>1747</v>
      </c>
      <c r="J199" s="57" t="s">
        <v>1747</v>
      </c>
      <c r="K199" s="45" t="s">
        <v>739</v>
      </c>
      <c r="L199" s="9" t="str">
        <f t="shared" si="75"/>
        <v>N/A</v>
      </c>
    </row>
    <row r="200" spans="1:12" ht="25.5" x14ac:dyDescent="0.2">
      <c r="A200" s="2" t="s">
        <v>1673</v>
      </c>
      <c r="B200" s="35" t="s">
        <v>213</v>
      </c>
      <c r="C200" s="13" t="s">
        <v>1747</v>
      </c>
      <c r="D200" s="44" t="str">
        <f t="shared" si="76"/>
        <v>N/A</v>
      </c>
      <c r="E200" s="13" t="s">
        <v>1747</v>
      </c>
      <c r="F200" s="44" t="str">
        <f t="shared" si="77"/>
        <v>N/A</v>
      </c>
      <c r="G200" s="13" t="s">
        <v>1747</v>
      </c>
      <c r="H200" s="44" t="str">
        <f t="shared" si="78"/>
        <v>N/A</v>
      </c>
      <c r="I200" s="57" t="s">
        <v>1747</v>
      </c>
      <c r="J200" s="57" t="s">
        <v>1747</v>
      </c>
      <c r="K200" s="45" t="s">
        <v>739</v>
      </c>
      <c r="L200" s="9" t="str">
        <f t="shared" si="75"/>
        <v>N/A</v>
      </c>
    </row>
    <row r="201" spans="1:12" ht="25.5" x14ac:dyDescent="0.2">
      <c r="A201" s="2" t="s">
        <v>1674</v>
      </c>
      <c r="B201" s="35" t="s">
        <v>213</v>
      </c>
      <c r="C201" s="13" t="s">
        <v>1747</v>
      </c>
      <c r="D201" s="44" t="str">
        <f t="shared" si="76"/>
        <v>N/A</v>
      </c>
      <c r="E201" s="13" t="s">
        <v>1747</v>
      </c>
      <c r="F201" s="44" t="str">
        <f t="shared" si="77"/>
        <v>N/A</v>
      </c>
      <c r="G201" s="13" t="s">
        <v>1747</v>
      </c>
      <c r="H201" s="44" t="str">
        <f t="shared" si="78"/>
        <v>N/A</v>
      </c>
      <c r="I201" s="57" t="s">
        <v>1747</v>
      </c>
      <c r="J201" s="57" t="s">
        <v>1747</v>
      </c>
      <c r="K201" s="45" t="s">
        <v>739</v>
      </c>
      <c r="L201" s="9" t="str">
        <f t="shared" si="75"/>
        <v>N/A</v>
      </c>
    </row>
    <row r="202" spans="1:12" ht="25.5" x14ac:dyDescent="0.2">
      <c r="A202" s="2" t="s">
        <v>1675</v>
      </c>
      <c r="B202" s="35" t="s">
        <v>213</v>
      </c>
      <c r="C202" s="13" t="s">
        <v>1747</v>
      </c>
      <c r="D202" s="44" t="str">
        <f t="shared" si="76"/>
        <v>N/A</v>
      </c>
      <c r="E202" s="13" t="s">
        <v>1747</v>
      </c>
      <c r="F202" s="44" t="str">
        <f t="shared" si="77"/>
        <v>N/A</v>
      </c>
      <c r="G202" s="13" t="s">
        <v>1747</v>
      </c>
      <c r="H202" s="44" t="str">
        <f t="shared" si="78"/>
        <v>N/A</v>
      </c>
      <c r="I202" s="57" t="s">
        <v>1747</v>
      </c>
      <c r="J202" s="57" t="s">
        <v>1747</v>
      </c>
      <c r="K202" s="45" t="s">
        <v>739</v>
      </c>
      <c r="L202" s="9" t="str">
        <f t="shared" si="75"/>
        <v>N/A</v>
      </c>
    </row>
    <row r="203" spans="1:12" ht="25.5" x14ac:dyDescent="0.2">
      <c r="A203" s="2" t="s">
        <v>1676</v>
      </c>
      <c r="B203" s="35" t="s">
        <v>213</v>
      </c>
      <c r="C203" s="13" t="s">
        <v>1747</v>
      </c>
      <c r="D203" s="44" t="str">
        <f t="shared" si="76"/>
        <v>N/A</v>
      </c>
      <c r="E203" s="13" t="s">
        <v>1747</v>
      </c>
      <c r="F203" s="44" t="str">
        <f t="shared" si="77"/>
        <v>N/A</v>
      </c>
      <c r="G203" s="13" t="s">
        <v>1747</v>
      </c>
      <c r="H203" s="44" t="str">
        <f t="shared" si="78"/>
        <v>N/A</v>
      </c>
      <c r="I203" s="57" t="s">
        <v>1747</v>
      </c>
      <c r="J203" s="57" t="s">
        <v>1747</v>
      </c>
      <c r="K203" s="45" t="s">
        <v>739</v>
      </c>
      <c r="L203" s="9" t="str">
        <f t="shared" si="75"/>
        <v>N/A</v>
      </c>
    </row>
    <row r="204" spans="1:12" ht="25.5" x14ac:dyDescent="0.2">
      <c r="A204" s="2" t="s">
        <v>1677</v>
      </c>
      <c r="B204" s="35" t="s">
        <v>213</v>
      </c>
      <c r="C204" s="13" t="s">
        <v>1747</v>
      </c>
      <c r="D204" s="44" t="str">
        <f t="shared" si="76"/>
        <v>N/A</v>
      </c>
      <c r="E204" s="13" t="s">
        <v>1747</v>
      </c>
      <c r="F204" s="44" t="str">
        <f t="shared" si="77"/>
        <v>N/A</v>
      </c>
      <c r="G204" s="13" t="s">
        <v>1747</v>
      </c>
      <c r="H204" s="44" t="str">
        <f t="shared" si="78"/>
        <v>N/A</v>
      </c>
      <c r="I204" s="57" t="s">
        <v>1747</v>
      </c>
      <c r="J204" s="57" t="s">
        <v>1747</v>
      </c>
      <c r="K204" s="45" t="s">
        <v>739</v>
      </c>
      <c r="L204" s="9" t="str">
        <f t="shared" si="75"/>
        <v>N/A</v>
      </c>
    </row>
    <row r="205" spans="1:12" ht="25.5" x14ac:dyDescent="0.2">
      <c r="A205" s="2" t="s">
        <v>1678</v>
      </c>
      <c r="B205" s="35" t="s">
        <v>213</v>
      </c>
      <c r="C205" s="13" t="s">
        <v>1747</v>
      </c>
      <c r="D205" s="44" t="str">
        <f t="shared" si="76"/>
        <v>N/A</v>
      </c>
      <c r="E205" s="13" t="s">
        <v>1747</v>
      </c>
      <c r="F205" s="44" t="str">
        <f t="shared" si="77"/>
        <v>N/A</v>
      </c>
      <c r="G205" s="13" t="s">
        <v>1747</v>
      </c>
      <c r="H205" s="44" t="str">
        <f t="shared" si="78"/>
        <v>N/A</v>
      </c>
      <c r="I205" s="57" t="s">
        <v>1747</v>
      </c>
      <c r="J205" s="57" t="s">
        <v>1747</v>
      </c>
      <c r="K205" s="45" t="s">
        <v>739</v>
      </c>
      <c r="L205" s="9" t="str">
        <f t="shared" si="75"/>
        <v>N/A</v>
      </c>
    </row>
    <row r="206" spans="1:12" ht="25.5" x14ac:dyDescent="0.2">
      <c r="A206" s="2" t="s">
        <v>1679</v>
      </c>
      <c r="B206" s="35" t="s">
        <v>213</v>
      </c>
      <c r="C206" s="13" t="s">
        <v>1747</v>
      </c>
      <c r="D206" s="44" t="str">
        <f t="shared" si="76"/>
        <v>N/A</v>
      </c>
      <c r="E206" s="13" t="s">
        <v>1747</v>
      </c>
      <c r="F206" s="44" t="str">
        <f t="shared" si="77"/>
        <v>N/A</v>
      </c>
      <c r="G206" s="13" t="s">
        <v>1747</v>
      </c>
      <c r="H206" s="44" t="str">
        <f t="shared" si="78"/>
        <v>N/A</v>
      </c>
      <c r="I206" s="57" t="s">
        <v>1747</v>
      </c>
      <c r="J206" s="57" t="s">
        <v>1747</v>
      </c>
      <c r="K206" s="45" t="s">
        <v>739</v>
      </c>
      <c r="L206" s="9" t="str">
        <f t="shared" si="75"/>
        <v>N/A</v>
      </c>
    </row>
    <row r="207" spans="1:12" ht="25.5" x14ac:dyDescent="0.2">
      <c r="A207" s="2" t="s">
        <v>1680</v>
      </c>
      <c r="B207" s="35" t="s">
        <v>213</v>
      </c>
      <c r="C207" s="13" t="s">
        <v>1747</v>
      </c>
      <c r="D207" s="44" t="str">
        <f t="shared" si="76"/>
        <v>N/A</v>
      </c>
      <c r="E207" s="13" t="s">
        <v>1747</v>
      </c>
      <c r="F207" s="44" t="str">
        <f t="shared" si="77"/>
        <v>N/A</v>
      </c>
      <c r="G207" s="13" t="s">
        <v>1747</v>
      </c>
      <c r="H207" s="44" t="str">
        <f t="shared" si="78"/>
        <v>N/A</v>
      </c>
      <c r="I207" s="57" t="s">
        <v>1747</v>
      </c>
      <c r="J207" s="57" t="s">
        <v>1747</v>
      </c>
      <c r="K207" s="45" t="s">
        <v>739</v>
      </c>
      <c r="L207" s="9" t="str">
        <f t="shared" si="75"/>
        <v>N/A</v>
      </c>
    </row>
    <row r="208" spans="1:12" ht="25.5" x14ac:dyDescent="0.2">
      <c r="A208" s="2" t="s">
        <v>1681</v>
      </c>
      <c r="B208" s="35" t="s">
        <v>213</v>
      </c>
      <c r="C208" s="13" t="s">
        <v>1747</v>
      </c>
      <c r="D208" s="44" t="str">
        <f t="shared" si="76"/>
        <v>N/A</v>
      </c>
      <c r="E208" s="13" t="s">
        <v>1747</v>
      </c>
      <c r="F208" s="44" t="str">
        <f t="shared" si="77"/>
        <v>N/A</v>
      </c>
      <c r="G208" s="13" t="s">
        <v>1747</v>
      </c>
      <c r="H208" s="44" t="str">
        <f t="shared" si="78"/>
        <v>N/A</v>
      </c>
      <c r="I208" s="57" t="s">
        <v>1747</v>
      </c>
      <c r="J208" s="57" t="s">
        <v>1747</v>
      </c>
      <c r="K208" s="45" t="s">
        <v>739</v>
      </c>
      <c r="L208" s="9" t="str">
        <f t="shared" si="75"/>
        <v>N/A</v>
      </c>
    </row>
    <row r="209" spans="1:12" ht="25.5" x14ac:dyDescent="0.2">
      <c r="A209" s="2" t="s">
        <v>1682</v>
      </c>
      <c r="B209" s="35" t="s">
        <v>213</v>
      </c>
      <c r="C209" s="13" t="s">
        <v>1747</v>
      </c>
      <c r="D209" s="44" t="str">
        <f t="shared" si="76"/>
        <v>N/A</v>
      </c>
      <c r="E209" s="13" t="s">
        <v>1747</v>
      </c>
      <c r="F209" s="44" t="str">
        <f t="shared" si="77"/>
        <v>N/A</v>
      </c>
      <c r="G209" s="13" t="s">
        <v>1747</v>
      </c>
      <c r="H209" s="44" t="str">
        <f t="shared" si="78"/>
        <v>N/A</v>
      </c>
      <c r="I209" s="57" t="s">
        <v>1747</v>
      </c>
      <c r="J209" s="57" t="s">
        <v>1747</v>
      </c>
      <c r="K209" s="45" t="s">
        <v>739</v>
      </c>
      <c r="L209" s="9" t="str">
        <f t="shared" si="75"/>
        <v>N/A</v>
      </c>
    </row>
    <row r="210" spans="1:12" ht="25.5" x14ac:dyDescent="0.2">
      <c r="A210" s="2" t="s">
        <v>1683</v>
      </c>
      <c r="B210" s="35" t="s">
        <v>213</v>
      </c>
      <c r="C210" s="13" t="s">
        <v>1747</v>
      </c>
      <c r="D210" s="44" t="str">
        <f t="shared" si="76"/>
        <v>N/A</v>
      </c>
      <c r="E210" s="13" t="s">
        <v>1747</v>
      </c>
      <c r="F210" s="44" t="str">
        <f t="shared" si="77"/>
        <v>N/A</v>
      </c>
      <c r="G210" s="13" t="s">
        <v>1747</v>
      </c>
      <c r="H210" s="44" t="str">
        <f t="shared" si="78"/>
        <v>N/A</v>
      </c>
      <c r="I210" s="57" t="s">
        <v>1747</v>
      </c>
      <c r="J210" s="57" t="s">
        <v>1747</v>
      </c>
      <c r="K210" s="45" t="s">
        <v>739</v>
      </c>
      <c r="L210" s="9" t="str">
        <f t="shared" si="75"/>
        <v>N/A</v>
      </c>
    </row>
    <row r="211" spans="1:12" ht="25.5" x14ac:dyDescent="0.2">
      <c r="A211" s="2" t="s">
        <v>1684</v>
      </c>
      <c r="B211" s="35" t="s">
        <v>213</v>
      </c>
      <c r="C211" s="13" t="s">
        <v>1747</v>
      </c>
      <c r="D211" s="44" t="str">
        <f t="shared" si="76"/>
        <v>N/A</v>
      </c>
      <c r="E211" s="13" t="s">
        <v>1747</v>
      </c>
      <c r="F211" s="44" t="str">
        <f t="shared" si="77"/>
        <v>N/A</v>
      </c>
      <c r="G211" s="13" t="s">
        <v>1747</v>
      </c>
      <c r="H211" s="44" t="str">
        <f t="shared" si="78"/>
        <v>N/A</v>
      </c>
      <c r="I211" s="57" t="s">
        <v>1747</v>
      </c>
      <c r="J211" s="57" t="s">
        <v>1747</v>
      </c>
      <c r="K211" s="45" t="s">
        <v>739</v>
      </c>
      <c r="L211" s="9" t="str">
        <f t="shared" si="75"/>
        <v>N/A</v>
      </c>
    </row>
    <row r="212" spans="1:12" ht="25.5" x14ac:dyDescent="0.2">
      <c r="A212" s="2" t="s">
        <v>1685</v>
      </c>
      <c r="B212" s="35" t="s">
        <v>213</v>
      </c>
      <c r="C212" s="13" t="s">
        <v>1747</v>
      </c>
      <c r="D212" s="44" t="str">
        <f t="shared" si="76"/>
        <v>N/A</v>
      </c>
      <c r="E212" s="13" t="s">
        <v>1747</v>
      </c>
      <c r="F212" s="44" t="str">
        <f t="shared" si="77"/>
        <v>N/A</v>
      </c>
      <c r="G212" s="13" t="s">
        <v>1747</v>
      </c>
      <c r="H212" s="44" t="str">
        <f t="shared" si="78"/>
        <v>N/A</v>
      </c>
      <c r="I212" s="57" t="s">
        <v>1747</v>
      </c>
      <c r="J212" s="57" t="s">
        <v>1747</v>
      </c>
      <c r="K212" s="45" t="s">
        <v>739</v>
      </c>
      <c r="L212" s="9" t="str">
        <f t="shared" si="75"/>
        <v>N/A</v>
      </c>
    </row>
    <row r="213" spans="1:12" ht="38.25" x14ac:dyDescent="0.2">
      <c r="A213" s="2" t="s">
        <v>1658</v>
      </c>
      <c r="B213" s="35" t="s">
        <v>213</v>
      </c>
      <c r="C213" s="13" t="s">
        <v>1747</v>
      </c>
      <c r="D213" s="44" t="str">
        <f t="shared" si="76"/>
        <v>N/A</v>
      </c>
      <c r="E213" s="13" t="s">
        <v>1747</v>
      </c>
      <c r="F213" s="44" t="str">
        <f t="shared" si="77"/>
        <v>N/A</v>
      </c>
      <c r="G213" s="13" t="s">
        <v>1747</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122759</v>
      </c>
      <c r="D6" s="11" t="str">
        <f t="shared" ref="D6:D39" si="0">IF($B6="N/A","N/A",IF(C6&gt;10,"No",IF(C6&lt;-10,"No","Yes")))</f>
        <v>N/A</v>
      </c>
      <c r="E6" s="1">
        <v>123892</v>
      </c>
      <c r="F6" s="11" t="str">
        <f t="shared" ref="F6:F39" si="1">IF($B6="N/A","N/A",IF(E6&gt;10,"No",IF(E6&lt;-10,"No","Yes")))</f>
        <v>N/A</v>
      </c>
      <c r="G6" s="1">
        <v>125389</v>
      </c>
      <c r="H6" s="11" t="str">
        <f t="shared" ref="H6:H39" si="2">IF($B6="N/A","N/A",IF(G6&gt;10,"No",IF(G6&lt;-10,"No","Yes")))</f>
        <v>N/A</v>
      </c>
      <c r="I6" s="57">
        <v>0.92290000000000005</v>
      </c>
      <c r="J6" s="57">
        <v>1.208</v>
      </c>
      <c r="K6" s="48" t="s">
        <v>739</v>
      </c>
      <c r="L6" s="9" t="str">
        <f t="shared" ref="L6:L39" si="3">IF(J6="Div by 0", "N/A", IF(K6="N/A","N/A", IF(J6&gt;VALUE(MID(K6,1,2)), "No", IF(J6&lt;-1*VALUE(MID(K6,1,2)), "No", "Yes"))))</f>
        <v>Yes</v>
      </c>
    </row>
    <row r="7" spans="1:12" x14ac:dyDescent="0.2">
      <c r="A7" s="18" t="s">
        <v>4</v>
      </c>
      <c r="B7" s="35" t="s">
        <v>213</v>
      </c>
      <c r="C7" s="36">
        <v>107718</v>
      </c>
      <c r="D7" s="44" t="str">
        <f t="shared" si="0"/>
        <v>N/A</v>
      </c>
      <c r="E7" s="36">
        <v>109859</v>
      </c>
      <c r="F7" s="44" t="str">
        <f t="shared" si="1"/>
        <v>N/A</v>
      </c>
      <c r="G7" s="36">
        <v>110673</v>
      </c>
      <c r="H7" s="44" t="str">
        <f t="shared" si="2"/>
        <v>N/A</v>
      </c>
      <c r="I7" s="12">
        <v>1.988</v>
      </c>
      <c r="J7" s="12">
        <v>0.7409</v>
      </c>
      <c r="K7" s="45" t="s">
        <v>739</v>
      </c>
      <c r="L7" s="9" t="str">
        <f t="shared" si="3"/>
        <v>Yes</v>
      </c>
    </row>
    <row r="8" spans="1:12" x14ac:dyDescent="0.2">
      <c r="A8" s="18" t="s">
        <v>359</v>
      </c>
      <c r="B8" s="35" t="s">
        <v>213</v>
      </c>
      <c r="C8" s="36">
        <v>87.747537859000005</v>
      </c>
      <c r="D8" s="44" t="str">
        <f>IF($B8="N/A","N/A",IF(C8&gt;10,"No",IF(C8&lt;-10,"No","Yes")))</f>
        <v>N/A</v>
      </c>
      <c r="E8" s="36">
        <v>88.673199237999995</v>
      </c>
      <c r="F8" s="44" t="str">
        <f t="shared" si="1"/>
        <v>N/A</v>
      </c>
      <c r="G8" s="8">
        <v>88.263723292999998</v>
      </c>
      <c r="H8" s="44" t="str">
        <f t="shared" si="2"/>
        <v>N/A</v>
      </c>
      <c r="I8" s="12">
        <v>1.0549999999999999</v>
      </c>
      <c r="J8" s="12">
        <v>-0.46200000000000002</v>
      </c>
      <c r="K8" s="45" t="s">
        <v>739</v>
      </c>
      <c r="L8" s="9" t="str">
        <f t="shared" si="3"/>
        <v>Yes</v>
      </c>
    </row>
    <row r="9" spans="1:12" x14ac:dyDescent="0.2">
      <c r="A9" s="18" t="s">
        <v>83</v>
      </c>
      <c r="B9" s="35" t="s">
        <v>213</v>
      </c>
      <c r="C9" s="36">
        <v>96665.5</v>
      </c>
      <c r="D9" s="44" t="str">
        <f t="shared" si="0"/>
        <v>N/A</v>
      </c>
      <c r="E9" s="36">
        <v>98243.48</v>
      </c>
      <c r="F9" s="44" t="str">
        <f t="shared" si="1"/>
        <v>N/A</v>
      </c>
      <c r="G9" s="36">
        <v>98890.62</v>
      </c>
      <c r="H9" s="44" t="str">
        <f t="shared" si="2"/>
        <v>N/A</v>
      </c>
      <c r="I9" s="12">
        <v>1.6319999999999999</v>
      </c>
      <c r="J9" s="12">
        <v>0.65869999999999995</v>
      </c>
      <c r="K9" s="45" t="s">
        <v>739</v>
      </c>
      <c r="L9" s="9" t="str">
        <f t="shared" si="3"/>
        <v>Yes</v>
      </c>
    </row>
    <row r="10" spans="1:12" x14ac:dyDescent="0.2">
      <c r="A10" s="18" t="s">
        <v>100</v>
      </c>
      <c r="B10" s="35" t="s">
        <v>213</v>
      </c>
      <c r="C10" s="36">
        <v>85</v>
      </c>
      <c r="D10" s="44" t="str">
        <f t="shared" si="0"/>
        <v>N/A</v>
      </c>
      <c r="E10" s="36">
        <v>116</v>
      </c>
      <c r="F10" s="44" t="str">
        <f t="shared" si="1"/>
        <v>N/A</v>
      </c>
      <c r="G10" s="36">
        <v>146</v>
      </c>
      <c r="H10" s="44" t="str">
        <f t="shared" si="2"/>
        <v>N/A</v>
      </c>
      <c r="I10" s="12">
        <v>36.47</v>
      </c>
      <c r="J10" s="12">
        <v>25.86</v>
      </c>
      <c r="K10" s="45" t="s">
        <v>739</v>
      </c>
      <c r="L10" s="9" t="str">
        <f t="shared" si="3"/>
        <v>Yes</v>
      </c>
    </row>
    <row r="11" spans="1:12" x14ac:dyDescent="0.2">
      <c r="A11" s="18" t="s">
        <v>991</v>
      </c>
      <c r="B11" s="35" t="s">
        <v>213</v>
      </c>
      <c r="C11" s="36">
        <v>56</v>
      </c>
      <c r="D11" s="44" t="str">
        <f t="shared" si="0"/>
        <v>N/A</v>
      </c>
      <c r="E11" s="36">
        <v>83</v>
      </c>
      <c r="F11" s="44" t="str">
        <f t="shared" si="1"/>
        <v>N/A</v>
      </c>
      <c r="G11" s="36">
        <v>111</v>
      </c>
      <c r="H11" s="44" t="str">
        <f t="shared" si="2"/>
        <v>N/A</v>
      </c>
      <c r="I11" s="12">
        <v>48.21</v>
      </c>
      <c r="J11" s="12">
        <v>33.729999999999997</v>
      </c>
      <c r="K11" s="45" t="s">
        <v>739</v>
      </c>
      <c r="L11" s="9" t="str">
        <f t="shared" si="3"/>
        <v>No</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0</v>
      </c>
      <c r="D13" s="44" t="str">
        <f t="shared" si="0"/>
        <v>N/A</v>
      </c>
      <c r="E13" s="36">
        <v>0</v>
      </c>
      <c r="F13" s="44" t="str">
        <f t="shared" si="1"/>
        <v>N/A</v>
      </c>
      <c r="G13" s="36">
        <v>0</v>
      </c>
      <c r="H13" s="44" t="str">
        <f t="shared" si="2"/>
        <v>N/A</v>
      </c>
      <c r="I13" s="12" t="s">
        <v>1747</v>
      </c>
      <c r="J13" s="12" t="s">
        <v>1747</v>
      </c>
      <c r="K13" s="45" t="s">
        <v>739</v>
      </c>
      <c r="L13" s="9" t="str">
        <f t="shared" si="3"/>
        <v>N/A</v>
      </c>
    </row>
    <row r="14" spans="1:12" x14ac:dyDescent="0.2">
      <c r="A14" s="18" t="s">
        <v>994</v>
      </c>
      <c r="B14" s="35" t="s">
        <v>213</v>
      </c>
      <c r="C14" s="36">
        <v>29</v>
      </c>
      <c r="D14" s="44" t="str">
        <f t="shared" si="0"/>
        <v>N/A</v>
      </c>
      <c r="E14" s="36">
        <v>33</v>
      </c>
      <c r="F14" s="44" t="str">
        <f t="shared" si="1"/>
        <v>N/A</v>
      </c>
      <c r="G14" s="36">
        <v>35</v>
      </c>
      <c r="H14" s="44" t="str">
        <f t="shared" si="2"/>
        <v>N/A</v>
      </c>
      <c r="I14" s="12">
        <v>13.79</v>
      </c>
      <c r="J14" s="12">
        <v>6.0609999999999999</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10381</v>
      </c>
      <c r="D16" s="44" t="str">
        <f t="shared" si="0"/>
        <v>N/A</v>
      </c>
      <c r="E16" s="36">
        <v>10661</v>
      </c>
      <c r="F16" s="44" t="str">
        <f t="shared" si="1"/>
        <v>N/A</v>
      </c>
      <c r="G16" s="36">
        <v>11073</v>
      </c>
      <c r="H16" s="44" t="str">
        <f t="shared" si="2"/>
        <v>N/A</v>
      </c>
      <c r="I16" s="12">
        <v>2.6970000000000001</v>
      </c>
      <c r="J16" s="12">
        <v>3.8650000000000002</v>
      </c>
      <c r="K16" s="45" t="s">
        <v>739</v>
      </c>
      <c r="L16" s="9" t="str">
        <f t="shared" si="3"/>
        <v>Yes</v>
      </c>
    </row>
    <row r="17" spans="1:12" x14ac:dyDescent="0.2">
      <c r="A17" s="4" t="s">
        <v>996</v>
      </c>
      <c r="B17" s="35" t="s">
        <v>213</v>
      </c>
      <c r="C17" s="36">
        <v>9162</v>
      </c>
      <c r="D17" s="44" t="str">
        <f t="shared" si="0"/>
        <v>N/A</v>
      </c>
      <c r="E17" s="36">
        <v>9340</v>
      </c>
      <c r="F17" s="44" t="str">
        <f t="shared" si="1"/>
        <v>N/A</v>
      </c>
      <c r="G17" s="36">
        <v>9755</v>
      </c>
      <c r="H17" s="44" t="str">
        <f t="shared" si="2"/>
        <v>N/A</v>
      </c>
      <c r="I17" s="12">
        <v>1.9430000000000001</v>
      </c>
      <c r="J17" s="12">
        <v>4.4429999999999996</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110</v>
      </c>
      <c r="D19" s="44" t="str">
        <f t="shared" si="0"/>
        <v>N/A</v>
      </c>
      <c r="E19" s="36">
        <v>106</v>
      </c>
      <c r="F19" s="44" t="str">
        <f t="shared" si="1"/>
        <v>N/A</v>
      </c>
      <c r="G19" s="36">
        <v>106</v>
      </c>
      <c r="H19" s="44" t="str">
        <f t="shared" si="2"/>
        <v>N/A</v>
      </c>
      <c r="I19" s="12">
        <v>-3.64</v>
      </c>
      <c r="J19" s="12">
        <v>0</v>
      </c>
      <c r="K19" s="45" t="s">
        <v>739</v>
      </c>
      <c r="L19" s="9" t="str">
        <f t="shared" si="3"/>
        <v>Yes</v>
      </c>
    </row>
    <row r="20" spans="1:12" x14ac:dyDescent="0.2">
      <c r="A20" s="4" t="s">
        <v>999</v>
      </c>
      <c r="B20" s="35" t="s">
        <v>213</v>
      </c>
      <c r="C20" s="36">
        <v>1109</v>
      </c>
      <c r="D20" s="44" t="str">
        <f t="shared" si="0"/>
        <v>N/A</v>
      </c>
      <c r="E20" s="36">
        <v>1215</v>
      </c>
      <c r="F20" s="44" t="str">
        <f t="shared" si="1"/>
        <v>N/A</v>
      </c>
      <c r="G20" s="36">
        <v>1212</v>
      </c>
      <c r="H20" s="44" t="str">
        <f t="shared" si="2"/>
        <v>N/A</v>
      </c>
      <c r="I20" s="12">
        <v>9.5579999999999998</v>
      </c>
      <c r="J20" s="12">
        <v>-0.247</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89869</v>
      </c>
      <c r="D22" s="44" t="str">
        <f t="shared" si="0"/>
        <v>N/A</v>
      </c>
      <c r="E22" s="36">
        <v>90307</v>
      </c>
      <c r="F22" s="44" t="str">
        <f t="shared" si="1"/>
        <v>N/A</v>
      </c>
      <c r="G22" s="36">
        <v>91176</v>
      </c>
      <c r="H22" s="44" t="str">
        <f t="shared" si="2"/>
        <v>N/A</v>
      </c>
      <c r="I22" s="12">
        <v>0.4874</v>
      </c>
      <c r="J22" s="12">
        <v>0.96230000000000004</v>
      </c>
      <c r="K22" s="45" t="s">
        <v>739</v>
      </c>
      <c r="L22" s="9" t="str">
        <f t="shared" si="3"/>
        <v>Yes</v>
      </c>
    </row>
    <row r="23" spans="1:12" x14ac:dyDescent="0.2">
      <c r="A23" s="4" t="s">
        <v>1001</v>
      </c>
      <c r="B23" s="35" t="s">
        <v>213</v>
      </c>
      <c r="C23" s="36">
        <v>17999</v>
      </c>
      <c r="D23" s="44" t="str">
        <f t="shared" si="0"/>
        <v>N/A</v>
      </c>
      <c r="E23" s="36">
        <v>17739</v>
      </c>
      <c r="F23" s="44" t="str">
        <f t="shared" si="1"/>
        <v>N/A</v>
      </c>
      <c r="G23" s="36">
        <v>18299</v>
      </c>
      <c r="H23" s="44" t="str">
        <f t="shared" si="2"/>
        <v>N/A</v>
      </c>
      <c r="I23" s="12">
        <v>-1.44</v>
      </c>
      <c r="J23" s="12">
        <v>3.157</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55839</v>
      </c>
      <c r="D26" s="44" t="str">
        <f t="shared" si="0"/>
        <v>N/A</v>
      </c>
      <c r="E26" s="36">
        <v>56624</v>
      </c>
      <c r="F26" s="44" t="str">
        <f t="shared" si="1"/>
        <v>N/A</v>
      </c>
      <c r="G26" s="36">
        <v>56926</v>
      </c>
      <c r="H26" s="44" t="str">
        <f t="shared" si="2"/>
        <v>N/A</v>
      </c>
      <c r="I26" s="12">
        <v>1.4059999999999999</v>
      </c>
      <c r="J26" s="12">
        <v>0.5333</v>
      </c>
      <c r="K26" s="45" t="s">
        <v>739</v>
      </c>
      <c r="L26" s="9" t="str">
        <f t="shared" si="3"/>
        <v>Yes</v>
      </c>
    </row>
    <row r="27" spans="1:12" x14ac:dyDescent="0.2">
      <c r="A27" s="4" t="s">
        <v>1005</v>
      </c>
      <c r="B27" s="35" t="s">
        <v>213</v>
      </c>
      <c r="C27" s="36">
        <v>11116</v>
      </c>
      <c r="D27" s="44" t="str">
        <f t="shared" si="0"/>
        <v>N/A</v>
      </c>
      <c r="E27" s="36">
        <v>11713</v>
      </c>
      <c r="F27" s="44" t="str">
        <f t="shared" si="1"/>
        <v>N/A</v>
      </c>
      <c r="G27" s="36">
        <v>11770</v>
      </c>
      <c r="H27" s="44" t="str">
        <f t="shared" si="2"/>
        <v>N/A</v>
      </c>
      <c r="I27" s="12">
        <v>5.3710000000000004</v>
      </c>
      <c r="J27" s="12">
        <v>0.48659999999999998</v>
      </c>
      <c r="K27" s="45" t="s">
        <v>739</v>
      </c>
      <c r="L27" s="9" t="str">
        <f t="shared" si="3"/>
        <v>Yes</v>
      </c>
    </row>
    <row r="28" spans="1:12" x14ac:dyDescent="0.2">
      <c r="A28" s="58" t="s">
        <v>1006</v>
      </c>
      <c r="B28" s="35" t="s">
        <v>213</v>
      </c>
      <c r="C28" s="36">
        <v>4915</v>
      </c>
      <c r="D28" s="44" t="str">
        <f t="shared" si="0"/>
        <v>N/A</v>
      </c>
      <c r="E28" s="36">
        <v>4231</v>
      </c>
      <c r="F28" s="44" t="str">
        <f t="shared" si="1"/>
        <v>N/A</v>
      </c>
      <c r="G28" s="36">
        <v>4181</v>
      </c>
      <c r="H28" s="44" t="str">
        <f t="shared" si="2"/>
        <v>N/A</v>
      </c>
      <c r="I28" s="12">
        <v>-13.9</v>
      </c>
      <c r="J28" s="12">
        <v>-1.18</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22424</v>
      </c>
      <c r="D30" s="44" t="str">
        <f t="shared" si="0"/>
        <v>N/A</v>
      </c>
      <c r="E30" s="36">
        <v>22808</v>
      </c>
      <c r="F30" s="44" t="str">
        <f t="shared" si="1"/>
        <v>N/A</v>
      </c>
      <c r="G30" s="36">
        <v>22994</v>
      </c>
      <c r="H30" s="44" t="str">
        <f t="shared" si="2"/>
        <v>N/A</v>
      </c>
      <c r="I30" s="12">
        <v>1.712</v>
      </c>
      <c r="J30" s="12">
        <v>0.8155</v>
      </c>
      <c r="K30" s="45" t="s">
        <v>739</v>
      </c>
      <c r="L30" s="9" t="str">
        <f t="shared" si="3"/>
        <v>Yes</v>
      </c>
    </row>
    <row r="31" spans="1:12" x14ac:dyDescent="0.2">
      <c r="A31" s="46" t="s">
        <v>1008</v>
      </c>
      <c r="B31" s="35" t="s">
        <v>213</v>
      </c>
      <c r="C31" s="36">
        <v>11579</v>
      </c>
      <c r="D31" s="44" t="str">
        <f t="shared" si="0"/>
        <v>N/A</v>
      </c>
      <c r="E31" s="36">
        <v>11456</v>
      </c>
      <c r="F31" s="44" t="str">
        <f t="shared" si="1"/>
        <v>N/A</v>
      </c>
      <c r="G31" s="36">
        <v>11407</v>
      </c>
      <c r="H31" s="44" t="str">
        <f t="shared" si="2"/>
        <v>N/A</v>
      </c>
      <c r="I31" s="12">
        <v>-1.06</v>
      </c>
      <c r="J31" s="12">
        <v>-0.42799999999999999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4678</v>
      </c>
      <c r="D34" s="44" t="str">
        <f t="shared" si="0"/>
        <v>N/A</v>
      </c>
      <c r="E34" s="36">
        <v>4682</v>
      </c>
      <c r="F34" s="44" t="str">
        <f t="shared" si="1"/>
        <v>N/A</v>
      </c>
      <c r="G34" s="36">
        <v>4730</v>
      </c>
      <c r="H34" s="44" t="str">
        <f t="shared" si="2"/>
        <v>N/A</v>
      </c>
      <c r="I34" s="12">
        <v>8.5500000000000007E-2</v>
      </c>
      <c r="J34" s="12">
        <v>1.0249999999999999</v>
      </c>
      <c r="K34" s="45" t="s">
        <v>739</v>
      </c>
      <c r="L34" s="9" t="str">
        <f t="shared" si="3"/>
        <v>Yes</v>
      </c>
    </row>
    <row r="35" spans="1:12" x14ac:dyDescent="0.2">
      <c r="A35" s="46" t="s">
        <v>1012</v>
      </c>
      <c r="B35" s="35" t="s">
        <v>213</v>
      </c>
      <c r="C35" s="36">
        <v>6167</v>
      </c>
      <c r="D35" s="44" t="str">
        <f t="shared" si="0"/>
        <v>N/A</v>
      </c>
      <c r="E35" s="36">
        <v>6670</v>
      </c>
      <c r="F35" s="44" t="str">
        <f t="shared" si="1"/>
        <v>N/A</v>
      </c>
      <c r="G35" s="36">
        <v>6857</v>
      </c>
      <c r="H35" s="44" t="str">
        <f t="shared" si="2"/>
        <v>N/A</v>
      </c>
      <c r="I35" s="12">
        <v>8.1560000000000006</v>
      </c>
      <c r="J35" s="12">
        <v>2.8039999999999998</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59</v>
      </c>
      <c r="D37" s="44" t="str">
        <f t="shared" si="0"/>
        <v>N/A</v>
      </c>
      <c r="E37" s="36">
        <v>53</v>
      </c>
      <c r="F37" s="44" t="str">
        <f t="shared" si="1"/>
        <v>N/A</v>
      </c>
      <c r="G37" s="36">
        <v>56</v>
      </c>
      <c r="H37" s="44" t="str">
        <f t="shared" si="2"/>
        <v>N/A</v>
      </c>
      <c r="I37" s="12">
        <v>-10.199999999999999</v>
      </c>
      <c r="J37" s="12">
        <v>5.66</v>
      </c>
      <c r="K37" s="45" t="s">
        <v>739</v>
      </c>
      <c r="L37" s="9" t="str">
        <f t="shared" si="3"/>
        <v>Yes</v>
      </c>
    </row>
    <row r="38" spans="1:12" x14ac:dyDescent="0.2">
      <c r="A38" s="46" t="s">
        <v>84</v>
      </c>
      <c r="B38" s="35" t="s">
        <v>213</v>
      </c>
      <c r="C38" s="47">
        <v>489061839</v>
      </c>
      <c r="D38" s="44" t="str">
        <f t="shared" si="0"/>
        <v>N/A</v>
      </c>
      <c r="E38" s="47">
        <v>488163833</v>
      </c>
      <c r="F38" s="44" t="str">
        <f t="shared" si="1"/>
        <v>N/A</v>
      </c>
      <c r="G38" s="47">
        <v>502541646</v>
      </c>
      <c r="H38" s="44" t="str">
        <f t="shared" si="2"/>
        <v>N/A</v>
      </c>
      <c r="I38" s="12">
        <v>-0.184</v>
      </c>
      <c r="J38" s="12">
        <v>2.9449999999999998</v>
      </c>
      <c r="K38" s="45" t="s">
        <v>739</v>
      </c>
      <c r="L38" s="9" t="str">
        <f t="shared" si="3"/>
        <v>Yes</v>
      </c>
    </row>
    <row r="39" spans="1:12" x14ac:dyDescent="0.2">
      <c r="A39" s="46" t="s">
        <v>1302</v>
      </c>
      <c r="B39" s="35" t="s">
        <v>213</v>
      </c>
      <c r="C39" s="47">
        <v>3983.9184011000002</v>
      </c>
      <c r="D39" s="44" t="str">
        <f t="shared" si="0"/>
        <v>N/A</v>
      </c>
      <c r="E39" s="47">
        <v>3940.2369241000001</v>
      </c>
      <c r="F39" s="44" t="str">
        <f t="shared" si="1"/>
        <v>N/A</v>
      </c>
      <c r="G39" s="47">
        <v>4007.8607055000002</v>
      </c>
      <c r="H39" s="44" t="str">
        <f t="shared" si="2"/>
        <v>N/A</v>
      </c>
      <c r="I39" s="12">
        <v>-1.1000000000000001</v>
      </c>
      <c r="J39" s="12">
        <v>1.716</v>
      </c>
      <c r="K39" s="45" t="s">
        <v>739</v>
      </c>
      <c r="L39" s="9" t="str">
        <f t="shared" si="3"/>
        <v>Yes</v>
      </c>
    </row>
    <row r="40" spans="1:12" x14ac:dyDescent="0.2">
      <c r="A40" s="46" t="s">
        <v>1303</v>
      </c>
      <c r="B40" s="35" t="s">
        <v>213</v>
      </c>
      <c r="C40" s="47">
        <v>4540.2053416999997</v>
      </c>
      <c r="D40" s="44" t="str">
        <f>IF($B40="N/A","N/A",IF(C40&gt;10,"No",IF(C40&lt;-10,"No","Yes")))</f>
        <v>N/A</v>
      </c>
      <c r="E40" s="47">
        <v>4443.5488489999998</v>
      </c>
      <c r="F40" s="44" t="str">
        <f>IF($B40="N/A","N/A",IF(E40&gt;10,"No",IF(E40&lt;-10,"No","Yes")))</f>
        <v>N/A</v>
      </c>
      <c r="G40" s="47">
        <v>4540.779106</v>
      </c>
      <c r="H40" s="44" t="str">
        <f>IF($B40="N/A","N/A",IF(G40&gt;10,"No",IF(G40&lt;-10,"No","Yes")))</f>
        <v>N/A</v>
      </c>
      <c r="I40" s="12">
        <v>-2.13</v>
      </c>
      <c r="J40" s="12">
        <v>2.1880000000000002</v>
      </c>
      <c r="K40" s="45" t="s">
        <v>739</v>
      </c>
      <c r="L40" s="9" t="str">
        <f>IF(J40="Div by 0", "N/A", IF(K40="N/A","N/A", IF(J40&gt;VALUE(MID(K40,1,2)), "No", IF(J40&lt;-1*VALUE(MID(K40,1,2)), "No", "Yes"))))</f>
        <v>Yes</v>
      </c>
    </row>
    <row r="41" spans="1:12" x14ac:dyDescent="0.2">
      <c r="A41" s="46" t="s">
        <v>107</v>
      </c>
      <c r="B41" s="35" t="s">
        <v>213</v>
      </c>
      <c r="C41" s="47">
        <v>1776153</v>
      </c>
      <c r="D41" s="44" t="str">
        <f t="shared" ref="D41:D44" si="4">IF($B41="N/A","N/A",IF(C41&gt;10,"No",IF(C41&lt;-10,"No","Yes")))</f>
        <v>N/A</v>
      </c>
      <c r="E41" s="47">
        <v>1819671</v>
      </c>
      <c r="F41" s="44" t="str">
        <f t="shared" ref="F41:F44" si="5">IF($B41="N/A","N/A",IF(E41&gt;10,"No",IF(E41&lt;-10,"No","Yes")))</f>
        <v>N/A</v>
      </c>
      <c r="G41" s="47">
        <v>1782366</v>
      </c>
      <c r="H41" s="44" t="str">
        <f t="shared" ref="H41:H44" si="6">IF($B41="N/A","N/A",IF(G41&gt;10,"No",IF(G41&lt;-10,"No","Yes")))</f>
        <v>N/A</v>
      </c>
      <c r="I41" s="12">
        <v>2.4500000000000002</v>
      </c>
      <c r="J41" s="12">
        <v>-2.0499999999999998</v>
      </c>
      <c r="K41" s="45" t="s">
        <v>739</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12192.164706</v>
      </c>
      <c r="D45" s="44" t="str">
        <f t="shared" ref="D45:D71" si="8">IF($B45="N/A","N/A",IF(C45&gt;10,"No",IF(C45&lt;-10,"No","Yes")))</f>
        <v>N/A</v>
      </c>
      <c r="E45" s="47">
        <v>13172.215517000001</v>
      </c>
      <c r="F45" s="44" t="str">
        <f t="shared" ref="F45:F71" si="9">IF($B45="N/A","N/A",IF(E45&gt;10,"No",IF(E45&lt;-10,"No","Yes")))</f>
        <v>N/A</v>
      </c>
      <c r="G45" s="47">
        <v>10696.698630000001</v>
      </c>
      <c r="H45" s="44" t="str">
        <f t="shared" ref="H45:H71" si="10">IF($B45="N/A","N/A",IF(G45&gt;10,"No",IF(G45&lt;-10,"No","Yes")))</f>
        <v>N/A</v>
      </c>
      <c r="I45" s="12">
        <v>8.0380000000000003</v>
      </c>
      <c r="J45" s="12">
        <v>-18.8</v>
      </c>
      <c r="K45" s="45" t="s">
        <v>739</v>
      </c>
      <c r="L45" s="9" t="str">
        <f t="shared" ref="L45:L71" si="11">IF(J45="Div by 0", "N/A", IF(K45="N/A","N/A", IF(J45&gt;VALUE(MID(K45,1,2)), "No", IF(J45&lt;-1*VALUE(MID(K45,1,2)), "No", "Yes"))))</f>
        <v>Yes</v>
      </c>
    </row>
    <row r="46" spans="1:12" x14ac:dyDescent="0.2">
      <c r="A46" s="46" t="s">
        <v>1306</v>
      </c>
      <c r="B46" s="35" t="s">
        <v>213</v>
      </c>
      <c r="C46" s="47">
        <v>4326.4821429000003</v>
      </c>
      <c r="D46" s="44" t="str">
        <f t="shared" si="8"/>
        <v>N/A</v>
      </c>
      <c r="E46" s="47">
        <v>3544.2289157</v>
      </c>
      <c r="F46" s="44" t="str">
        <f t="shared" si="9"/>
        <v>N/A</v>
      </c>
      <c r="G46" s="47">
        <v>7158.1711711999997</v>
      </c>
      <c r="H46" s="44" t="str">
        <f t="shared" si="10"/>
        <v>N/A</v>
      </c>
      <c r="I46" s="12">
        <v>-18.100000000000001</v>
      </c>
      <c r="J46" s="12">
        <v>102</v>
      </c>
      <c r="K46" s="45" t="s">
        <v>739</v>
      </c>
      <c r="L46" s="9" t="str">
        <f t="shared" si="11"/>
        <v>No</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t="s">
        <v>1747</v>
      </c>
      <c r="D48" s="44" t="str">
        <f t="shared" si="8"/>
        <v>N/A</v>
      </c>
      <c r="E48" s="47" t="s">
        <v>1747</v>
      </c>
      <c r="F48" s="44" t="str">
        <f t="shared" si="9"/>
        <v>N/A</v>
      </c>
      <c r="G48" s="47" t="s">
        <v>1747</v>
      </c>
      <c r="H48" s="44" t="str">
        <f t="shared" si="10"/>
        <v>N/A</v>
      </c>
      <c r="I48" s="12" t="s">
        <v>1747</v>
      </c>
      <c r="J48" s="12" t="s">
        <v>1747</v>
      </c>
      <c r="K48" s="45" t="s">
        <v>739</v>
      </c>
      <c r="L48" s="9" t="str">
        <f t="shared" si="11"/>
        <v>N/A</v>
      </c>
    </row>
    <row r="49" spans="1:12" x14ac:dyDescent="0.2">
      <c r="A49" s="46" t="s">
        <v>1309</v>
      </c>
      <c r="B49" s="35" t="s">
        <v>213</v>
      </c>
      <c r="C49" s="47">
        <v>27381.068965999999</v>
      </c>
      <c r="D49" s="44" t="str">
        <f t="shared" si="8"/>
        <v>N/A</v>
      </c>
      <c r="E49" s="47">
        <v>37388.060605999999</v>
      </c>
      <c r="F49" s="44" t="str">
        <f t="shared" si="9"/>
        <v>N/A</v>
      </c>
      <c r="G49" s="47">
        <v>21918.885714</v>
      </c>
      <c r="H49" s="44" t="str">
        <f t="shared" si="10"/>
        <v>N/A</v>
      </c>
      <c r="I49" s="12">
        <v>36.549999999999997</v>
      </c>
      <c r="J49" s="12">
        <v>-41.4</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18835.819478000001</v>
      </c>
      <c r="D51" s="44" t="str">
        <f t="shared" si="8"/>
        <v>N/A</v>
      </c>
      <c r="E51" s="47">
        <v>18952.408592</v>
      </c>
      <c r="F51" s="44" t="str">
        <f t="shared" si="9"/>
        <v>N/A</v>
      </c>
      <c r="G51" s="47">
        <v>18840.663506000001</v>
      </c>
      <c r="H51" s="44" t="str">
        <f t="shared" si="10"/>
        <v>N/A</v>
      </c>
      <c r="I51" s="12">
        <v>0.61899999999999999</v>
      </c>
      <c r="J51" s="12">
        <v>-0.59</v>
      </c>
      <c r="K51" s="45" t="s">
        <v>739</v>
      </c>
      <c r="L51" s="9" t="str">
        <f t="shared" si="11"/>
        <v>Yes</v>
      </c>
    </row>
    <row r="52" spans="1:12" x14ac:dyDescent="0.2">
      <c r="A52" s="46" t="s">
        <v>1312</v>
      </c>
      <c r="B52" s="35" t="s">
        <v>213</v>
      </c>
      <c r="C52" s="47">
        <v>17510.613184999998</v>
      </c>
      <c r="D52" s="44" t="str">
        <f t="shared" si="8"/>
        <v>N/A</v>
      </c>
      <c r="E52" s="47">
        <v>17724.791969999998</v>
      </c>
      <c r="F52" s="44" t="str">
        <f t="shared" si="9"/>
        <v>N/A</v>
      </c>
      <c r="G52" s="47">
        <v>17479.451256</v>
      </c>
      <c r="H52" s="44" t="str">
        <f t="shared" si="10"/>
        <v>N/A</v>
      </c>
      <c r="I52" s="12">
        <v>1.2230000000000001</v>
      </c>
      <c r="J52" s="12">
        <v>-1.38</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20449.636364000002</v>
      </c>
      <c r="D54" s="44" t="str">
        <f t="shared" si="8"/>
        <v>N/A</v>
      </c>
      <c r="E54" s="47">
        <v>16002.5</v>
      </c>
      <c r="F54" s="44" t="str">
        <f t="shared" si="9"/>
        <v>N/A</v>
      </c>
      <c r="G54" s="47">
        <v>15701.575472</v>
      </c>
      <c r="H54" s="44" t="str">
        <f t="shared" si="10"/>
        <v>N/A</v>
      </c>
      <c r="I54" s="12">
        <v>-21.7</v>
      </c>
      <c r="J54" s="12">
        <v>-1.88</v>
      </c>
      <c r="K54" s="45" t="s">
        <v>739</v>
      </c>
      <c r="L54" s="9" t="str">
        <f t="shared" si="11"/>
        <v>Yes</v>
      </c>
    </row>
    <row r="55" spans="1:12" x14ac:dyDescent="0.2">
      <c r="A55" s="46" t="s">
        <v>1691</v>
      </c>
      <c r="B55" s="35" t="s">
        <v>213</v>
      </c>
      <c r="C55" s="47">
        <v>29623.935076999998</v>
      </c>
      <c r="D55" s="44" t="str">
        <f t="shared" si="8"/>
        <v>N/A</v>
      </c>
      <c r="E55" s="47">
        <v>28646.753908999999</v>
      </c>
      <c r="F55" s="44" t="str">
        <f t="shared" si="9"/>
        <v>N/A</v>
      </c>
      <c r="G55" s="47">
        <v>30071.165841999999</v>
      </c>
      <c r="H55" s="44" t="str">
        <f t="shared" si="10"/>
        <v>N/A</v>
      </c>
      <c r="I55" s="12">
        <v>-3.3</v>
      </c>
      <c r="J55" s="12">
        <v>4.9720000000000004</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2322.3968331999999</v>
      </c>
      <c r="D57" s="44" t="str">
        <f t="shared" si="8"/>
        <v>N/A</v>
      </c>
      <c r="E57" s="47">
        <v>2240.9006942999999</v>
      </c>
      <c r="F57" s="44" t="str">
        <f t="shared" si="9"/>
        <v>N/A</v>
      </c>
      <c r="G57" s="47">
        <v>2273.7872028000002</v>
      </c>
      <c r="H57" s="44" t="str">
        <f t="shared" si="10"/>
        <v>N/A</v>
      </c>
      <c r="I57" s="12">
        <v>-3.51</v>
      </c>
      <c r="J57" s="12">
        <v>1.468</v>
      </c>
      <c r="K57" s="45" t="s">
        <v>739</v>
      </c>
      <c r="L57" s="9" t="str">
        <f t="shared" si="11"/>
        <v>Yes</v>
      </c>
    </row>
    <row r="58" spans="1:12" x14ac:dyDescent="0.2">
      <c r="A58" s="46" t="s">
        <v>1316</v>
      </c>
      <c r="B58" s="35" t="s">
        <v>213</v>
      </c>
      <c r="C58" s="47">
        <v>1982.1130063000001</v>
      </c>
      <c r="D58" s="44" t="str">
        <f t="shared" si="8"/>
        <v>N/A</v>
      </c>
      <c r="E58" s="47">
        <v>1991.1264446</v>
      </c>
      <c r="F58" s="44" t="str">
        <f t="shared" si="9"/>
        <v>N/A</v>
      </c>
      <c r="G58" s="47">
        <v>2168.7603147999998</v>
      </c>
      <c r="H58" s="44" t="str">
        <f t="shared" si="10"/>
        <v>N/A</v>
      </c>
      <c r="I58" s="12">
        <v>0.45469999999999999</v>
      </c>
      <c r="J58" s="12">
        <v>8.9209999999999994</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1479.8815881</v>
      </c>
      <c r="D61" s="44" t="str">
        <f t="shared" si="8"/>
        <v>N/A</v>
      </c>
      <c r="E61" s="47">
        <v>1517.8946383</v>
      </c>
      <c r="F61" s="44" t="str">
        <f t="shared" si="9"/>
        <v>N/A</v>
      </c>
      <c r="G61" s="47">
        <v>1511.6584513</v>
      </c>
      <c r="H61" s="44" t="str">
        <f t="shared" si="10"/>
        <v>N/A</v>
      </c>
      <c r="I61" s="12">
        <v>2.569</v>
      </c>
      <c r="J61" s="12">
        <v>-0.41099999999999998</v>
      </c>
      <c r="K61" s="45" t="s">
        <v>739</v>
      </c>
      <c r="L61" s="9" t="str">
        <f t="shared" si="11"/>
        <v>Yes</v>
      </c>
    </row>
    <row r="62" spans="1:12" x14ac:dyDescent="0.2">
      <c r="A62" s="3" t="s">
        <v>1696</v>
      </c>
      <c r="B62" s="35" t="s">
        <v>213</v>
      </c>
      <c r="C62" s="47">
        <v>3748.7634041000001</v>
      </c>
      <c r="D62" s="44" t="str">
        <f t="shared" si="8"/>
        <v>N/A</v>
      </c>
      <c r="E62" s="47">
        <v>3291.1838128999998</v>
      </c>
      <c r="F62" s="44" t="str">
        <f t="shared" si="9"/>
        <v>N/A</v>
      </c>
      <c r="G62" s="47">
        <v>3340.3491929000002</v>
      </c>
      <c r="H62" s="44" t="str">
        <f t="shared" si="10"/>
        <v>N/A</v>
      </c>
      <c r="I62" s="12">
        <v>-12.2</v>
      </c>
      <c r="J62" s="12">
        <v>1.494</v>
      </c>
      <c r="K62" s="45" t="s">
        <v>739</v>
      </c>
      <c r="L62" s="9" t="str">
        <f t="shared" si="11"/>
        <v>Yes</v>
      </c>
    </row>
    <row r="63" spans="1:12" x14ac:dyDescent="0.2">
      <c r="A63" s="3" t="s">
        <v>1697</v>
      </c>
      <c r="B63" s="35" t="s">
        <v>213</v>
      </c>
      <c r="C63" s="47">
        <v>9914.3574771000003</v>
      </c>
      <c r="D63" s="44" t="str">
        <f t="shared" si="8"/>
        <v>N/A</v>
      </c>
      <c r="E63" s="47">
        <v>10056.611912</v>
      </c>
      <c r="F63" s="44" t="str">
        <f t="shared" si="9"/>
        <v>N/A</v>
      </c>
      <c r="G63" s="47">
        <v>10107.653193</v>
      </c>
      <c r="H63" s="44" t="str">
        <f t="shared" si="10"/>
        <v>N/A</v>
      </c>
      <c r="I63" s="12">
        <v>1.4350000000000001</v>
      </c>
      <c r="J63" s="12">
        <v>0.50749999999999995</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3736.1479665000002</v>
      </c>
      <c r="D65" s="44" t="str">
        <f t="shared" si="8"/>
        <v>N/A</v>
      </c>
      <c r="E65" s="47">
        <v>3604.6654244000001</v>
      </c>
      <c r="F65" s="44" t="str">
        <f t="shared" si="9"/>
        <v>N/A</v>
      </c>
      <c r="G65" s="47">
        <v>3698.462164</v>
      </c>
      <c r="H65" s="44" t="str">
        <f t="shared" si="10"/>
        <v>N/A</v>
      </c>
      <c r="I65" s="12">
        <v>-3.52</v>
      </c>
      <c r="J65" s="12">
        <v>2.6019999999999999</v>
      </c>
      <c r="K65" s="45" t="s">
        <v>739</v>
      </c>
      <c r="L65" s="9" t="str">
        <f t="shared" si="11"/>
        <v>Yes</v>
      </c>
    </row>
    <row r="66" spans="1:12" x14ac:dyDescent="0.2">
      <c r="A66" s="3" t="s">
        <v>1700</v>
      </c>
      <c r="B66" s="35" t="s">
        <v>213</v>
      </c>
      <c r="C66" s="47">
        <v>4074.8059417999998</v>
      </c>
      <c r="D66" s="44" t="str">
        <f t="shared" si="8"/>
        <v>N/A</v>
      </c>
      <c r="E66" s="47">
        <v>3948.5652933000001</v>
      </c>
      <c r="F66" s="44" t="str">
        <f t="shared" si="9"/>
        <v>N/A</v>
      </c>
      <c r="G66" s="47">
        <v>4229.2642237</v>
      </c>
      <c r="H66" s="44" t="str">
        <f t="shared" si="10"/>
        <v>N/A</v>
      </c>
      <c r="I66" s="12">
        <v>-3.1</v>
      </c>
      <c r="J66" s="12">
        <v>7.109</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3036.6780675999998</v>
      </c>
      <c r="D69" s="44" t="str">
        <f t="shared" si="8"/>
        <v>N/A</v>
      </c>
      <c r="E69" s="47">
        <v>2984.3129005000001</v>
      </c>
      <c r="F69" s="44" t="str">
        <f t="shared" si="9"/>
        <v>N/A</v>
      </c>
      <c r="G69" s="47">
        <v>2841.4380550000001</v>
      </c>
      <c r="H69" s="44" t="str">
        <f t="shared" si="10"/>
        <v>N/A</v>
      </c>
      <c r="I69" s="12">
        <v>-1.72</v>
      </c>
      <c r="J69" s="12">
        <v>-4.79</v>
      </c>
      <c r="K69" s="45" t="s">
        <v>739</v>
      </c>
      <c r="L69" s="9" t="str">
        <f t="shared" si="11"/>
        <v>Yes</v>
      </c>
    </row>
    <row r="70" spans="1:12" x14ac:dyDescent="0.2">
      <c r="A70" s="46" t="s">
        <v>1704</v>
      </c>
      <c r="B70" s="35" t="s">
        <v>213</v>
      </c>
      <c r="C70" s="47">
        <v>3630.8778984999999</v>
      </c>
      <c r="D70" s="44" t="str">
        <f t="shared" si="8"/>
        <v>N/A</v>
      </c>
      <c r="E70" s="47">
        <v>3449.4590705000001</v>
      </c>
      <c r="F70" s="44" t="str">
        <f t="shared" si="9"/>
        <v>N/A</v>
      </c>
      <c r="G70" s="47">
        <v>3406.6238880000001</v>
      </c>
      <c r="H70" s="44" t="str">
        <f t="shared" si="10"/>
        <v>N/A</v>
      </c>
      <c r="I70" s="12">
        <v>-5</v>
      </c>
      <c r="J70" s="12">
        <v>-1.24</v>
      </c>
      <c r="K70" s="45" t="s">
        <v>739</v>
      </c>
      <c r="L70" s="9" t="str">
        <f t="shared" si="11"/>
        <v>Yes</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122346077</v>
      </c>
      <c r="D72" s="44" t="str">
        <f t="shared" ref="D72:D135" si="12">IF($B72="N/A","N/A",IF(C72&gt;10,"No",IF(C72&lt;-10,"No","Yes")))</f>
        <v>N/A</v>
      </c>
      <c r="E72" s="47">
        <v>114081558</v>
      </c>
      <c r="F72" s="44" t="str">
        <f t="shared" ref="F72:F135" si="13">IF($B72="N/A","N/A",IF(E72&gt;10,"No",IF(E72&lt;-10,"No","Yes")))</f>
        <v>N/A</v>
      </c>
      <c r="G72" s="47">
        <v>117618401</v>
      </c>
      <c r="H72" s="44" t="str">
        <f t="shared" ref="H72:H135" si="14">IF($B72="N/A","N/A",IF(G72&gt;10,"No",IF(G72&lt;-10,"No","Yes")))</f>
        <v>N/A</v>
      </c>
      <c r="I72" s="12">
        <v>-6.76</v>
      </c>
      <c r="J72" s="12">
        <v>3.1</v>
      </c>
      <c r="K72" s="45" t="s">
        <v>739</v>
      </c>
      <c r="L72" s="9" t="str">
        <f t="shared" ref="L72:L132" si="15">IF(J72="Div by 0", "N/A", IF(K72="N/A","N/A", IF(J72&gt;VALUE(MID(K72,1,2)), "No", IF(J72&lt;-1*VALUE(MID(K72,1,2)), "No", "Yes"))))</f>
        <v>Yes</v>
      </c>
    </row>
    <row r="73" spans="1:12" x14ac:dyDescent="0.2">
      <c r="A73" s="46" t="s">
        <v>1624</v>
      </c>
      <c r="B73" s="35" t="s">
        <v>213</v>
      </c>
      <c r="C73" s="36">
        <v>14501</v>
      </c>
      <c r="D73" s="44" t="str">
        <f t="shared" si="12"/>
        <v>N/A</v>
      </c>
      <c r="E73" s="36">
        <v>14176</v>
      </c>
      <c r="F73" s="44" t="str">
        <f t="shared" si="13"/>
        <v>N/A</v>
      </c>
      <c r="G73" s="36">
        <v>14354</v>
      </c>
      <c r="H73" s="44" t="str">
        <f t="shared" si="14"/>
        <v>N/A</v>
      </c>
      <c r="I73" s="12">
        <v>-2.2400000000000002</v>
      </c>
      <c r="J73" s="12">
        <v>1.256</v>
      </c>
      <c r="K73" s="45" t="s">
        <v>739</v>
      </c>
      <c r="L73" s="9" t="str">
        <f t="shared" si="15"/>
        <v>Yes</v>
      </c>
    </row>
    <row r="74" spans="1:12" x14ac:dyDescent="0.2">
      <c r="A74" s="46" t="s">
        <v>1317</v>
      </c>
      <c r="B74" s="35" t="s">
        <v>213</v>
      </c>
      <c r="C74" s="47">
        <v>8437.0786153000008</v>
      </c>
      <c r="D74" s="44" t="str">
        <f t="shared" si="12"/>
        <v>N/A</v>
      </c>
      <c r="E74" s="47">
        <v>8047.5139673000003</v>
      </c>
      <c r="F74" s="44" t="str">
        <f t="shared" si="13"/>
        <v>N/A</v>
      </c>
      <c r="G74" s="47">
        <v>8194.1201755999991</v>
      </c>
      <c r="H74" s="44" t="str">
        <f t="shared" si="14"/>
        <v>N/A</v>
      </c>
      <c r="I74" s="12">
        <v>-4.62</v>
      </c>
      <c r="J74" s="12">
        <v>1.8220000000000001</v>
      </c>
      <c r="K74" s="45" t="s">
        <v>739</v>
      </c>
      <c r="L74" s="9" t="str">
        <f t="shared" si="15"/>
        <v>Yes</v>
      </c>
    </row>
    <row r="75" spans="1:12" ht="25.5" x14ac:dyDescent="0.2">
      <c r="A75" s="46" t="s">
        <v>1318</v>
      </c>
      <c r="B75" s="35" t="s">
        <v>213</v>
      </c>
      <c r="C75" s="36">
        <v>5.2302599820999998</v>
      </c>
      <c r="D75" s="44" t="str">
        <f t="shared" si="12"/>
        <v>N/A</v>
      </c>
      <c r="E75" s="36">
        <v>5.2203019186999997</v>
      </c>
      <c r="F75" s="44" t="str">
        <f t="shared" si="13"/>
        <v>N/A</v>
      </c>
      <c r="G75" s="36">
        <v>5.5913334262000003</v>
      </c>
      <c r="H75" s="44" t="str">
        <f t="shared" si="14"/>
        <v>N/A</v>
      </c>
      <c r="I75" s="12">
        <v>-0.19</v>
      </c>
      <c r="J75" s="12">
        <v>7.1070000000000002</v>
      </c>
      <c r="K75" s="45" t="s">
        <v>739</v>
      </c>
      <c r="L75" s="9" t="str">
        <f t="shared" si="15"/>
        <v>Yes</v>
      </c>
    </row>
    <row r="76" spans="1:12" ht="25.5" x14ac:dyDescent="0.2">
      <c r="A76" s="46" t="s">
        <v>548</v>
      </c>
      <c r="B76" s="35" t="s">
        <v>213</v>
      </c>
      <c r="C76" s="47">
        <v>174310</v>
      </c>
      <c r="D76" s="44" t="str">
        <f t="shared" si="12"/>
        <v>N/A</v>
      </c>
      <c r="E76" s="47">
        <v>154119</v>
      </c>
      <c r="F76" s="44" t="str">
        <f t="shared" si="13"/>
        <v>N/A</v>
      </c>
      <c r="G76" s="47">
        <v>47325</v>
      </c>
      <c r="H76" s="44" t="str">
        <f t="shared" si="14"/>
        <v>N/A</v>
      </c>
      <c r="I76" s="12">
        <v>-11.6</v>
      </c>
      <c r="J76" s="12">
        <v>-69.3</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0</v>
      </c>
      <c r="J77" s="12">
        <v>-50</v>
      </c>
      <c r="K77" s="45" t="s">
        <v>739</v>
      </c>
      <c r="L77" s="9" t="str">
        <f t="shared" si="15"/>
        <v>No</v>
      </c>
    </row>
    <row r="78" spans="1:12" x14ac:dyDescent="0.2">
      <c r="A78" s="46" t="s">
        <v>1319</v>
      </c>
      <c r="B78" s="35" t="s">
        <v>213</v>
      </c>
      <c r="C78" s="47">
        <v>87155</v>
      </c>
      <c r="D78" s="44" t="str">
        <f t="shared" si="12"/>
        <v>N/A</v>
      </c>
      <c r="E78" s="47">
        <v>77059.5</v>
      </c>
      <c r="F78" s="44" t="str">
        <f t="shared" si="13"/>
        <v>N/A</v>
      </c>
      <c r="G78" s="47">
        <v>47325</v>
      </c>
      <c r="H78" s="44" t="str">
        <f t="shared" si="14"/>
        <v>N/A</v>
      </c>
      <c r="I78" s="12">
        <v>-11.6</v>
      </c>
      <c r="J78" s="12">
        <v>-38.6</v>
      </c>
      <c r="K78" s="45" t="s">
        <v>739</v>
      </c>
      <c r="L78" s="9" t="str">
        <f t="shared" si="15"/>
        <v>No</v>
      </c>
    </row>
    <row r="79" spans="1:12" ht="25.5" x14ac:dyDescent="0.2">
      <c r="A79" s="46" t="s">
        <v>550</v>
      </c>
      <c r="B79" s="35" t="s">
        <v>213</v>
      </c>
      <c r="C79" s="47">
        <v>34759939</v>
      </c>
      <c r="D79" s="44" t="str">
        <f t="shared" si="12"/>
        <v>N/A</v>
      </c>
      <c r="E79" s="47">
        <v>27032629</v>
      </c>
      <c r="F79" s="44" t="str">
        <f t="shared" si="13"/>
        <v>N/A</v>
      </c>
      <c r="G79" s="47">
        <v>23455079</v>
      </c>
      <c r="H79" s="44" t="str">
        <f t="shared" si="14"/>
        <v>N/A</v>
      </c>
      <c r="I79" s="12">
        <v>-22.2</v>
      </c>
      <c r="J79" s="12">
        <v>-13.2</v>
      </c>
      <c r="K79" s="45" t="s">
        <v>739</v>
      </c>
      <c r="L79" s="9" t="str">
        <f t="shared" si="15"/>
        <v>Yes</v>
      </c>
    </row>
    <row r="80" spans="1:12" x14ac:dyDescent="0.2">
      <c r="A80" s="46" t="s">
        <v>551</v>
      </c>
      <c r="B80" s="35" t="s">
        <v>213</v>
      </c>
      <c r="C80" s="36">
        <v>839</v>
      </c>
      <c r="D80" s="44" t="str">
        <f t="shared" si="12"/>
        <v>N/A</v>
      </c>
      <c r="E80" s="36">
        <v>770</v>
      </c>
      <c r="F80" s="44" t="str">
        <f t="shared" si="13"/>
        <v>N/A</v>
      </c>
      <c r="G80" s="36">
        <v>714</v>
      </c>
      <c r="H80" s="44" t="str">
        <f t="shared" si="14"/>
        <v>N/A</v>
      </c>
      <c r="I80" s="12">
        <v>-8.2200000000000006</v>
      </c>
      <c r="J80" s="12">
        <v>-7.27</v>
      </c>
      <c r="K80" s="45" t="s">
        <v>739</v>
      </c>
      <c r="L80" s="9" t="str">
        <f t="shared" si="15"/>
        <v>Yes</v>
      </c>
    </row>
    <row r="81" spans="1:12" ht="25.5" x14ac:dyDescent="0.2">
      <c r="A81" s="46" t="s">
        <v>1320</v>
      </c>
      <c r="B81" s="35" t="s">
        <v>213</v>
      </c>
      <c r="C81" s="47">
        <v>41430.201430000001</v>
      </c>
      <c r="D81" s="44" t="str">
        <f t="shared" si="12"/>
        <v>N/A</v>
      </c>
      <c r="E81" s="47">
        <v>35107.310389999999</v>
      </c>
      <c r="F81" s="44" t="str">
        <f t="shared" si="13"/>
        <v>N/A</v>
      </c>
      <c r="G81" s="47">
        <v>32850.250699999997</v>
      </c>
      <c r="H81" s="44" t="str">
        <f t="shared" si="14"/>
        <v>N/A</v>
      </c>
      <c r="I81" s="12">
        <v>-15.3</v>
      </c>
      <c r="J81" s="12">
        <v>-6.43</v>
      </c>
      <c r="K81" s="45" t="s">
        <v>739</v>
      </c>
      <c r="L81" s="9" t="str">
        <f t="shared" si="15"/>
        <v>Yes</v>
      </c>
    </row>
    <row r="82" spans="1:12" ht="25.5" x14ac:dyDescent="0.2">
      <c r="A82" s="46" t="s">
        <v>552</v>
      </c>
      <c r="B82" s="35" t="s">
        <v>213</v>
      </c>
      <c r="C82" s="47">
        <v>12886098</v>
      </c>
      <c r="D82" s="44" t="str">
        <f t="shared" si="12"/>
        <v>N/A</v>
      </c>
      <c r="E82" s="47">
        <v>15929982</v>
      </c>
      <c r="F82" s="44" t="str">
        <f t="shared" si="13"/>
        <v>N/A</v>
      </c>
      <c r="G82" s="47">
        <v>19069079</v>
      </c>
      <c r="H82" s="44" t="str">
        <f t="shared" si="14"/>
        <v>N/A</v>
      </c>
      <c r="I82" s="12">
        <v>23.62</v>
      </c>
      <c r="J82" s="12">
        <v>19.71</v>
      </c>
      <c r="K82" s="45" t="s">
        <v>739</v>
      </c>
      <c r="L82" s="9" t="str">
        <f t="shared" si="15"/>
        <v>Yes</v>
      </c>
    </row>
    <row r="83" spans="1:12" x14ac:dyDescent="0.2">
      <c r="A83" s="46" t="s">
        <v>553</v>
      </c>
      <c r="B83" s="35" t="s">
        <v>213</v>
      </c>
      <c r="C83" s="36">
        <v>94</v>
      </c>
      <c r="D83" s="44" t="str">
        <f t="shared" si="12"/>
        <v>N/A</v>
      </c>
      <c r="E83" s="36">
        <v>146</v>
      </c>
      <c r="F83" s="44" t="str">
        <f t="shared" si="13"/>
        <v>N/A</v>
      </c>
      <c r="G83" s="36">
        <v>150</v>
      </c>
      <c r="H83" s="44" t="str">
        <f t="shared" si="14"/>
        <v>N/A</v>
      </c>
      <c r="I83" s="12">
        <v>55.32</v>
      </c>
      <c r="J83" s="12">
        <v>2.74</v>
      </c>
      <c r="K83" s="45" t="s">
        <v>739</v>
      </c>
      <c r="L83" s="9" t="str">
        <f t="shared" si="15"/>
        <v>Yes</v>
      </c>
    </row>
    <row r="84" spans="1:12" x14ac:dyDescent="0.2">
      <c r="A84" s="46" t="s">
        <v>1321</v>
      </c>
      <c r="B84" s="35" t="s">
        <v>213</v>
      </c>
      <c r="C84" s="47">
        <v>137086.14894000001</v>
      </c>
      <c r="D84" s="44" t="str">
        <f t="shared" si="12"/>
        <v>N/A</v>
      </c>
      <c r="E84" s="47">
        <v>109109.46575</v>
      </c>
      <c r="F84" s="44" t="str">
        <f t="shared" si="13"/>
        <v>N/A</v>
      </c>
      <c r="G84" s="47">
        <v>127127.19332999999</v>
      </c>
      <c r="H84" s="44" t="str">
        <f t="shared" si="14"/>
        <v>N/A</v>
      </c>
      <c r="I84" s="12">
        <v>-20.399999999999999</v>
      </c>
      <c r="J84" s="12">
        <v>16.510000000000002</v>
      </c>
      <c r="K84" s="45" t="s">
        <v>739</v>
      </c>
      <c r="L84" s="9" t="str">
        <f t="shared" si="15"/>
        <v>Yes</v>
      </c>
    </row>
    <row r="85" spans="1:12" x14ac:dyDescent="0.2">
      <c r="A85" s="46" t="s">
        <v>554</v>
      </c>
      <c r="B85" s="35" t="s">
        <v>213</v>
      </c>
      <c r="C85" s="47">
        <v>8973634</v>
      </c>
      <c r="D85" s="44" t="str">
        <f t="shared" si="12"/>
        <v>N/A</v>
      </c>
      <c r="E85" s="47">
        <v>8268223</v>
      </c>
      <c r="F85" s="44" t="str">
        <f t="shared" si="13"/>
        <v>N/A</v>
      </c>
      <c r="G85" s="47">
        <v>8562816</v>
      </c>
      <c r="H85" s="44" t="str">
        <f t="shared" si="14"/>
        <v>N/A</v>
      </c>
      <c r="I85" s="12">
        <v>-7.86</v>
      </c>
      <c r="J85" s="12">
        <v>3.5630000000000002</v>
      </c>
      <c r="K85" s="45" t="s">
        <v>739</v>
      </c>
      <c r="L85" s="9" t="str">
        <f t="shared" si="15"/>
        <v>Yes</v>
      </c>
    </row>
    <row r="86" spans="1:12" x14ac:dyDescent="0.2">
      <c r="A86" s="46" t="s">
        <v>555</v>
      </c>
      <c r="B86" s="35" t="s">
        <v>213</v>
      </c>
      <c r="C86" s="36">
        <v>296</v>
      </c>
      <c r="D86" s="44" t="str">
        <f t="shared" si="12"/>
        <v>N/A</v>
      </c>
      <c r="E86" s="36">
        <v>283</v>
      </c>
      <c r="F86" s="44" t="str">
        <f t="shared" si="13"/>
        <v>N/A</v>
      </c>
      <c r="G86" s="36">
        <v>323</v>
      </c>
      <c r="H86" s="44" t="str">
        <f t="shared" si="14"/>
        <v>N/A</v>
      </c>
      <c r="I86" s="12">
        <v>-4.3899999999999997</v>
      </c>
      <c r="J86" s="12">
        <v>14.13</v>
      </c>
      <c r="K86" s="45" t="s">
        <v>739</v>
      </c>
      <c r="L86" s="9" t="str">
        <f t="shared" si="15"/>
        <v>Yes</v>
      </c>
    </row>
    <row r="87" spans="1:12" x14ac:dyDescent="0.2">
      <c r="A87" s="46" t="s">
        <v>1322</v>
      </c>
      <c r="B87" s="35" t="s">
        <v>213</v>
      </c>
      <c r="C87" s="47">
        <v>30316.331081</v>
      </c>
      <c r="D87" s="44" t="str">
        <f t="shared" si="12"/>
        <v>N/A</v>
      </c>
      <c r="E87" s="47">
        <v>29216.335689</v>
      </c>
      <c r="F87" s="44" t="str">
        <f t="shared" si="13"/>
        <v>N/A</v>
      </c>
      <c r="G87" s="47">
        <v>26510.266253999998</v>
      </c>
      <c r="H87" s="44" t="str">
        <f t="shared" si="14"/>
        <v>N/A</v>
      </c>
      <c r="I87" s="12">
        <v>-3.63</v>
      </c>
      <c r="J87" s="12">
        <v>-9.26</v>
      </c>
      <c r="K87" s="45" t="s">
        <v>739</v>
      </c>
      <c r="L87" s="9" t="str">
        <f t="shared" si="15"/>
        <v>Yes</v>
      </c>
    </row>
    <row r="88" spans="1:12" ht="25.5" x14ac:dyDescent="0.2">
      <c r="A88" s="46" t="s">
        <v>556</v>
      </c>
      <c r="B88" s="35" t="s">
        <v>213</v>
      </c>
      <c r="C88" s="47">
        <v>38940006</v>
      </c>
      <c r="D88" s="44" t="str">
        <f t="shared" si="12"/>
        <v>N/A</v>
      </c>
      <c r="E88" s="47">
        <v>37950620</v>
      </c>
      <c r="F88" s="44" t="str">
        <f t="shared" si="13"/>
        <v>N/A</v>
      </c>
      <c r="G88" s="47">
        <v>37616030</v>
      </c>
      <c r="H88" s="44" t="str">
        <f t="shared" si="14"/>
        <v>N/A</v>
      </c>
      <c r="I88" s="12">
        <v>-2.54</v>
      </c>
      <c r="J88" s="12">
        <v>-0.88200000000000001</v>
      </c>
      <c r="K88" s="45" t="s">
        <v>739</v>
      </c>
      <c r="L88" s="9" t="str">
        <f t="shared" si="15"/>
        <v>Yes</v>
      </c>
    </row>
    <row r="89" spans="1:12" x14ac:dyDescent="0.2">
      <c r="A89" s="46" t="s">
        <v>557</v>
      </c>
      <c r="B89" s="35" t="s">
        <v>213</v>
      </c>
      <c r="C89" s="36">
        <v>69337</v>
      </c>
      <c r="D89" s="44" t="str">
        <f t="shared" si="12"/>
        <v>N/A</v>
      </c>
      <c r="E89" s="36">
        <v>69535</v>
      </c>
      <c r="F89" s="44" t="str">
        <f t="shared" si="13"/>
        <v>N/A</v>
      </c>
      <c r="G89" s="36">
        <v>67920</v>
      </c>
      <c r="H89" s="44" t="str">
        <f t="shared" si="14"/>
        <v>N/A</v>
      </c>
      <c r="I89" s="12">
        <v>0.28560000000000002</v>
      </c>
      <c r="J89" s="12">
        <v>-2.3199999999999998</v>
      </c>
      <c r="K89" s="45" t="s">
        <v>739</v>
      </c>
      <c r="L89" s="9" t="str">
        <f t="shared" si="15"/>
        <v>Yes</v>
      </c>
    </row>
    <row r="90" spans="1:12" x14ac:dyDescent="0.2">
      <c r="A90" s="46" t="s">
        <v>1323</v>
      </c>
      <c r="B90" s="35" t="s">
        <v>213</v>
      </c>
      <c r="C90" s="47">
        <v>561.60500165999997</v>
      </c>
      <c r="D90" s="44" t="str">
        <f t="shared" si="12"/>
        <v>N/A</v>
      </c>
      <c r="E90" s="47">
        <v>545.77723448999996</v>
      </c>
      <c r="F90" s="44" t="str">
        <f t="shared" si="13"/>
        <v>N/A</v>
      </c>
      <c r="G90" s="47">
        <v>553.82847468</v>
      </c>
      <c r="H90" s="44" t="str">
        <f t="shared" si="14"/>
        <v>N/A</v>
      </c>
      <c r="I90" s="12">
        <v>-2.82</v>
      </c>
      <c r="J90" s="12">
        <v>1.4750000000000001</v>
      </c>
      <c r="K90" s="45" t="s">
        <v>739</v>
      </c>
      <c r="L90" s="9" t="str">
        <f t="shared" si="15"/>
        <v>Yes</v>
      </c>
    </row>
    <row r="91" spans="1:12" x14ac:dyDescent="0.2">
      <c r="A91" s="46" t="s">
        <v>558</v>
      </c>
      <c r="B91" s="35" t="s">
        <v>213</v>
      </c>
      <c r="C91" s="47">
        <v>6759470</v>
      </c>
      <c r="D91" s="44" t="str">
        <f t="shared" si="12"/>
        <v>N/A</v>
      </c>
      <c r="E91" s="47">
        <v>14006331</v>
      </c>
      <c r="F91" s="44" t="str">
        <f t="shared" si="13"/>
        <v>N/A</v>
      </c>
      <c r="G91" s="47">
        <v>14368937</v>
      </c>
      <c r="H91" s="44" t="str">
        <f t="shared" si="14"/>
        <v>N/A</v>
      </c>
      <c r="I91" s="12">
        <v>107.2</v>
      </c>
      <c r="J91" s="12">
        <v>2.589</v>
      </c>
      <c r="K91" s="45" t="s">
        <v>739</v>
      </c>
      <c r="L91" s="9" t="str">
        <f t="shared" si="15"/>
        <v>Yes</v>
      </c>
    </row>
    <row r="92" spans="1:12" x14ac:dyDescent="0.2">
      <c r="A92" s="46" t="s">
        <v>559</v>
      </c>
      <c r="B92" s="35" t="s">
        <v>213</v>
      </c>
      <c r="C92" s="36">
        <v>21449</v>
      </c>
      <c r="D92" s="44" t="str">
        <f t="shared" si="12"/>
        <v>N/A</v>
      </c>
      <c r="E92" s="36">
        <v>38854</v>
      </c>
      <c r="F92" s="44" t="str">
        <f t="shared" si="13"/>
        <v>N/A</v>
      </c>
      <c r="G92" s="36">
        <v>40257</v>
      </c>
      <c r="H92" s="44" t="str">
        <f t="shared" si="14"/>
        <v>N/A</v>
      </c>
      <c r="I92" s="12">
        <v>81.150000000000006</v>
      </c>
      <c r="J92" s="12">
        <v>3.6110000000000002</v>
      </c>
      <c r="K92" s="45" t="s">
        <v>739</v>
      </c>
      <c r="L92" s="9" t="str">
        <f t="shared" si="15"/>
        <v>Yes</v>
      </c>
    </row>
    <row r="93" spans="1:12" x14ac:dyDescent="0.2">
      <c r="A93" s="46" t="s">
        <v>1324</v>
      </c>
      <c r="B93" s="35" t="s">
        <v>213</v>
      </c>
      <c r="C93" s="47">
        <v>315.14149844000002</v>
      </c>
      <c r="D93" s="44" t="str">
        <f t="shared" si="12"/>
        <v>N/A</v>
      </c>
      <c r="E93" s="47">
        <v>360.48620476999997</v>
      </c>
      <c r="F93" s="44" t="str">
        <f t="shared" si="13"/>
        <v>N/A</v>
      </c>
      <c r="G93" s="47">
        <v>356.93014878999998</v>
      </c>
      <c r="H93" s="44" t="str">
        <f t="shared" si="14"/>
        <v>N/A</v>
      </c>
      <c r="I93" s="12">
        <v>14.39</v>
      </c>
      <c r="J93" s="12">
        <v>-0.98599999999999999</v>
      </c>
      <c r="K93" s="45" t="s">
        <v>739</v>
      </c>
      <c r="L93" s="9" t="str">
        <f t="shared" si="15"/>
        <v>Yes</v>
      </c>
    </row>
    <row r="94" spans="1:12" ht="25.5" x14ac:dyDescent="0.2">
      <c r="A94" s="46" t="s">
        <v>560</v>
      </c>
      <c r="B94" s="35" t="s">
        <v>213</v>
      </c>
      <c r="C94" s="47">
        <v>6597530</v>
      </c>
      <c r="D94" s="44" t="str">
        <f t="shared" si="12"/>
        <v>N/A</v>
      </c>
      <c r="E94" s="47">
        <v>7564904</v>
      </c>
      <c r="F94" s="44" t="str">
        <f t="shared" si="13"/>
        <v>N/A</v>
      </c>
      <c r="G94" s="47">
        <v>7565217</v>
      </c>
      <c r="H94" s="44" t="str">
        <f t="shared" si="14"/>
        <v>N/A</v>
      </c>
      <c r="I94" s="12">
        <v>14.66</v>
      </c>
      <c r="J94" s="12">
        <v>4.1000000000000003E-3</v>
      </c>
      <c r="K94" s="45" t="s">
        <v>739</v>
      </c>
      <c r="L94" s="9" t="str">
        <f t="shared" si="15"/>
        <v>Yes</v>
      </c>
    </row>
    <row r="95" spans="1:12" x14ac:dyDescent="0.2">
      <c r="A95" s="46" t="s">
        <v>561</v>
      </c>
      <c r="B95" s="35" t="s">
        <v>213</v>
      </c>
      <c r="C95" s="36">
        <v>45075</v>
      </c>
      <c r="D95" s="44" t="str">
        <f t="shared" si="12"/>
        <v>N/A</v>
      </c>
      <c r="E95" s="36">
        <v>50328</v>
      </c>
      <c r="F95" s="44" t="str">
        <f t="shared" si="13"/>
        <v>N/A</v>
      </c>
      <c r="G95" s="36">
        <v>51783</v>
      </c>
      <c r="H95" s="44" t="str">
        <f t="shared" si="14"/>
        <v>N/A</v>
      </c>
      <c r="I95" s="12">
        <v>11.65</v>
      </c>
      <c r="J95" s="12">
        <v>2.891</v>
      </c>
      <c r="K95" s="45" t="s">
        <v>739</v>
      </c>
      <c r="L95" s="9" t="str">
        <f t="shared" si="15"/>
        <v>Yes</v>
      </c>
    </row>
    <row r="96" spans="1:12" ht="25.5" x14ac:dyDescent="0.2">
      <c r="A96" s="46" t="s">
        <v>1325</v>
      </c>
      <c r="B96" s="35" t="s">
        <v>213</v>
      </c>
      <c r="C96" s="47">
        <v>146.36783138999999</v>
      </c>
      <c r="D96" s="44" t="str">
        <f t="shared" si="12"/>
        <v>N/A</v>
      </c>
      <c r="E96" s="47">
        <v>150.31203306</v>
      </c>
      <c r="F96" s="44" t="str">
        <f t="shared" si="13"/>
        <v>N/A</v>
      </c>
      <c r="G96" s="47">
        <v>146.09460634000001</v>
      </c>
      <c r="H96" s="44" t="str">
        <f t="shared" si="14"/>
        <v>N/A</v>
      </c>
      <c r="I96" s="12">
        <v>2.6949999999999998</v>
      </c>
      <c r="J96" s="12">
        <v>-2.81</v>
      </c>
      <c r="K96" s="45" t="s">
        <v>739</v>
      </c>
      <c r="L96" s="9" t="str">
        <f t="shared" si="15"/>
        <v>Yes</v>
      </c>
    </row>
    <row r="97" spans="1:12" ht="25.5" x14ac:dyDescent="0.2">
      <c r="A97" s="46" t="s">
        <v>562</v>
      </c>
      <c r="B97" s="35" t="s">
        <v>213</v>
      </c>
      <c r="C97" s="47">
        <v>29617899</v>
      </c>
      <c r="D97" s="44" t="str">
        <f t="shared" si="12"/>
        <v>N/A</v>
      </c>
      <c r="E97" s="47">
        <v>29953237</v>
      </c>
      <c r="F97" s="44" t="str">
        <f t="shared" si="13"/>
        <v>N/A</v>
      </c>
      <c r="G97" s="47">
        <v>31217272</v>
      </c>
      <c r="H97" s="44" t="str">
        <f t="shared" si="14"/>
        <v>N/A</v>
      </c>
      <c r="I97" s="12">
        <v>1.1319999999999999</v>
      </c>
      <c r="J97" s="12">
        <v>4.22</v>
      </c>
      <c r="K97" s="45" t="s">
        <v>739</v>
      </c>
      <c r="L97" s="9" t="str">
        <f t="shared" si="15"/>
        <v>Yes</v>
      </c>
    </row>
    <row r="98" spans="1:12" x14ac:dyDescent="0.2">
      <c r="A98" s="46" t="s">
        <v>563</v>
      </c>
      <c r="B98" s="35" t="s">
        <v>213</v>
      </c>
      <c r="C98" s="36">
        <v>27590</v>
      </c>
      <c r="D98" s="44" t="str">
        <f t="shared" si="12"/>
        <v>N/A</v>
      </c>
      <c r="E98" s="36">
        <v>28712</v>
      </c>
      <c r="F98" s="44" t="str">
        <f t="shared" si="13"/>
        <v>N/A</v>
      </c>
      <c r="G98" s="36">
        <v>28563</v>
      </c>
      <c r="H98" s="44" t="str">
        <f t="shared" si="14"/>
        <v>N/A</v>
      </c>
      <c r="I98" s="12">
        <v>4.0670000000000002</v>
      </c>
      <c r="J98" s="12">
        <v>-0.51900000000000002</v>
      </c>
      <c r="K98" s="45" t="s">
        <v>739</v>
      </c>
      <c r="L98" s="9" t="str">
        <f t="shared" si="15"/>
        <v>Yes</v>
      </c>
    </row>
    <row r="99" spans="1:12" x14ac:dyDescent="0.2">
      <c r="A99" s="46" t="s">
        <v>1326</v>
      </c>
      <c r="B99" s="35" t="s">
        <v>213</v>
      </c>
      <c r="C99" s="47">
        <v>1073.5012323000001</v>
      </c>
      <c r="D99" s="44" t="str">
        <f t="shared" si="12"/>
        <v>N/A</v>
      </c>
      <c r="E99" s="47">
        <v>1043.2306004</v>
      </c>
      <c r="F99" s="44" t="str">
        <f t="shared" si="13"/>
        <v>N/A</v>
      </c>
      <c r="G99" s="47">
        <v>1092.9269334000001</v>
      </c>
      <c r="H99" s="44" t="str">
        <f t="shared" si="14"/>
        <v>N/A</v>
      </c>
      <c r="I99" s="12">
        <v>-2.82</v>
      </c>
      <c r="J99" s="12">
        <v>4.7640000000000002</v>
      </c>
      <c r="K99" s="45" t="s">
        <v>739</v>
      </c>
      <c r="L99" s="9" t="str">
        <f t="shared" si="15"/>
        <v>Yes</v>
      </c>
    </row>
    <row r="100" spans="1:12" x14ac:dyDescent="0.2">
      <c r="A100" s="46" t="s">
        <v>564</v>
      </c>
      <c r="B100" s="35" t="s">
        <v>213</v>
      </c>
      <c r="C100" s="47">
        <v>55609097</v>
      </c>
      <c r="D100" s="44" t="str">
        <f t="shared" si="12"/>
        <v>N/A</v>
      </c>
      <c r="E100" s="47">
        <v>59737845</v>
      </c>
      <c r="F100" s="44" t="str">
        <f t="shared" si="13"/>
        <v>N/A</v>
      </c>
      <c r="G100" s="47">
        <v>70166527</v>
      </c>
      <c r="H100" s="44" t="str">
        <f t="shared" si="14"/>
        <v>N/A</v>
      </c>
      <c r="I100" s="12">
        <v>7.4249999999999998</v>
      </c>
      <c r="J100" s="12">
        <v>17.46</v>
      </c>
      <c r="K100" s="45" t="s">
        <v>739</v>
      </c>
      <c r="L100" s="9" t="str">
        <f t="shared" si="15"/>
        <v>Yes</v>
      </c>
    </row>
    <row r="101" spans="1:12" x14ac:dyDescent="0.2">
      <c r="A101" s="46" t="s">
        <v>565</v>
      </c>
      <c r="B101" s="35" t="s">
        <v>213</v>
      </c>
      <c r="C101" s="36">
        <v>46342</v>
      </c>
      <c r="D101" s="44" t="str">
        <f t="shared" si="12"/>
        <v>N/A</v>
      </c>
      <c r="E101" s="36">
        <v>46625</v>
      </c>
      <c r="F101" s="44" t="str">
        <f t="shared" si="13"/>
        <v>N/A</v>
      </c>
      <c r="G101" s="36">
        <v>48070</v>
      </c>
      <c r="H101" s="44" t="str">
        <f t="shared" si="14"/>
        <v>N/A</v>
      </c>
      <c r="I101" s="12">
        <v>0.61070000000000002</v>
      </c>
      <c r="J101" s="12">
        <v>3.0990000000000002</v>
      </c>
      <c r="K101" s="45" t="s">
        <v>739</v>
      </c>
      <c r="L101" s="9" t="str">
        <f t="shared" si="15"/>
        <v>Yes</v>
      </c>
    </row>
    <row r="102" spans="1:12" x14ac:dyDescent="0.2">
      <c r="A102" s="46" t="s">
        <v>1327</v>
      </c>
      <c r="B102" s="35" t="s">
        <v>213</v>
      </c>
      <c r="C102" s="47">
        <v>1199.9718829999999</v>
      </c>
      <c r="D102" s="44" t="str">
        <f t="shared" si="12"/>
        <v>N/A</v>
      </c>
      <c r="E102" s="47">
        <v>1281.2406434</v>
      </c>
      <c r="F102" s="44" t="str">
        <f t="shared" si="13"/>
        <v>N/A</v>
      </c>
      <c r="G102" s="47">
        <v>1459.6739545999999</v>
      </c>
      <c r="H102" s="44" t="str">
        <f t="shared" si="14"/>
        <v>N/A</v>
      </c>
      <c r="I102" s="12">
        <v>6.7729999999999997</v>
      </c>
      <c r="J102" s="12">
        <v>13.93</v>
      </c>
      <c r="K102" s="45" t="s">
        <v>739</v>
      </c>
      <c r="L102" s="9" t="str">
        <f t="shared" si="15"/>
        <v>Yes</v>
      </c>
    </row>
    <row r="103" spans="1:12" ht="25.5" x14ac:dyDescent="0.2">
      <c r="A103" s="46" t="s">
        <v>566</v>
      </c>
      <c r="B103" s="35" t="s">
        <v>213</v>
      </c>
      <c r="C103" s="47">
        <v>241581</v>
      </c>
      <c r="D103" s="44" t="str">
        <f t="shared" si="12"/>
        <v>N/A</v>
      </c>
      <c r="E103" s="47">
        <v>366558</v>
      </c>
      <c r="F103" s="44" t="str">
        <f t="shared" si="13"/>
        <v>N/A</v>
      </c>
      <c r="G103" s="47">
        <v>376057</v>
      </c>
      <c r="H103" s="44" t="str">
        <f t="shared" si="14"/>
        <v>N/A</v>
      </c>
      <c r="I103" s="12">
        <v>51.73</v>
      </c>
      <c r="J103" s="12">
        <v>2.5910000000000002</v>
      </c>
      <c r="K103" s="45" t="s">
        <v>739</v>
      </c>
      <c r="L103" s="9" t="str">
        <f t="shared" si="15"/>
        <v>Yes</v>
      </c>
    </row>
    <row r="104" spans="1:12" x14ac:dyDescent="0.2">
      <c r="A104" s="46" t="s">
        <v>567</v>
      </c>
      <c r="B104" s="35" t="s">
        <v>213</v>
      </c>
      <c r="C104" s="36">
        <v>459</v>
      </c>
      <c r="D104" s="44" t="str">
        <f t="shared" si="12"/>
        <v>N/A</v>
      </c>
      <c r="E104" s="36">
        <v>428</v>
      </c>
      <c r="F104" s="44" t="str">
        <f t="shared" si="13"/>
        <v>N/A</v>
      </c>
      <c r="G104" s="36">
        <v>444</v>
      </c>
      <c r="H104" s="44" t="str">
        <f t="shared" si="14"/>
        <v>N/A</v>
      </c>
      <c r="I104" s="12">
        <v>-6.75</v>
      </c>
      <c r="J104" s="12">
        <v>3.738</v>
      </c>
      <c r="K104" s="45" t="s">
        <v>739</v>
      </c>
      <c r="L104" s="9" t="str">
        <f t="shared" si="15"/>
        <v>Yes</v>
      </c>
    </row>
    <row r="105" spans="1:12" ht="25.5" x14ac:dyDescent="0.2">
      <c r="A105" s="46" t="s">
        <v>1328</v>
      </c>
      <c r="B105" s="35" t="s">
        <v>213</v>
      </c>
      <c r="C105" s="47">
        <v>526.32026143999997</v>
      </c>
      <c r="D105" s="44" t="str">
        <f t="shared" si="12"/>
        <v>N/A</v>
      </c>
      <c r="E105" s="47">
        <v>856.44392522999999</v>
      </c>
      <c r="F105" s="44" t="str">
        <f t="shared" si="13"/>
        <v>N/A</v>
      </c>
      <c r="G105" s="47">
        <v>846.97522522999998</v>
      </c>
      <c r="H105" s="44" t="str">
        <f t="shared" si="14"/>
        <v>N/A</v>
      </c>
      <c r="I105" s="12">
        <v>62.72</v>
      </c>
      <c r="J105" s="12">
        <v>-1.1100000000000001</v>
      </c>
      <c r="K105" s="45" t="s">
        <v>739</v>
      </c>
      <c r="L105" s="9" t="str">
        <f t="shared" si="15"/>
        <v>Yes</v>
      </c>
    </row>
    <row r="106" spans="1:12" ht="25.5" x14ac:dyDescent="0.2">
      <c r="A106" s="46" t="s">
        <v>568</v>
      </c>
      <c r="B106" s="35" t="s">
        <v>213</v>
      </c>
      <c r="C106" s="47">
        <v>21817399</v>
      </c>
      <c r="D106" s="44" t="str">
        <f t="shared" si="12"/>
        <v>N/A</v>
      </c>
      <c r="E106" s="47">
        <v>20996635</v>
      </c>
      <c r="F106" s="44" t="str">
        <f t="shared" si="13"/>
        <v>N/A</v>
      </c>
      <c r="G106" s="47">
        <v>20931165</v>
      </c>
      <c r="H106" s="44" t="str">
        <f t="shared" si="14"/>
        <v>N/A</v>
      </c>
      <c r="I106" s="12">
        <v>-3.76</v>
      </c>
      <c r="J106" s="12">
        <v>-0.312</v>
      </c>
      <c r="K106" s="45" t="s">
        <v>739</v>
      </c>
      <c r="L106" s="9" t="str">
        <f t="shared" si="15"/>
        <v>Yes</v>
      </c>
    </row>
    <row r="107" spans="1:12" x14ac:dyDescent="0.2">
      <c r="A107" s="46" t="s">
        <v>569</v>
      </c>
      <c r="B107" s="35" t="s">
        <v>213</v>
      </c>
      <c r="C107" s="36">
        <v>58755</v>
      </c>
      <c r="D107" s="44" t="str">
        <f t="shared" si="12"/>
        <v>N/A</v>
      </c>
      <c r="E107" s="36">
        <v>59181</v>
      </c>
      <c r="F107" s="44" t="str">
        <f t="shared" si="13"/>
        <v>N/A</v>
      </c>
      <c r="G107" s="36">
        <v>57733</v>
      </c>
      <c r="H107" s="44" t="str">
        <f t="shared" si="14"/>
        <v>N/A</v>
      </c>
      <c r="I107" s="12">
        <v>0.72499999999999998</v>
      </c>
      <c r="J107" s="12">
        <v>-2.4500000000000002</v>
      </c>
      <c r="K107" s="45" t="s">
        <v>739</v>
      </c>
      <c r="L107" s="9" t="str">
        <f t="shared" si="15"/>
        <v>Yes</v>
      </c>
    </row>
    <row r="108" spans="1:12" x14ac:dyDescent="0.2">
      <c r="A108" s="46" t="s">
        <v>1329</v>
      </c>
      <c r="B108" s="35" t="s">
        <v>213</v>
      </c>
      <c r="C108" s="47">
        <v>371.32838056000003</v>
      </c>
      <c r="D108" s="44" t="str">
        <f t="shared" si="12"/>
        <v>N/A</v>
      </c>
      <c r="E108" s="47">
        <v>354.78675587999999</v>
      </c>
      <c r="F108" s="44" t="str">
        <f t="shared" si="13"/>
        <v>N/A</v>
      </c>
      <c r="G108" s="47">
        <v>362.5511406</v>
      </c>
      <c r="H108" s="44" t="str">
        <f t="shared" si="14"/>
        <v>N/A</v>
      </c>
      <c r="I108" s="12">
        <v>-4.45</v>
      </c>
      <c r="J108" s="12">
        <v>2.1880000000000002</v>
      </c>
      <c r="K108" s="45" t="s">
        <v>739</v>
      </c>
      <c r="L108" s="9" t="str">
        <f t="shared" si="15"/>
        <v>Yes</v>
      </c>
    </row>
    <row r="109" spans="1:12" x14ac:dyDescent="0.2">
      <c r="A109" s="46" t="s">
        <v>570</v>
      </c>
      <c r="B109" s="35" t="s">
        <v>213</v>
      </c>
      <c r="C109" s="47">
        <v>50994790</v>
      </c>
      <c r="D109" s="44" t="str">
        <f t="shared" si="12"/>
        <v>N/A</v>
      </c>
      <c r="E109" s="47">
        <v>54769283</v>
      </c>
      <c r="F109" s="44" t="str">
        <f t="shared" si="13"/>
        <v>N/A</v>
      </c>
      <c r="G109" s="47">
        <v>54325655</v>
      </c>
      <c r="H109" s="44" t="str">
        <f t="shared" si="14"/>
        <v>N/A</v>
      </c>
      <c r="I109" s="12">
        <v>7.4020000000000001</v>
      </c>
      <c r="J109" s="12">
        <v>-0.81</v>
      </c>
      <c r="K109" s="45" t="s">
        <v>739</v>
      </c>
      <c r="L109" s="9" t="str">
        <f t="shared" si="15"/>
        <v>Yes</v>
      </c>
    </row>
    <row r="110" spans="1:12" x14ac:dyDescent="0.2">
      <c r="A110" s="46" t="s">
        <v>571</v>
      </c>
      <c r="B110" s="35" t="s">
        <v>213</v>
      </c>
      <c r="C110" s="36">
        <v>71039</v>
      </c>
      <c r="D110" s="44" t="str">
        <f t="shared" si="12"/>
        <v>N/A</v>
      </c>
      <c r="E110" s="36">
        <v>72546</v>
      </c>
      <c r="F110" s="44" t="str">
        <f t="shared" si="13"/>
        <v>N/A</v>
      </c>
      <c r="G110" s="36">
        <v>71325</v>
      </c>
      <c r="H110" s="44" t="str">
        <f t="shared" si="14"/>
        <v>N/A</v>
      </c>
      <c r="I110" s="12">
        <v>2.121</v>
      </c>
      <c r="J110" s="12">
        <v>-1.68</v>
      </c>
      <c r="K110" s="45" t="s">
        <v>739</v>
      </c>
      <c r="L110" s="9" t="str">
        <f t="shared" si="15"/>
        <v>Yes</v>
      </c>
    </row>
    <row r="111" spans="1:12" x14ac:dyDescent="0.2">
      <c r="A111" s="46" t="s">
        <v>1330</v>
      </c>
      <c r="B111" s="35" t="s">
        <v>213</v>
      </c>
      <c r="C111" s="47">
        <v>717.84217120000005</v>
      </c>
      <c r="D111" s="44" t="str">
        <f t="shared" si="12"/>
        <v>N/A</v>
      </c>
      <c r="E111" s="47">
        <v>754.95937749999996</v>
      </c>
      <c r="F111" s="44" t="str">
        <f t="shared" si="13"/>
        <v>N/A</v>
      </c>
      <c r="G111" s="47">
        <v>761.66358219000006</v>
      </c>
      <c r="H111" s="44" t="str">
        <f t="shared" si="14"/>
        <v>N/A</v>
      </c>
      <c r="I111" s="12">
        <v>5.1710000000000003</v>
      </c>
      <c r="J111" s="12">
        <v>0.88800000000000001</v>
      </c>
      <c r="K111" s="45" t="s">
        <v>739</v>
      </c>
      <c r="L111" s="9" t="str">
        <f t="shared" si="15"/>
        <v>Yes</v>
      </c>
    </row>
    <row r="112" spans="1:12" ht="25.5" x14ac:dyDescent="0.2">
      <c r="A112" s="46" t="s">
        <v>572</v>
      </c>
      <c r="B112" s="35" t="s">
        <v>213</v>
      </c>
      <c r="C112" s="47">
        <v>32802243</v>
      </c>
      <c r="D112" s="44" t="str">
        <f t="shared" si="12"/>
        <v>N/A</v>
      </c>
      <c r="E112" s="47">
        <v>32934283</v>
      </c>
      <c r="F112" s="44" t="str">
        <f t="shared" si="13"/>
        <v>N/A</v>
      </c>
      <c r="G112" s="47">
        <v>34223323</v>
      </c>
      <c r="H112" s="44" t="str">
        <f t="shared" si="14"/>
        <v>N/A</v>
      </c>
      <c r="I112" s="12">
        <v>0.40250000000000002</v>
      </c>
      <c r="J112" s="12">
        <v>3.9140000000000001</v>
      </c>
      <c r="K112" s="45" t="s">
        <v>739</v>
      </c>
      <c r="L112" s="9" t="str">
        <f t="shared" si="15"/>
        <v>Yes</v>
      </c>
    </row>
    <row r="113" spans="1:12" x14ac:dyDescent="0.2">
      <c r="A113" s="46" t="s">
        <v>573</v>
      </c>
      <c r="B113" s="35" t="s">
        <v>213</v>
      </c>
      <c r="C113" s="36">
        <v>2176</v>
      </c>
      <c r="D113" s="44" t="str">
        <f t="shared" si="12"/>
        <v>N/A</v>
      </c>
      <c r="E113" s="36">
        <v>2477</v>
      </c>
      <c r="F113" s="44" t="str">
        <f t="shared" si="13"/>
        <v>N/A</v>
      </c>
      <c r="G113" s="36">
        <v>2559</v>
      </c>
      <c r="H113" s="44" t="str">
        <f t="shared" si="14"/>
        <v>N/A</v>
      </c>
      <c r="I113" s="12">
        <v>13.83</v>
      </c>
      <c r="J113" s="12">
        <v>3.31</v>
      </c>
      <c r="K113" s="45" t="s">
        <v>739</v>
      </c>
      <c r="L113" s="9" t="str">
        <f t="shared" si="15"/>
        <v>Yes</v>
      </c>
    </row>
    <row r="114" spans="1:12" ht="25.5" x14ac:dyDescent="0.2">
      <c r="A114" s="46" t="s">
        <v>1331</v>
      </c>
      <c r="B114" s="35" t="s">
        <v>213</v>
      </c>
      <c r="C114" s="47">
        <v>15074.560202000001</v>
      </c>
      <c r="D114" s="44" t="str">
        <f t="shared" si="12"/>
        <v>N/A</v>
      </c>
      <c r="E114" s="47">
        <v>13296.036738000001</v>
      </c>
      <c r="F114" s="44" t="str">
        <f t="shared" si="13"/>
        <v>N/A</v>
      </c>
      <c r="G114" s="47">
        <v>13373.709652</v>
      </c>
      <c r="H114" s="44" t="str">
        <f t="shared" si="14"/>
        <v>N/A</v>
      </c>
      <c r="I114" s="12">
        <v>-11.8</v>
      </c>
      <c r="J114" s="12">
        <v>0.58420000000000005</v>
      </c>
      <c r="K114" s="45" t="s">
        <v>739</v>
      </c>
      <c r="L114" s="9" t="str">
        <f t="shared" si="15"/>
        <v>Yes</v>
      </c>
    </row>
    <row r="115" spans="1:12" ht="25.5" x14ac:dyDescent="0.2">
      <c r="A115" s="46" t="s">
        <v>574</v>
      </c>
      <c r="B115" s="35" t="s">
        <v>213</v>
      </c>
      <c r="C115" s="47">
        <v>3804293</v>
      </c>
      <c r="D115" s="44" t="str">
        <f t="shared" si="12"/>
        <v>N/A</v>
      </c>
      <c r="E115" s="47">
        <v>4300629</v>
      </c>
      <c r="F115" s="44" t="str">
        <f t="shared" si="13"/>
        <v>N/A</v>
      </c>
      <c r="G115" s="47">
        <v>4623361</v>
      </c>
      <c r="H115" s="44" t="str">
        <f t="shared" si="14"/>
        <v>N/A</v>
      </c>
      <c r="I115" s="12">
        <v>13.05</v>
      </c>
      <c r="J115" s="12">
        <v>7.5039999999999996</v>
      </c>
      <c r="K115" s="45" t="s">
        <v>739</v>
      </c>
      <c r="L115" s="9" t="str">
        <f t="shared" si="15"/>
        <v>Yes</v>
      </c>
    </row>
    <row r="116" spans="1:12" x14ac:dyDescent="0.2">
      <c r="A116" s="3" t="s">
        <v>575</v>
      </c>
      <c r="B116" s="35" t="s">
        <v>213</v>
      </c>
      <c r="C116" s="36">
        <v>5415</v>
      </c>
      <c r="D116" s="44" t="str">
        <f t="shared" si="12"/>
        <v>N/A</v>
      </c>
      <c r="E116" s="36">
        <v>5664</v>
      </c>
      <c r="F116" s="44" t="str">
        <f t="shared" si="13"/>
        <v>N/A</v>
      </c>
      <c r="G116" s="36">
        <v>5700</v>
      </c>
      <c r="H116" s="44" t="str">
        <f t="shared" si="14"/>
        <v>N/A</v>
      </c>
      <c r="I116" s="12">
        <v>4.5979999999999999</v>
      </c>
      <c r="J116" s="12">
        <v>0.63560000000000005</v>
      </c>
      <c r="K116" s="45" t="s">
        <v>739</v>
      </c>
      <c r="L116" s="9" t="str">
        <f t="shared" si="15"/>
        <v>Yes</v>
      </c>
    </row>
    <row r="117" spans="1:12" ht="25.5" x14ac:dyDescent="0.2">
      <c r="A117" s="3" t="s">
        <v>1332</v>
      </c>
      <c r="B117" s="35" t="s">
        <v>213</v>
      </c>
      <c r="C117" s="47">
        <v>702.54718375000004</v>
      </c>
      <c r="D117" s="44" t="str">
        <f t="shared" si="12"/>
        <v>N/A</v>
      </c>
      <c r="E117" s="47">
        <v>759.29184322000003</v>
      </c>
      <c r="F117" s="44" t="str">
        <f t="shared" si="13"/>
        <v>N/A</v>
      </c>
      <c r="G117" s="47">
        <v>811.11596491</v>
      </c>
      <c r="H117" s="44" t="str">
        <f t="shared" si="14"/>
        <v>N/A</v>
      </c>
      <c r="I117" s="12">
        <v>8.077</v>
      </c>
      <c r="J117" s="12">
        <v>6.8250000000000002</v>
      </c>
      <c r="K117" s="45" t="s">
        <v>739</v>
      </c>
      <c r="L117" s="9" t="str">
        <f t="shared" si="15"/>
        <v>Yes</v>
      </c>
    </row>
    <row r="118" spans="1:12" ht="25.5" x14ac:dyDescent="0.2">
      <c r="A118" s="4" t="s">
        <v>576</v>
      </c>
      <c r="B118" s="35" t="s">
        <v>213</v>
      </c>
      <c r="C118" s="47">
        <v>3593259</v>
      </c>
      <c r="D118" s="44" t="str">
        <f t="shared" si="12"/>
        <v>N/A</v>
      </c>
      <c r="E118" s="47">
        <v>3743332</v>
      </c>
      <c r="F118" s="44" t="str">
        <f t="shared" si="13"/>
        <v>N/A</v>
      </c>
      <c r="G118" s="47">
        <v>3639798</v>
      </c>
      <c r="H118" s="44" t="str">
        <f t="shared" si="14"/>
        <v>N/A</v>
      </c>
      <c r="I118" s="12">
        <v>4.1769999999999996</v>
      </c>
      <c r="J118" s="12">
        <v>-2.77</v>
      </c>
      <c r="K118" s="45" t="s">
        <v>739</v>
      </c>
      <c r="L118" s="9" t="str">
        <f t="shared" si="15"/>
        <v>Yes</v>
      </c>
    </row>
    <row r="119" spans="1:12" x14ac:dyDescent="0.2">
      <c r="A119" s="4" t="s">
        <v>577</v>
      </c>
      <c r="B119" s="35" t="s">
        <v>213</v>
      </c>
      <c r="C119" s="36">
        <v>1125</v>
      </c>
      <c r="D119" s="44" t="str">
        <f t="shared" si="12"/>
        <v>N/A</v>
      </c>
      <c r="E119" s="36">
        <v>1116</v>
      </c>
      <c r="F119" s="44" t="str">
        <f t="shared" si="13"/>
        <v>N/A</v>
      </c>
      <c r="G119" s="36">
        <v>1113</v>
      </c>
      <c r="H119" s="44" t="str">
        <f t="shared" si="14"/>
        <v>N/A</v>
      </c>
      <c r="I119" s="12">
        <v>-0.8</v>
      </c>
      <c r="J119" s="12">
        <v>-0.26900000000000002</v>
      </c>
      <c r="K119" s="45" t="s">
        <v>739</v>
      </c>
      <c r="L119" s="9" t="str">
        <f t="shared" si="15"/>
        <v>Yes</v>
      </c>
    </row>
    <row r="120" spans="1:12" ht="25.5" x14ac:dyDescent="0.2">
      <c r="A120" s="4" t="s">
        <v>1333</v>
      </c>
      <c r="B120" s="35" t="s">
        <v>213</v>
      </c>
      <c r="C120" s="47">
        <v>3194.0079999999998</v>
      </c>
      <c r="D120" s="44" t="str">
        <f t="shared" si="12"/>
        <v>N/A</v>
      </c>
      <c r="E120" s="47">
        <v>3354.2401433999999</v>
      </c>
      <c r="F120" s="44" t="str">
        <f t="shared" si="13"/>
        <v>N/A</v>
      </c>
      <c r="G120" s="47">
        <v>3270.2587601</v>
      </c>
      <c r="H120" s="44" t="str">
        <f t="shared" si="14"/>
        <v>N/A</v>
      </c>
      <c r="I120" s="12">
        <v>5.0170000000000003</v>
      </c>
      <c r="J120" s="12">
        <v>-2.5</v>
      </c>
      <c r="K120" s="45" t="s">
        <v>739</v>
      </c>
      <c r="L120" s="9" t="str">
        <f t="shared" si="15"/>
        <v>Yes</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1747</v>
      </c>
      <c r="J121" s="12" t="s">
        <v>1747</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1747</v>
      </c>
      <c r="J122" s="12" t="s">
        <v>1747</v>
      </c>
      <c r="K122" s="45" t="s">
        <v>739</v>
      </c>
      <c r="L122" s="9" t="str">
        <f t="shared" si="15"/>
        <v>N/A</v>
      </c>
    </row>
    <row r="123" spans="1:12" ht="25.5" x14ac:dyDescent="0.2">
      <c r="A123" s="4" t="s">
        <v>1334</v>
      </c>
      <c r="B123" s="35" t="s">
        <v>213</v>
      </c>
      <c r="C123" s="47" t="s">
        <v>1747</v>
      </c>
      <c r="D123" s="44" t="str">
        <f t="shared" si="12"/>
        <v>N/A</v>
      </c>
      <c r="E123" s="47" t="s">
        <v>1747</v>
      </c>
      <c r="F123" s="44" t="str">
        <f t="shared" si="13"/>
        <v>N/A</v>
      </c>
      <c r="G123" s="47" t="s">
        <v>1747</v>
      </c>
      <c r="H123" s="44" t="str">
        <f t="shared" si="14"/>
        <v>N/A</v>
      </c>
      <c r="I123" s="12" t="s">
        <v>1747</v>
      </c>
      <c r="J123" s="12" t="s">
        <v>1747</v>
      </c>
      <c r="K123" s="45" t="s">
        <v>739</v>
      </c>
      <c r="L123" s="9" t="str">
        <f t="shared" si="15"/>
        <v>N/A</v>
      </c>
    </row>
    <row r="124" spans="1:12" ht="25.5" x14ac:dyDescent="0.2">
      <c r="A124" s="4" t="s">
        <v>580</v>
      </c>
      <c r="B124" s="35" t="s">
        <v>213</v>
      </c>
      <c r="C124" s="47">
        <v>945519</v>
      </c>
      <c r="D124" s="44" t="str">
        <f t="shared" si="12"/>
        <v>N/A</v>
      </c>
      <c r="E124" s="47">
        <v>1166084</v>
      </c>
      <c r="F124" s="44" t="str">
        <f t="shared" si="13"/>
        <v>N/A</v>
      </c>
      <c r="G124" s="47">
        <v>1429934</v>
      </c>
      <c r="H124" s="44" t="str">
        <f t="shared" si="14"/>
        <v>N/A</v>
      </c>
      <c r="I124" s="12">
        <v>23.33</v>
      </c>
      <c r="J124" s="12">
        <v>22.63</v>
      </c>
      <c r="K124" s="45" t="s">
        <v>739</v>
      </c>
      <c r="L124" s="9" t="str">
        <f t="shared" si="15"/>
        <v>Yes</v>
      </c>
    </row>
    <row r="125" spans="1:12" x14ac:dyDescent="0.2">
      <c r="A125" s="2" t="s">
        <v>581</v>
      </c>
      <c r="B125" s="35" t="s">
        <v>213</v>
      </c>
      <c r="C125" s="36">
        <v>508</v>
      </c>
      <c r="D125" s="44" t="str">
        <f t="shared" si="12"/>
        <v>N/A</v>
      </c>
      <c r="E125" s="36">
        <v>531</v>
      </c>
      <c r="F125" s="44" t="str">
        <f t="shared" si="13"/>
        <v>N/A</v>
      </c>
      <c r="G125" s="36">
        <v>638</v>
      </c>
      <c r="H125" s="44" t="str">
        <f t="shared" si="14"/>
        <v>N/A</v>
      </c>
      <c r="I125" s="12">
        <v>4.5279999999999996</v>
      </c>
      <c r="J125" s="12">
        <v>20.149999999999999</v>
      </c>
      <c r="K125" s="45" t="s">
        <v>739</v>
      </c>
      <c r="L125" s="9" t="str">
        <f t="shared" si="15"/>
        <v>Yes</v>
      </c>
    </row>
    <row r="126" spans="1:12" ht="25.5" x14ac:dyDescent="0.2">
      <c r="A126" s="2" t="s">
        <v>1335</v>
      </c>
      <c r="B126" s="35" t="s">
        <v>213</v>
      </c>
      <c r="C126" s="47">
        <v>1861.2578739999999</v>
      </c>
      <c r="D126" s="44" t="str">
        <f t="shared" si="12"/>
        <v>N/A</v>
      </c>
      <c r="E126" s="47">
        <v>2196.0150659000001</v>
      </c>
      <c r="F126" s="44" t="str">
        <f t="shared" si="13"/>
        <v>N/A</v>
      </c>
      <c r="G126" s="47">
        <v>2241.2758620999998</v>
      </c>
      <c r="H126" s="44" t="str">
        <f t="shared" si="14"/>
        <v>N/A</v>
      </c>
      <c r="I126" s="12">
        <v>17.989999999999998</v>
      </c>
      <c r="J126" s="12">
        <v>2.0609999999999999</v>
      </c>
      <c r="K126" s="45" t="s">
        <v>739</v>
      </c>
      <c r="L126" s="9" t="str">
        <f t="shared" si="15"/>
        <v>Yes</v>
      </c>
    </row>
    <row r="127" spans="1:12" ht="25.5" x14ac:dyDescent="0.2">
      <c r="A127" s="2" t="s">
        <v>582</v>
      </c>
      <c r="B127" s="35" t="s">
        <v>213</v>
      </c>
      <c r="C127" s="47">
        <v>4143392</v>
      </c>
      <c r="D127" s="44" t="str">
        <f t="shared" si="12"/>
        <v>N/A</v>
      </c>
      <c r="E127" s="47">
        <v>4463031</v>
      </c>
      <c r="F127" s="44" t="str">
        <f t="shared" si="13"/>
        <v>N/A</v>
      </c>
      <c r="G127" s="47">
        <v>4376994</v>
      </c>
      <c r="H127" s="44" t="str">
        <f t="shared" si="14"/>
        <v>N/A</v>
      </c>
      <c r="I127" s="12">
        <v>7.7140000000000004</v>
      </c>
      <c r="J127" s="12">
        <v>-1.93</v>
      </c>
      <c r="K127" s="45" t="s">
        <v>739</v>
      </c>
      <c r="L127" s="9" t="str">
        <f t="shared" si="15"/>
        <v>Yes</v>
      </c>
    </row>
    <row r="128" spans="1:12" x14ac:dyDescent="0.2">
      <c r="A128" s="2" t="s">
        <v>583</v>
      </c>
      <c r="B128" s="35" t="s">
        <v>213</v>
      </c>
      <c r="C128" s="36">
        <v>5576</v>
      </c>
      <c r="D128" s="44" t="str">
        <f t="shared" si="12"/>
        <v>N/A</v>
      </c>
      <c r="E128" s="36">
        <v>5624</v>
      </c>
      <c r="F128" s="44" t="str">
        <f t="shared" si="13"/>
        <v>N/A</v>
      </c>
      <c r="G128" s="36">
        <v>5617</v>
      </c>
      <c r="H128" s="44" t="str">
        <f t="shared" si="14"/>
        <v>N/A</v>
      </c>
      <c r="I128" s="12">
        <v>0.86080000000000001</v>
      </c>
      <c r="J128" s="12">
        <v>-0.124</v>
      </c>
      <c r="K128" s="45" t="s">
        <v>739</v>
      </c>
      <c r="L128" s="9" t="str">
        <f t="shared" si="15"/>
        <v>Yes</v>
      </c>
    </row>
    <row r="129" spans="1:12" ht="25.5" x14ac:dyDescent="0.2">
      <c r="A129" s="2" t="s">
        <v>1336</v>
      </c>
      <c r="B129" s="35" t="s">
        <v>213</v>
      </c>
      <c r="C129" s="47">
        <v>743.07604017000006</v>
      </c>
      <c r="D129" s="44" t="str">
        <f t="shared" si="12"/>
        <v>N/A</v>
      </c>
      <c r="E129" s="47">
        <v>793.56881223000005</v>
      </c>
      <c r="F129" s="44" t="str">
        <f t="shared" si="13"/>
        <v>N/A</v>
      </c>
      <c r="G129" s="47">
        <v>779.24051985000006</v>
      </c>
      <c r="H129" s="44" t="str">
        <f t="shared" si="14"/>
        <v>N/A</v>
      </c>
      <c r="I129" s="12">
        <v>6.7949999999999999</v>
      </c>
      <c r="J129" s="12">
        <v>-1.81</v>
      </c>
      <c r="K129" s="45" t="s">
        <v>739</v>
      </c>
      <c r="L129" s="9" t="str">
        <f t="shared" si="15"/>
        <v>Yes</v>
      </c>
    </row>
    <row r="130" spans="1:12" ht="25.5" x14ac:dyDescent="0.2">
      <c r="A130" s="2" t="s">
        <v>584</v>
      </c>
      <c r="B130" s="35" t="s">
        <v>213</v>
      </c>
      <c r="C130" s="47">
        <v>428505</v>
      </c>
      <c r="D130" s="44" t="str">
        <f t="shared" si="12"/>
        <v>N/A</v>
      </c>
      <c r="E130" s="47">
        <v>481863</v>
      </c>
      <c r="F130" s="44" t="str">
        <f t="shared" si="13"/>
        <v>N/A</v>
      </c>
      <c r="G130" s="47">
        <v>743417</v>
      </c>
      <c r="H130" s="44" t="str">
        <f t="shared" si="14"/>
        <v>N/A</v>
      </c>
      <c r="I130" s="12">
        <v>12.45</v>
      </c>
      <c r="J130" s="12">
        <v>54.28</v>
      </c>
      <c r="K130" s="45" t="s">
        <v>739</v>
      </c>
      <c r="L130" s="9" t="str">
        <f t="shared" si="15"/>
        <v>No</v>
      </c>
    </row>
    <row r="131" spans="1:12" x14ac:dyDescent="0.2">
      <c r="A131" s="2" t="s">
        <v>585</v>
      </c>
      <c r="B131" s="35" t="s">
        <v>213</v>
      </c>
      <c r="C131" s="36">
        <v>69</v>
      </c>
      <c r="D131" s="44" t="str">
        <f t="shared" si="12"/>
        <v>N/A</v>
      </c>
      <c r="E131" s="36">
        <v>66</v>
      </c>
      <c r="F131" s="44" t="str">
        <f t="shared" si="13"/>
        <v>N/A</v>
      </c>
      <c r="G131" s="36">
        <v>65</v>
      </c>
      <c r="H131" s="44" t="str">
        <f t="shared" si="14"/>
        <v>N/A</v>
      </c>
      <c r="I131" s="12">
        <v>-4.3499999999999996</v>
      </c>
      <c r="J131" s="12">
        <v>-1.52</v>
      </c>
      <c r="K131" s="45" t="s">
        <v>739</v>
      </c>
      <c r="L131" s="9" t="str">
        <f t="shared" si="15"/>
        <v>Yes</v>
      </c>
    </row>
    <row r="132" spans="1:12" x14ac:dyDescent="0.2">
      <c r="A132" s="2" t="s">
        <v>1337</v>
      </c>
      <c r="B132" s="35" t="s">
        <v>213</v>
      </c>
      <c r="C132" s="47">
        <v>6210.2173912999997</v>
      </c>
      <c r="D132" s="44" t="str">
        <f t="shared" si="12"/>
        <v>N/A</v>
      </c>
      <c r="E132" s="47">
        <v>7300.9545454999998</v>
      </c>
      <c r="F132" s="44" t="str">
        <f t="shared" si="13"/>
        <v>N/A</v>
      </c>
      <c r="G132" s="47">
        <v>11437.184615</v>
      </c>
      <c r="H132" s="44" t="str">
        <f t="shared" si="14"/>
        <v>N/A</v>
      </c>
      <c r="I132" s="12">
        <v>17.559999999999999</v>
      </c>
      <c r="J132" s="12">
        <v>56.65</v>
      </c>
      <c r="K132" s="45" t="s">
        <v>739</v>
      </c>
      <c r="L132" s="9" t="str">
        <f t="shared" si="15"/>
        <v>No</v>
      </c>
    </row>
    <row r="133" spans="1:12" ht="25.5" x14ac:dyDescent="0.2">
      <c r="A133" s="2" t="s">
        <v>586</v>
      </c>
      <c r="B133" s="35" t="s">
        <v>213</v>
      </c>
      <c r="C133" s="47">
        <v>0</v>
      </c>
      <c r="D133" s="44" t="str">
        <f t="shared" si="12"/>
        <v>N/A</v>
      </c>
      <c r="E133" s="47">
        <v>1014</v>
      </c>
      <c r="F133" s="44" t="str">
        <f t="shared" si="13"/>
        <v>N/A</v>
      </c>
      <c r="G133" s="47">
        <v>1190</v>
      </c>
      <c r="H133" s="44" t="str">
        <f t="shared" si="14"/>
        <v>N/A</v>
      </c>
      <c r="I133" s="12" t="s">
        <v>1747</v>
      </c>
      <c r="J133" s="12">
        <v>17.36</v>
      </c>
      <c r="K133" s="45" t="s">
        <v>739</v>
      </c>
      <c r="L133" s="9" t="str">
        <f>IF(J133="Div by 0", "N/A", IF(OR(J133="N/A",K133="N/A"),"N/A", IF(J133&gt;VALUE(MID(K133,1,2)), "No", IF(J133&lt;-1*VALUE(MID(K133,1,2)), "No", "Yes"))))</f>
        <v>Yes</v>
      </c>
    </row>
    <row r="134" spans="1:12" x14ac:dyDescent="0.2">
      <c r="A134" s="2" t="s">
        <v>587</v>
      </c>
      <c r="B134" s="35" t="s">
        <v>213</v>
      </c>
      <c r="C134" s="36">
        <v>0</v>
      </c>
      <c r="D134" s="44" t="str">
        <f t="shared" si="12"/>
        <v>N/A</v>
      </c>
      <c r="E134" s="36">
        <v>24</v>
      </c>
      <c r="F134" s="44" t="str">
        <f t="shared" si="13"/>
        <v>N/A</v>
      </c>
      <c r="G134" s="36">
        <v>40</v>
      </c>
      <c r="H134" s="44" t="str">
        <f t="shared" si="14"/>
        <v>N/A</v>
      </c>
      <c r="I134" s="12" t="s">
        <v>1747</v>
      </c>
      <c r="J134" s="12">
        <v>66.67</v>
      </c>
      <c r="K134" s="45" t="s">
        <v>739</v>
      </c>
      <c r="L134" s="9" t="str">
        <f t="shared" ref="L134:L138" si="16">IF(J134="Div by 0", "N/A", IF(OR(J134="N/A",K134="N/A"),"N/A", IF(J134&gt;VALUE(MID(K134,1,2)), "No", IF(J134&lt;-1*VALUE(MID(K134,1,2)), "No", "Yes"))))</f>
        <v>No</v>
      </c>
    </row>
    <row r="135" spans="1:12" ht="25.5" x14ac:dyDescent="0.2">
      <c r="A135" s="2" t="s">
        <v>1338</v>
      </c>
      <c r="B135" s="35" t="s">
        <v>213</v>
      </c>
      <c r="C135" s="47" t="s">
        <v>1747</v>
      </c>
      <c r="D135" s="44" t="str">
        <f t="shared" si="12"/>
        <v>N/A</v>
      </c>
      <c r="E135" s="47">
        <v>42.25</v>
      </c>
      <c r="F135" s="44" t="str">
        <f t="shared" si="13"/>
        <v>N/A</v>
      </c>
      <c r="G135" s="47">
        <v>29.75</v>
      </c>
      <c r="H135" s="44" t="str">
        <f t="shared" si="14"/>
        <v>N/A</v>
      </c>
      <c r="I135" s="12" t="s">
        <v>1747</v>
      </c>
      <c r="J135" s="12">
        <v>-29.6</v>
      </c>
      <c r="K135" s="45" t="s">
        <v>739</v>
      </c>
      <c r="L135" s="9" t="str">
        <f t="shared" si="16"/>
        <v>Yes</v>
      </c>
    </row>
    <row r="136" spans="1:12" ht="25.5" x14ac:dyDescent="0.2">
      <c r="A136" s="2" t="s">
        <v>588</v>
      </c>
      <c r="B136" s="35" t="s">
        <v>213</v>
      </c>
      <c r="C136" s="47">
        <v>2822537</v>
      </c>
      <c r="D136" s="44" t="str">
        <f t="shared" ref="D136:D150" si="17">IF($B136="N/A","N/A",IF(C136&gt;10,"No",IF(C136&lt;-10,"No","Yes")))</f>
        <v>N/A</v>
      </c>
      <c r="E136" s="47">
        <v>2613137</v>
      </c>
      <c r="F136" s="44" t="str">
        <f t="shared" ref="F136:F150" si="18">IF($B136="N/A","N/A",IF(E136&gt;10,"No",IF(E136&lt;-10,"No","Yes")))</f>
        <v>N/A</v>
      </c>
      <c r="G136" s="47">
        <v>2770041</v>
      </c>
      <c r="H136" s="44" t="str">
        <f t="shared" ref="H136:H150" si="19">IF($B136="N/A","N/A",IF(G136&gt;10,"No",IF(G136&lt;-10,"No","Yes")))</f>
        <v>N/A</v>
      </c>
      <c r="I136" s="12">
        <v>-7.42</v>
      </c>
      <c r="J136" s="12">
        <v>6.0039999999999996</v>
      </c>
      <c r="K136" s="45" t="s">
        <v>739</v>
      </c>
      <c r="L136" s="9" t="str">
        <f t="shared" si="16"/>
        <v>Yes</v>
      </c>
    </row>
    <row r="137" spans="1:12" x14ac:dyDescent="0.2">
      <c r="A137" s="2" t="s">
        <v>589</v>
      </c>
      <c r="B137" s="35" t="s">
        <v>213</v>
      </c>
      <c r="C137" s="36">
        <v>61</v>
      </c>
      <c r="D137" s="44" t="str">
        <f t="shared" si="17"/>
        <v>N/A</v>
      </c>
      <c r="E137" s="36">
        <v>58</v>
      </c>
      <c r="F137" s="44" t="str">
        <f t="shared" si="18"/>
        <v>N/A</v>
      </c>
      <c r="G137" s="36">
        <v>65</v>
      </c>
      <c r="H137" s="44" t="str">
        <f t="shared" si="19"/>
        <v>N/A</v>
      </c>
      <c r="I137" s="12">
        <v>-4.92</v>
      </c>
      <c r="J137" s="12">
        <v>12.07</v>
      </c>
      <c r="K137" s="45" t="s">
        <v>739</v>
      </c>
      <c r="L137" s="9" t="str">
        <f t="shared" si="16"/>
        <v>Yes</v>
      </c>
    </row>
    <row r="138" spans="1:12" ht="25.5" x14ac:dyDescent="0.2">
      <c r="A138" s="2" t="s">
        <v>1339</v>
      </c>
      <c r="B138" s="35" t="s">
        <v>213</v>
      </c>
      <c r="C138" s="47">
        <v>46271.098360999997</v>
      </c>
      <c r="D138" s="44" t="str">
        <f t="shared" si="17"/>
        <v>N/A</v>
      </c>
      <c r="E138" s="47">
        <v>45054.086207</v>
      </c>
      <c r="F138" s="44" t="str">
        <f t="shared" si="18"/>
        <v>N/A</v>
      </c>
      <c r="G138" s="47">
        <v>42616.015384999999</v>
      </c>
      <c r="H138" s="44" t="str">
        <f t="shared" si="19"/>
        <v>N/A</v>
      </c>
      <c r="I138" s="12">
        <v>-2.63</v>
      </c>
      <c r="J138" s="12">
        <v>-5.41</v>
      </c>
      <c r="K138" s="45" t="s">
        <v>739</v>
      </c>
      <c r="L138" s="9" t="str">
        <f t="shared" si="16"/>
        <v>Yes</v>
      </c>
    </row>
    <row r="139" spans="1:12" ht="25.5" x14ac:dyDescent="0.2">
      <c r="A139" s="2" t="s">
        <v>590</v>
      </c>
      <c r="B139" s="35" t="s">
        <v>213</v>
      </c>
      <c r="C139" s="47">
        <v>15084624</v>
      </c>
      <c r="D139" s="44" t="str">
        <f t="shared" si="17"/>
        <v>N/A</v>
      </c>
      <c r="E139" s="47">
        <v>14196701</v>
      </c>
      <c r="F139" s="44" t="str">
        <f t="shared" si="18"/>
        <v>N/A</v>
      </c>
      <c r="G139" s="47">
        <v>14550748</v>
      </c>
      <c r="H139" s="44" t="str">
        <f t="shared" si="19"/>
        <v>N/A</v>
      </c>
      <c r="I139" s="12">
        <v>-5.89</v>
      </c>
      <c r="J139" s="12">
        <v>2.4940000000000002</v>
      </c>
      <c r="K139" s="45" t="s">
        <v>739</v>
      </c>
      <c r="L139" s="9" t="str">
        <f t="shared" ref="L139:L150" si="20">IF(J139="Div by 0", "N/A", IF(K139="N/A","N/A", IF(J139&gt;VALUE(MID(K139,1,2)), "No", IF(J139&lt;-1*VALUE(MID(K139,1,2)), "No", "Yes"))))</f>
        <v>Yes</v>
      </c>
    </row>
    <row r="140" spans="1:12" ht="25.5" x14ac:dyDescent="0.2">
      <c r="A140" s="2" t="s">
        <v>591</v>
      </c>
      <c r="B140" s="35" t="s">
        <v>213</v>
      </c>
      <c r="C140" s="36">
        <v>32070</v>
      </c>
      <c r="D140" s="44" t="str">
        <f t="shared" si="17"/>
        <v>N/A</v>
      </c>
      <c r="E140" s="36">
        <v>31012</v>
      </c>
      <c r="F140" s="44" t="str">
        <f t="shared" si="18"/>
        <v>N/A</v>
      </c>
      <c r="G140" s="36">
        <v>30650</v>
      </c>
      <c r="H140" s="44" t="str">
        <f t="shared" si="19"/>
        <v>N/A</v>
      </c>
      <c r="I140" s="12">
        <v>-3.3</v>
      </c>
      <c r="J140" s="12">
        <v>-1.17</v>
      </c>
      <c r="K140" s="45" t="s">
        <v>739</v>
      </c>
      <c r="L140" s="9" t="str">
        <f t="shared" si="20"/>
        <v>Yes</v>
      </c>
    </row>
    <row r="141" spans="1:12" ht="25.5" x14ac:dyDescent="0.2">
      <c r="A141" s="2" t="s">
        <v>1340</v>
      </c>
      <c r="B141" s="35" t="s">
        <v>213</v>
      </c>
      <c r="C141" s="47">
        <v>470.36557529999999</v>
      </c>
      <c r="D141" s="44" t="str">
        <f t="shared" si="17"/>
        <v>N/A</v>
      </c>
      <c r="E141" s="47">
        <v>457.78089126999998</v>
      </c>
      <c r="F141" s="44" t="str">
        <f t="shared" si="18"/>
        <v>N/A</v>
      </c>
      <c r="G141" s="47">
        <v>474.73892332999998</v>
      </c>
      <c r="H141" s="44" t="str">
        <f t="shared" si="19"/>
        <v>N/A</v>
      </c>
      <c r="I141" s="12">
        <v>-2.68</v>
      </c>
      <c r="J141" s="12">
        <v>3.7040000000000002</v>
      </c>
      <c r="K141" s="45" t="s">
        <v>739</v>
      </c>
      <c r="L141" s="9" t="str">
        <f t="shared" si="20"/>
        <v>Yes</v>
      </c>
    </row>
    <row r="142" spans="1:12" ht="25.5" x14ac:dyDescent="0.2">
      <c r="A142" s="2" t="s">
        <v>592</v>
      </c>
      <c r="B142" s="35" t="s">
        <v>213</v>
      </c>
      <c r="C142" s="47">
        <v>0</v>
      </c>
      <c r="D142" s="44" t="str">
        <f t="shared" si="17"/>
        <v>N/A</v>
      </c>
      <c r="E142" s="47">
        <v>0</v>
      </c>
      <c r="F142" s="44" t="str">
        <f t="shared" si="18"/>
        <v>N/A</v>
      </c>
      <c r="G142" s="47">
        <v>0</v>
      </c>
      <c r="H142" s="44" t="str">
        <f t="shared" si="19"/>
        <v>N/A</v>
      </c>
      <c r="I142" s="12" t="s">
        <v>1747</v>
      </c>
      <c r="J142" s="12" t="s">
        <v>1747</v>
      </c>
      <c r="K142" s="45" t="s">
        <v>739</v>
      </c>
      <c r="L142" s="9" t="str">
        <f t="shared" si="20"/>
        <v>N/A</v>
      </c>
    </row>
    <row r="143" spans="1:12" x14ac:dyDescent="0.2">
      <c r="A143" s="3" t="s">
        <v>593</v>
      </c>
      <c r="B143" s="35" t="s">
        <v>213</v>
      </c>
      <c r="C143" s="36">
        <v>0</v>
      </c>
      <c r="D143" s="44" t="str">
        <f t="shared" si="17"/>
        <v>N/A</v>
      </c>
      <c r="E143" s="36">
        <v>0</v>
      </c>
      <c r="F143" s="44" t="str">
        <f t="shared" si="18"/>
        <v>N/A</v>
      </c>
      <c r="G143" s="36">
        <v>0</v>
      </c>
      <c r="H143" s="44" t="str">
        <f t="shared" si="19"/>
        <v>N/A</v>
      </c>
      <c r="I143" s="12" t="s">
        <v>1747</v>
      </c>
      <c r="J143" s="12" t="s">
        <v>1747</v>
      </c>
      <c r="K143" s="45" t="s">
        <v>739</v>
      </c>
      <c r="L143" s="9" t="str">
        <f t="shared" si="20"/>
        <v>N/A</v>
      </c>
    </row>
    <row r="144" spans="1:12" ht="25.5" x14ac:dyDescent="0.2">
      <c r="A144" s="3" t="s">
        <v>1341</v>
      </c>
      <c r="B144" s="35" t="s">
        <v>213</v>
      </c>
      <c r="C144" s="47" t="s">
        <v>1747</v>
      </c>
      <c r="D144" s="44" t="str">
        <f t="shared" si="17"/>
        <v>N/A</v>
      </c>
      <c r="E144" s="47" t="s">
        <v>1747</v>
      </c>
      <c r="F144" s="44" t="str">
        <f t="shared" si="18"/>
        <v>N/A</v>
      </c>
      <c r="G144" s="47" t="s">
        <v>1747</v>
      </c>
      <c r="H144" s="44" t="str">
        <f t="shared" si="19"/>
        <v>N/A</v>
      </c>
      <c r="I144" s="12" t="s">
        <v>1747</v>
      </c>
      <c r="J144" s="12" t="s">
        <v>1747</v>
      </c>
      <c r="K144" s="45" t="s">
        <v>739</v>
      </c>
      <c r="L144" s="9" t="str">
        <f t="shared" si="20"/>
        <v>N/A</v>
      </c>
    </row>
    <row r="145" spans="1:12" ht="25.5" x14ac:dyDescent="0.2">
      <c r="A145" s="2" t="s">
        <v>594</v>
      </c>
      <c r="B145" s="35" t="s">
        <v>213</v>
      </c>
      <c r="C145" s="47">
        <v>33435846</v>
      </c>
      <c r="D145" s="44" t="str">
        <f t="shared" si="17"/>
        <v>N/A</v>
      </c>
      <c r="E145" s="47">
        <v>32731827</v>
      </c>
      <c r="F145" s="44" t="str">
        <f t="shared" si="18"/>
        <v>N/A</v>
      </c>
      <c r="G145" s="47">
        <v>30580402</v>
      </c>
      <c r="H145" s="44" t="str">
        <f t="shared" si="19"/>
        <v>N/A</v>
      </c>
      <c r="I145" s="12">
        <v>-2.11</v>
      </c>
      <c r="J145" s="12">
        <v>-6.57</v>
      </c>
      <c r="K145" s="45" t="s">
        <v>739</v>
      </c>
      <c r="L145" s="9" t="str">
        <f t="shared" si="20"/>
        <v>Yes</v>
      </c>
    </row>
    <row r="146" spans="1:12" x14ac:dyDescent="0.2">
      <c r="A146" s="2" t="s">
        <v>595</v>
      </c>
      <c r="B146" s="35" t="s">
        <v>213</v>
      </c>
      <c r="C146" s="36">
        <v>16092</v>
      </c>
      <c r="D146" s="44" t="str">
        <f t="shared" si="17"/>
        <v>N/A</v>
      </c>
      <c r="E146" s="36">
        <v>16096</v>
      </c>
      <c r="F146" s="44" t="str">
        <f t="shared" si="18"/>
        <v>N/A</v>
      </c>
      <c r="G146" s="36">
        <v>15610</v>
      </c>
      <c r="H146" s="44" t="str">
        <f t="shared" si="19"/>
        <v>N/A</v>
      </c>
      <c r="I146" s="12">
        <v>2.4899999999999999E-2</v>
      </c>
      <c r="J146" s="12">
        <v>-3.02</v>
      </c>
      <c r="K146" s="45" t="s">
        <v>739</v>
      </c>
      <c r="L146" s="9" t="str">
        <f t="shared" si="20"/>
        <v>Yes</v>
      </c>
    </row>
    <row r="147" spans="1:12" ht="25.5" x14ac:dyDescent="0.2">
      <c r="A147" s="2" t="s">
        <v>1342</v>
      </c>
      <c r="B147" s="35" t="s">
        <v>213</v>
      </c>
      <c r="C147" s="47">
        <v>2077.7930649</v>
      </c>
      <c r="D147" s="44" t="str">
        <f t="shared" si="17"/>
        <v>N/A</v>
      </c>
      <c r="E147" s="47">
        <v>2033.5379597000001</v>
      </c>
      <c r="F147" s="44" t="str">
        <f t="shared" si="18"/>
        <v>N/A</v>
      </c>
      <c r="G147" s="47">
        <v>1959.0263933000001</v>
      </c>
      <c r="H147" s="44" t="str">
        <f t="shared" si="19"/>
        <v>N/A</v>
      </c>
      <c r="I147" s="12">
        <v>-2.13</v>
      </c>
      <c r="J147" s="12">
        <v>-3.66</v>
      </c>
      <c r="K147" s="45" t="s">
        <v>739</v>
      </c>
      <c r="L147" s="9" t="str">
        <f t="shared" si="20"/>
        <v>Yes</v>
      </c>
    </row>
    <row r="148" spans="1:12" ht="25.5" x14ac:dyDescent="0.2">
      <c r="A148" s="2" t="s">
        <v>596</v>
      </c>
      <c r="B148" s="35" t="s">
        <v>213</v>
      </c>
      <c r="C148" s="47">
        <v>0</v>
      </c>
      <c r="D148" s="44" t="str">
        <f t="shared" si="17"/>
        <v>N/A</v>
      </c>
      <c r="E148" s="47">
        <v>3795</v>
      </c>
      <c r="F148" s="44" t="str">
        <f t="shared" si="18"/>
        <v>N/A</v>
      </c>
      <c r="G148" s="47">
        <v>13013</v>
      </c>
      <c r="H148" s="44" t="str">
        <f t="shared" si="19"/>
        <v>N/A</v>
      </c>
      <c r="I148" s="12" t="s">
        <v>1747</v>
      </c>
      <c r="J148" s="12">
        <v>242.9</v>
      </c>
      <c r="K148" s="45" t="s">
        <v>739</v>
      </c>
      <c r="L148" s="9" t="str">
        <f t="shared" si="20"/>
        <v>No</v>
      </c>
    </row>
    <row r="149" spans="1:12" x14ac:dyDescent="0.2">
      <c r="A149" s="2" t="s">
        <v>597</v>
      </c>
      <c r="B149" s="35" t="s">
        <v>213</v>
      </c>
      <c r="C149" s="36">
        <v>0</v>
      </c>
      <c r="D149" s="44" t="str">
        <f t="shared" si="17"/>
        <v>N/A</v>
      </c>
      <c r="E149" s="36">
        <v>11</v>
      </c>
      <c r="F149" s="44" t="str">
        <f t="shared" si="18"/>
        <v>N/A</v>
      </c>
      <c r="G149" s="36">
        <v>11</v>
      </c>
      <c r="H149" s="44" t="str">
        <f t="shared" si="19"/>
        <v>N/A</v>
      </c>
      <c r="I149" s="12" t="s">
        <v>1747</v>
      </c>
      <c r="J149" s="12">
        <v>66.67</v>
      </c>
      <c r="K149" s="45" t="s">
        <v>739</v>
      </c>
      <c r="L149" s="9" t="str">
        <f t="shared" si="20"/>
        <v>No</v>
      </c>
    </row>
    <row r="150" spans="1:12" ht="25.5" x14ac:dyDescent="0.2">
      <c r="A150" s="4" t="s">
        <v>1343</v>
      </c>
      <c r="B150" s="35" t="s">
        <v>213</v>
      </c>
      <c r="C150" s="47" t="s">
        <v>1747</v>
      </c>
      <c r="D150" s="44" t="str">
        <f t="shared" si="17"/>
        <v>N/A</v>
      </c>
      <c r="E150" s="47">
        <v>1265</v>
      </c>
      <c r="F150" s="44" t="str">
        <f t="shared" si="18"/>
        <v>N/A</v>
      </c>
      <c r="G150" s="47">
        <v>2602.6</v>
      </c>
      <c r="H150" s="44" t="str">
        <f t="shared" si="19"/>
        <v>N/A</v>
      </c>
      <c r="I150" s="12" t="s">
        <v>1747</v>
      </c>
      <c r="J150" s="12">
        <v>105.7</v>
      </c>
      <c r="K150" s="45" t="s">
        <v>739</v>
      </c>
      <c r="L150" s="9" t="str">
        <f t="shared" si="20"/>
        <v>No</v>
      </c>
    </row>
    <row r="151" spans="1:12" ht="25.5" x14ac:dyDescent="0.2">
      <c r="A151" s="4" t="s">
        <v>1344</v>
      </c>
      <c r="B151" s="35" t="s">
        <v>213</v>
      </c>
      <c r="C151" s="47">
        <v>996.63631180000004</v>
      </c>
      <c r="D151" s="44" t="str">
        <f t="shared" ref="D151:D170" si="21">IF($B151="N/A","N/A",IF(C151&gt;10,"No",IF(C151&lt;-10,"No","Yes")))</f>
        <v>N/A</v>
      </c>
      <c r="E151" s="47">
        <v>920.81456430000003</v>
      </c>
      <c r="F151" s="44" t="str">
        <f t="shared" ref="F151:F170" si="22">IF($B151="N/A","N/A",IF(E151&gt;10,"No",IF(E151&lt;-10,"No","Yes")))</f>
        <v>N/A</v>
      </c>
      <c r="G151" s="47">
        <v>938.02806466000004</v>
      </c>
      <c r="H151" s="44" t="str">
        <f t="shared" ref="H151:H170" si="23">IF($B151="N/A","N/A",IF(G151&gt;10,"No",IF(G151&lt;-10,"No","Yes")))</f>
        <v>N/A</v>
      </c>
      <c r="I151" s="12">
        <v>-7.61</v>
      </c>
      <c r="J151" s="12">
        <v>1.869</v>
      </c>
      <c r="K151" s="45" t="s">
        <v>739</v>
      </c>
      <c r="L151" s="9" t="str">
        <f t="shared" ref="L151:L170" si="24">IF(J151="Div by 0", "N/A", IF(K151="N/A","N/A", IF(J151&gt;VALUE(MID(K151,1,2)), "No", IF(J151&lt;-1*VALUE(MID(K151,1,2)), "No", "Yes"))))</f>
        <v>Yes</v>
      </c>
    </row>
    <row r="152" spans="1:12" ht="25.5" x14ac:dyDescent="0.2">
      <c r="A152" s="4" t="s">
        <v>1345</v>
      </c>
      <c r="B152" s="35" t="s">
        <v>213</v>
      </c>
      <c r="C152" s="47">
        <v>1792.0235293999999</v>
      </c>
      <c r="D152" s="44" t="str">
        <f t="shared" si="21"/>
        <v>N/A</v>
      </c>
      <c r="E152" s="47">
        <v>5049.6120689999998</v>
      </c>
      <c r="F152" s="44" t="str">
        <f t="shared" si="22"/>
        <v>N/A</v>
      </c>
      <c r="G152" s="47">
        <v>2990.4657533999998</v>
      </c>
      <c r="H152" s="44" t="str">
        <f t="shared" si="23"/>
        <v>N/A</v>
      </c>
      <c r="I152" s="12">
        <v>181.8</v>
      </c>
      <c r="J152" s="12">
        <v>-40.799999999999997</v>
      </c>
      <c r="K152" s="45" t="s">
        <v>739</v>
      </c>
      <c r="L152" s="9" t="str">
        <f t="shared" si="24"/>
        <v>No</v>
      </c>
    </row>
    <row r="153" spans="1:12" ht="25.5" x14ac:dyDescent="0.2">
      <c r="A153" s="4" t="s">
        <v>1346</v>
      </c>
      <c r="B153" s="35" t="s">
        <v>213</v>
      </c>
      <c r="C153" s="47">
        <v>5099.6244100000004</v>
      </c>
      <c r="D153" s="44" t="str">
        <f t="shared" si="21"/>
        <v>N/A</v>
      </c>
      <c r="E153" s="47">
        <v>4985.6444985999997</v>
      </c>
      <c r="F153" s="44" t="str">
        <f t="shared" si="22"/>
        <v>N/A</v>
      </c>
      <c r="G153" s="47">
        <v>4809.4828863000002</v>
      </c>
      <c r="H153" s="44" t="str">
        <f t="shared" si="23"/>
        <v>N/A</v>
      </c>
      <c r="I153" s="12">
        <v>-2.2400000000000002</v>
      </c>
      <c r="J153" s="12">
        <v>-3.53</v>
      </c>
      <c r="K153" s="45" t="s">
        <v>739</v>
      </c>
      <c r="L153" s="9" t="str">
        <f t="shared" si="24"/>
        <v>Yes</v>
      </c>
    </row>
    <row r="154" spans="1:12" ht="25.5" x14ac:dyDescent="0.2">
      <c r="A154" s="4" t="s">
        <v>1347</v>
      </c>
      <c r="B154" s="35" t="s">
        <v>213</v>
      </c>
      <c r="C154" s="47">
        <v>518.58474001000002</v>
      </c>
      <c r="D154" s="44" t="str">
        <f t="shared" si="21"/>
        <v>N/A</v>
      </c>
      <c r="E154" s="47">
        <v>443.33887737999999</v>
      </c>
      <c r="F154" s="44" t="str">
        <f t="shared" si="22"/>
        <v>N/A</v>
      </c>
      <c r="G154" s="47">
        <v>466.37460515999999</v>
      </c>
      <c r="H154" s="44" t="str">
        <f t="shared" si="23"/>
        <v>N/A</v>
      </c>
      <c r="I154" s="12">
        <v>-14.5</v>
      </c>
      <c r="J154" s="12">
        <v>5.1959999999999997</v>
      </c>
      <c r="K154" s="45" t="s">
        <v>739</v>
      </c>
      <c r="L154" s="9" t="str">
        <f t="shared" si="24"/>
        <v>Yes</v>
      </c>
    </row>
    <row r="155" spans="1:12" ht="25.5" x14ac:dyDescent="0.2">
      <c r="A155" s="2" t="s">
        <v>1348</v>
      </c>
      <c r="B155" s="35" t="s">
        <v>213</v>
      </c>
      <c r="C155" s="47">
        <v>1010.0723332</v>
      </c>
      <c r="D155" s="44" t="str">
        <f t="shared" si="21"/>
        <v>N/A</v>
      </c>
      <c r="E155" s="47">
        <v>890.35614697000005</v>
      </c>
      <c r="F155" s="44" t="str">
        <f t="shared" si="22"/>
        <v>N/A</v>
      </c>
      <c r="G155" s="47">
        <v>930.86100722000003</v>
      </c>
      <c r="H155" s="44" t="str">
        <f t="shared" si="23"/>
        <v>N/A</v>
      </c>
      <c r="I155" s="12">
        <v>-11.9</v>
      </c>
      <c r="J155" s="12">
        <v>4.5490000000000004</v>
      </c>
      <c r="K155" s="45" t="s">
        <v>739</v>
      </c>
      <c r="L155" s="9" t="str">
        <f t="shared" si="24"/>
        <v>Yes</v>
      </c>
    </row>
    <row r="156" spans="1:12" ht="25.5" x14ac:dyDescent="0.2">
      <c r="A156" s="2" t="s">
        <v>1349</v>
      </c>
      <c r="B156" s="35" t="s">
        <v>213</v>
      </c>
      <c r="C156" s="47">
        <v>462.64616851</v>
      </c>
      <c r="D156" s="44" t="str">
        <f t="shared" si="21"/>
        <v>N/A</v>
      </c>
      <c r="E156" s="47">
        <v>414.75602136999998</v>
      </c>
      <c r="F156" s="44" t="str">
        <f t="shared" si="22"/>
        <v>N/A</v>
      </c>
      <c r="G156" s="47">
        <v>407.80530190000002</v>
      </c>
      <c r="H156" s="44" t="str">
        <f t="shared" si="23"/>
        <v>N/A</v>
      </c>
      <c r="I156" s="12">
        <v>-10.4</v>
      </c>
      <c r="J156" s="12">
        <v>-1.68</v>
      </c>
      <c r="K156" s="45" t="s">
        <v>739</v>
      </c>
      <c r="L156" s="9" t="str">
        <f t="shared" si="24"/>
        <v>Yes</v>
      </c>
    </row>
    <row r="157" spans="1:12" ht="25.5" x14ac:dyDescent="0.2">
      <c r="A157" s="2" t="s">
        <v>1350</v>
      </c>
      <c r="B157" s="35" t="s">
        <v>213</v>
      </c>
      <c r="C157" s="47">
        <v>7537.4470588000004</v>
      </c>
      <c r="D157" s="44" t="str">
        <f t="shared" si="21"/>
        <v>N/A</v>
      </c>
      <c r="E157" s="47">
        <v>5751.1982759000002</v>
      </c>
      <c r="F157" s="44" t="str">
        <f t="shared" si="22"/>
        <v>N/A</v>
      </c>
      <c r="G157" s="47">
        <v>4368.0753425000003</v>
      </c>
      <c r="H157" s="44" t="str">
        <f t="shared" si="23"/>
        <v>N/A</v>
      </c>
      <c r="I157" s="12">
        <v>-23.7</v>
      </c>
      <c r="J157" s="12">
        <v>-24</v>
      </c>
      <c r="K157" s="45" t="s">
        <v>739</v>
      </c>
      <c r="L157" s="9" t="str">
        <f t="shared" si="24"/>
        <v>Yes</v>
      </c>
    </row>
    <row r="158" spans="1:12" ht="25.5" x14ac:dyDescent="0.2">
      <c r="A158" s="2" t="s">
        <v>1351</v>
      </c>
      <c r="B158" s="35" t="s">
        <v>213</v>
      </c>
      <c r="C158" s="47">
        <v>2740.8448125999998</v>
      </c>
      <c r="D158" s="44" t="str">
        <f t="shared" si="21"/>
        <v>N/A</v>
      </c>
      <c r="E158" s="47">
        <v>2570.4913234999999</v>
      </c>
      <c r="F158" s="44" t="str">
        <f t="shared" si="22"/>
        <v>N/A</v>
      </c>
      <c r="G158" s="47">
        <v>2511.8456606</v>
      </c>
      <c r="H158" s="44" t="str">
        <f t="shared" si="23"/>
        <v>N/A</v>
      </c>
      <c r="I158" s="12">
        <v>-6.22</v>
      </c>
      <c r="J158" s="12">
        <v>-2.2799999999999998</v>
      </c>
      <c r="K158" s="45" t="s">
        <v>739</v>
      </c>
      <c r="L158" s="9" t="str">
        <f t="shared" si="24"/>
        <v>Yes</v>
      </c>
    </row>
    <row r="159" spans="1:12" ht="25.5" x14ac:dyDescent="0.2">
      <c r="A159" s="2" t="s">
        <v>1352</v>
      </c>
      <c r="B159" s="35" t="s">
        <v>213</v>
      </c>
      <c r="C159" s="47">
        <v>307.93883319000003</v>
      </c>
      <c r="D159" s="44" t="str">
        <f t="shared" si="21"/>
        <v>N/A</v>
      </c>
      <c r="E159" s="47">
        <v>258.02696357999997</v>
      </c>
      <c r="F159" s="44" t="str">
        <f t="shared" si="22"/>
        <v>N/A</v>
      </c>
      <c r="G159" s="47">
        <v>248.64586075</v>
      </c>
      <c r="H159" s="44" t="str">
        <f t="shared" si="23"/>
        <v>N/A</v>
      </c>
      <c r="I159" s="12">
        <v>-16.2</v>
      </c>
      <c r="J159" s="12">
        <v>-3.64</v>
      </c>
      <c r="K159" s="45" t="s">
        <v>739</v>
      </c>
      <c r="L159" s="9" t="str">
        <f t="shared" si="24"/>
        <v>Yes</v>
      </c>
    </row>
    <row r="160" spans="1:12" ht="25.5" x14ac:dyDescent="0.2">
      <c r="A160" s="4" t="s">
        <v>1353</v>
      </c>
      <c r="B160" s="35" t="s">
        <v>213</v>
      </c>
      <c r="C160" s="47">
        <v>1.1787816625</v>
      </c>
      <c r="D160" s="44" t="str">
        <f t="shared" si="21"/>
        <v>N/A</v>
      </c>
      <c r="E160" s="47">
        <v>0.53336548579999998</v>
      </c>
      <c r="F160" s="44" t="str">
        <f t="shared" si="22"/>
        <v>N/A</v>
      </c>
      <c r="G160" s="47">
        <v>0.53744455079999998</v>
      </c>
      <c r="H160" s="44" t="str">
        <f t="shared" si="23"/>
        <v>N/A</v>
      </c>
      <c r="I160" s="12">
        <v>-54.8</v>
      </c>
      <c r="J160" s="12">
        <v>0.76480000000000004</v>
      </c>
      <c r="K160" s="45" t="s">
        <v>739</v>
      </c>
      <c r="L160" s="9" t="str">
        <f t="shared" si="24"/>
        <v>Yes</v>
      </c>
    </row>
    <row r="161" spans="1:12" x14ac:dyDescent="0.2">
      <c r="A161" s="4" t="s">
        <v>1354</v>
      </c>
      <c r="B161" s="35" t="s">
        <v>213</v>
      </c>
      <c r="C161" s="47">
        <v>415.40571362999998</v>
      </c>
      <c r="D161" s="44" t="str">
        <f t="shared" si="21"/>
        <v>N/A</v>
      </c>
      <c r="E161" s="47">
        <v>442.07279727999997</v>
      </c>
      <c r="F161" s="44" t="str">
        <f t="shared" si="22"/>
        <v>N/A</v>
      </c>
      <c r="G161" s="47">
        <v>433.25694439</v>
      </c>
      <c r="H161" s="44" t="str">
        <f t="shared" si="23"/>
        <v>N/A</v>
      </c>
      <c r="I161" s="12">
        <v>6.42</v>
      </c>
      <c r="J161" s="12">
        <v>-1.99</v>
      </c>
      <c r="K161" s="45" t="s">
        <v>739</v>
      </c>
      <c r="L161" s="9" t="str">
        <f t="shared" si="24"/>
        <v>Yes</v>
      </c>
    </row>
    <row r="162" spans="1:12" x14ac:dyDescent="0.2">
      <c r="A162" s="4" t="s">
        <v>1355</v>
      </c>
      <c r="B162" s="35" t="s">
        <v>213</v>
      </c>
      <c r="C162" s="47">
        <v>443.32941176000003</v>
      </c>
      <c r="D162" s="44" t="str">
        <f t="shared" si="21"/>
        <v>N/A</v>
      </c>
      <c r="E162" s="47">
        <v>494.26724137999997</v>
      </c>
      <c r="F162" s="44" t="str">
        <f t="shared" si="22"/>
        <v>N/A</v>
      </c>
      <c r="G162" s="47">
        <v>493.42465752999999</v>
      </c>
      <c r="H162" s="44" t="str">
        <f t="shared" si="23"/>
        <v>N/A</v>
      </c>
      <c r="I162" s="12">
        <v>11.49</v>
      </c>
      <c r="J162" s="12">
        <v>-0.17</v>
      </c>
      <c r="K162" s="45" t="s">
        <v>739</v>
      </c>
      <c r="L162" s="9" t="str">
        <f t="shared" si="24"/>
        <v>Yes</v>
      </c>
    </row>
    <row r="163" spans="1:12" ht="25.5" x14ac:dyDescent="0.2">
      <c r="A163" s="4" t="s">
        <v>1706</v>
      </c>
      <c r="B163" s="35" t="s">
        <v>213</v>
      </c>
      <c r="C163" s="47">
        <v>2229.6905886</v>
      </c>
      <c r="D163" s="44" t="str">
        <f t="shared" si="21"/>
        <v>N/A</v>
      </c>
      <c r="E163" s="47">
        <v>2425.3295188000002</v>
      </c>
      <c r="F163" s="44" t="str">
        <f t="shared" si="22"/>
        <v>N/A</v>
      </c>
      <c r="G163" s="47">
        <v>2375.3170776000002</v>
      </c>
      <c r="H163" s="44" t="str">
        <f t="shared" si="23"/>
        <v>N/A</v>
      </c>
      <c r="I163" s="12">
        <v>8.7739999999999991</v>
      </c>
      <c r="J163" s="12">
        <v>-2.06</v>
      </c>
      <c r="K163" s="45" t="s">
        <v>739</v>
      </c>
      <c r="L163" s="9" t="str">
        <f t="shared" si="24"/>
        <v>Yes</v>
      </c>
    </row>
    <row r="164" spans="1:12" x14ac:dyDescent="0.2">
      <c r="A164" s="4" t="s">
        <v>1356</v>
      </c>
      <c r="B164" s="35" t="s">
        <v>213</v>
      </c>
      <c r="C164" s="47">
        <v>221.01317473</v>
      </c>
      <c r="D164" s="44" t="str">
        <f t="shared" si="21"/>
        <v>N/A</v>
      </c>
      <c r="E164" s="47">
        <v>228.43317794000001</v>
      </c>
      <c r="F164" s="44" t="str">
        <f t="shared" si="22"/>
        <v>N/A</v>
      </c>
      <c r="G164" s="47">
        <v>220.40948276</v>
      </c>
      <c r="H164" s="44" t="str">
        <f t="shared" si="23"/>
        <v>N/A</v>
      </c>
      <c r="I164" s="12">
        <v>3.3570000000000002</v>
      </c>
      <c r="J164" s="12">
        <v>-3.51</v>
      </c>
      <c r="K164" s="45" t="s">
        <v>739</v>
      </c>
      <c r="L164" s="9" t="str">
        <f t="shared" si="24"/>
        <v>Yes</v>
      </c>
    </row>
    <row r="165" spans="1:12" x14ac:dyDescent="0.2">
      <c r="A165" s="4" t="s">
        <v>1357</v>
      </c>
      <c r="B165" s="35" t="s">
        <v>213</v>
      </c>
      <c r="C165" s="47">
        <v>354.46200499000003</v>
      </c>
      <c r="D165" s="44" t="str">
        <f t="shared" si="21"/>
        <v>N/A</v>
      </c>
      <c r="E165" s="47">
        <v>360.68024377</v>
      </c>
      <c r="F165" s="44" t="str">
        <f t="shared" si="22"/>
        <v>N/A</v>
      </c>
      <c r="G165" s="47">
        <v>341.64016700000002</v>
      </c>
      <c r="H165" s="44" t="str">
        <f t="shared" si="23"/>
        <v>N/A</v>
      </c>
      <c r="I165" s="12">
        <v>1.754</v>
      </c>
      <c r="J165" s="12">
        <v>-5.28</v>
      </c>
      <c r="K165" s="45" t="s">
        <v>739</v>
      </c>
      <c r="L165" s="9" t="str">
        <f t="shared" si="24"/>
        <v>Yes</v>
      </c>
    </row>
    <row r="166" spans="1:12" x14ac:dyDescent="0.2">
      <c r="A166" s="4" t="s">
        <v>1358</v>
      </c>
      <c r="B166" s="35" t="s">
        <v>213</v>
      </c>
      <c r="C166" s="47">
        <v>2109.2302072000002</v>
      </c>
      <c r="D166" s="44" t="str">
        <f t="shared" si="21"/>
        <v>N/A</v>
      </c>
      <c r="E166" s="47">
        <v>2162.5935411</v>
      </c>
      <c r="F166" s="44" t="str">
        <f t="shared" si="22"/>
        <v>N/A</v>
      </c>
      <c r="G166" s="47">
        <v>2228.7703944999998</v>
      </c>
      <c r="H166" s="44" t="str">
        <f t="shared" si="23"/>
        <v>N/A</v>
      </c>
      <c r="I166" s="12">
        <v>2.5299999999999998</v>
      </c>
      <c r="J166" s="12">
        <v>3.06</v>
      </c>
      <c r="K166" s="45" t="s">
        <v>739</v>
      </c>
      <c r="L166" s="9" t="str">
        <f t="shared" si="24"/>
        <v>Yes</v>
      </c>
    </row>
    <row r="167" spans="1:12" x14ac:dyDescent="0.2">
      <c r="A167" s="46" t="s">
        <v>1359</v>
      </c>
      <c r="B167" s="35" t="s">
        <v>213</v>
      </c>
      <c r="C167" s="47">
        <v>2419.3647059</v>
      </c>
      <c r="D167" s="44" t="str">
        <f t="shared" si="21"/>
        <v>N/A</v>
      </c>
      <c r="E167" s="47">
        <v>1877.137931</v>
      </c>
      <c r="F167" s="44" t="str">
        <f t="shared" si="22"/>
        <v>N/A</v>
      </c>
      <c r="G167" s="47">
        <v>2844.7328766999999</v>
      </c>
      <c r="H167" s="44" t="str">
        <f t="shared" si="23"/>
        <v>N/A</v>
      </c>
      <c r="I167" s="12">
        <v>-22.4</v>
      </c>
      <c r="J167" s="12">
        <v>51.55</v>
      </c>
      <c r="K167" s="45" t="s">
        <v>739</v>
      </c>
      <c r="L167" s="9" t="str">
        <f t="shared" si="24"/>
        <v>No</v>
      </c>
    </row>
    <row r="168" spans="1:12" x14ac:dyDescent="0.2">
      <c r="A168" s="46" t="s">
        <v>1360</v>
      </c>
      <c r="B168" s="35" t="s">
        <v>213</v>
      </c>
      <c r="C168" s="47">
        <v>8765.6596666999994</v>
      </c>
      <c r="D168" s="44" t="str">
        <f t="shared" si="21"/>
        <v>N/A</v>
      </c>
      <c r="E168" s="47">
        <v>8970.9432510999995</v>
      </c>
      <c r="F168" s="44" t="str">
        <f t="shared" si="22"/>
        <v>N/A</v>
      </c>
      <c r="G168" s="47">
        <v>9144.0178813000002</v>
      </c>
      <c r="H168" s="44" t="str">
        <f t="shared" si="23"/>
        <v>N/A</v>
      </c>
      <c r="I168" s="12">
        <v>2.3420000000000001</v>
      </c>
      <c r="J168" s="12">
        <v>1.929</v>
      </c>
      <c r="K168" s="45" t="s">
        <v>739</v>
      </c>
      <c r="L168" s="9" t="str">
        <f t="shared" si="24"/>
        <v>Yes</v>
      </c>
    </row>
    <row r="169" spans="1:12" x14ac:dyDescent="0.2">
      <c r="A169" s="46" t="s">
        <v>1361</v>
      </c>
      <c r="B169" s="35" t="s">
        <v>213</v>
      </c>
      <c r="C169" s="47">
        <v>1274.8600852</v>
      </c>
      <c r="D169" s="44" t="str">
        <f t="shared" si="21"/>
        <v>N/A</v>
      </c>
      <c r="E169" s="47">
        <v>1311.1016754</v>
      </c>
      <c r="F169" s="44" t="str">
        <f t="shared" si="22"/>
        <v>N/A</v>
      </c>
      <c r="G169" s="47">
        <v>1338.3572541000001</v>
      </c>
      <c r="H169" s="44" t="str">
        <f t="shared" si="23"/>
        <v>N/A</v>
      </c>
      <c r="I169" s="12">
        <v>2.843</v>
      </c>
      <c r="J169" s="12">
        <v>2.0790000000000002</v>
      </c>
      <c r="K169" s="45" t="s">
        <v>739</v>
      </c>
      <c r="L169" s="9" t="str">
        <f t="shared" si="24"/>
        <v>Yes</v>
      </c>
    </row>
    <row r="170" spans="1:12" x14ac:dyDescent="0.2">
      <c r="A170" s="46" t="s">
        <v>1362</v>
      </c>
      <c r="B170" s="35" t="s">
        <v>213</v>
      </c>
      <c r="C170" s="47">
        <v>2370.4348466000001</v>
      </c>
      <c r="D170" s="44" t="str">
        <f t="shared" si="21"/>
        <v>N/A</v>
      </c>
      <c r="E170" s="47">
        <v>2353.0956682000001</v>
      </c>
      <c r="F170" s="44" t="str">
        <f t="shared" si="22"/>
        <v>N/A</v>
      </c>
      <c r="G170" s="47">
        <v>2425.4235453000001</v>
      </c>
      <c r="H170" s="44" t="str">
        <f t="shared" si="23"/>
        <v>N/A</v>
      </c>
      <c r="I170" s="12">
        <v>-0.73099999999999998</v>
      </c>
      <c r="J170" s="12">
        <v>3.0739999999999998</v>
      </c>
      <c r="K170" s="45" t="s">
        <v>739</v>
      </c>
      <c r="L170" s="9" t="str">
        <f t="shared" si="24"/>
        <v>Yes</v>
      </c>
    </row>
    <row r="171" spans="1:12" x14ac:dyDescent="0.2">
      <c r="A171" s="46" t="s">
        <v>85</v>
      </c>
      <c r="B171" s="35" t="s">
        <v>213</v>
      </c>
      <c r="C171" s="8">
        <v>11.812575860000001</v>
      </c>
      <c r="D171" s="44" t="str">
        <f t="shared" ref="D171:D202" si="25">IF($B171="N/A","N/A",IF(C171&gt;10,"No",IF(C171&lt;-10,"No","Yes")))</f>
        <v>N/A</v>
      </c>
      <c r="E171" s="8">
        <v>11.442223872</v>
      </c>
      <c r="F171" s="44" t="str">
        <f t="shared" ref="F171:F202" si="26">IF($B171="N/A","N/A",IF(E171&gt;10,"No",IF(E171&lt;-10,"No","Yes")))</f>
        <v>N/A</v>
      </c>
      <c r="G171" s="8">
        <v>11.447575146</v>
      </c>
      <c r="H171" s="44" t="str">
        <f t="shared" ref="H171:H202" si="27">IF($B171="N/A","N/A",IF(G171&gt;10,"No",IF(G171&lt;-10,"No","Yes")))</f>
        <v>N/A</v>
      </c>
      <c r="I171" s="12">
        <v>-3.14</v>
      </c>
      <c r="J171" s="12">
        <v>4.6800000000000001E-2</v>
      </c>
      <c r="K171" s="45" t="s">
        <v>739</v>
      </c>
      <c r="L171" s="9" t="str">
        <f t="shared" ref="L171:L202" si="28">IF(J171="Div by 0", "N/A", IF(K171="N/A","N/A", IF(J171&gt;VALUE(MID(K171,1,2)), "No", IF(J171&lt;-1*VALUE(MID(K171,1,2)), "No", "Yes"))))</f>
        <v>Yes</v>
      </c>
    </row>
    <row r="172" spans="1:12" x14ac:dyDescent="0.2">
      <c r="A172" s="46" t="s">
        <v>465</v>
      </c>
      <c r="B172" s="35" t="s">
        <v>213</v>
      </c>
      <c r="C172" s="8">
        <v>14.117647058999999</v>
      </c>
      <c r="D172" s="44" t="str">
        <f t="shared" si="25"/>
        <v>N/A</v>
      </c>
      <c r="E172" s="8">
        <v>12.068965517000001</v>
      </c>
      <c r="F172" s="44" t="str">
        <f t="shared" si="26"/>
        <v>N/A</v>
      </c>
      <c r="G172" s="8">
        <v>13.01369863</v>
      </c>
      <c r="H172" s="44" t="str">
        <f t="shared" si="27"/>
        <v>N/A</v>
      </c>
      <c r="I172" s="12">
        <v>-14.5</v>
      </c>
      <c r="J172" s="12">
        <v>7.8280000000000003</v>
      </c>
      <c r="K172" s="45" t="s">
        <v>739</v>
      </c>
      <c r="L172" s="9" t="str">
        <f t="shared" si="28"/>
        <v>Yes</v>
      </c>
    </row>
    <row r="173" spans="1:12" x14ac:dyDescent="0.2">
      <c r="A173" s="46" t="s">
        <v>466</v>
      </c>
      <c r="B173" s="35" t="s">
        <v>213</v>
      </c>
      <c r="C173" s="8">
        <v>17.493497735999998</v>
      </c>
      <c r="D173" s="44" t="str">
        <f t="shared" si="25"/>
        <v>N/A</v>
      </c>
      <c r="E173" s="8">
        <v>17.709408122999999</v>
      </c>
      <c r="F173" s="44" t="str">
        <f t="shared" si="26"/>
        <v>N/A</v>
      </c>
      <c r="G173" s="8">
        <v>17.763930281</v>
      </c>
      <c r="H173" s="44" t="str">
        <f t="shared" si="27"/>
        <v>N/A</v>
      </c>
      <c r="I173" s="12">
        <v>1.234</v>
      </c>
      <c r="J173" s="12">
        <v>0.30790000000000001</v>
      </c>
      <c r="K173" s="45" t="s">
        <v>739</v>
      </c>
      <c r="L173" s="9" t="str">
        <f t="shared" si="28"/>
        <v>Yes</v>
      </c>
    </row>
    <row r="174" spans="1:12" x14ac:dyDescent="0.2">
      <c r="A174" s="2" t="s">
        <v>467</v>
      </c>
      <c r="B174" s="35" t="s">
        <v>213</v>
      </c>
      <c r="C174" s="8">
        <v>8.6459179471999992</v>
      </c>
      <c r="D174" s="44" t="str">
        <f t="shared" si="25"/>
        <v>N/A</v>
      </c>
      <c r="E174" s="8">
        <v>8.2994673724000005</v>
      </c>
      <c r="F174" s="44" t="str">
        <f t="shared" si="26"/>
        <v>N/A</v>
      </c>
      <c r="G174" s="8">
        <v>8.3936562253000009</v>
      </c>
      <c r="H174" s="44" t="str">
        <f t="shared" si="27"/>
        <v>N/A</v>
      </c>
      <c r="I174" s="12">
        <v>-4.01</v>
      </c>
      <c r="J174" s="12">
        <v>1.135</v>
      </c>
      <c r="K174" s="45" t="s">
        <v>739</v>
      </c>
      <c r="L174" s="9" t="str">
        <f t="shared" si="28"/>
        <v>Yes</v>
      </c>
    </row>
    <row r="175" spans="1:12" x14ac:dyDescent="0.2">
      <c r="A175" s="2" t="s">
        <v>468</v>
      </c>
      <c r="B175" s="35" t="s">
        <v>213</v>
      </c>
      <c r="C175" s="8">
        <v>21.864966108000001</v>
      </c>
      <c r="D175" s="44" t="str">
        <f t="shared" si="25"/>
        <v>N/A</v>
      </c>
      <c r="E175" s="8">
        <v>20.953174324999999</v>
      </c>
      <c r="F175" s="44" t="str">
        <f t="shared" si="26"/>
        <v>N/A</v>
      </c>
      <c r="G175" s="8">
        <v>20.505349222</v>
      </c>
      <c r="H175" s="44" t="str">
        <f t="shared" si="27"/>
        <v>N/A</v>
      </c>
      <c r="I175" s="12">
        <v>-4.17</v>
      </c>
      <c r="J175" s="12">
        <v>-2.14</v>
      </c>
      <c r="K175" s="45" t="s">
        <v>739</v>
      </c>
      <c r="L175" s="9" t="str">
        <f t="shared" si="28"/>
        <v>Yes</v>
      </c>
    </row>
    <row r="176" spans="1:12" x14ac:dyDescent="0.2">
      <c r="A176" s="2" t="s">
        <v>1363</v>
      </c>
      <c r="B176" s="35" t="s">
        <v>213</v>
      </c>
      <c r="C176" s="8">
        <v>0.99951938350000002</v>
      </c>
      <c r="D176" s="44" t="str">
        <f t="shared" si="25"/>
        <v>N/A</v>
      </c>
      <c r="E176" s="8">
        <v>0.92419203819999995</v>
      </c>
      <c r="F176" s="44" t="str">
        <f t="shared" si="26"/>
        <v>N/A</v>
      </c>
      <c r="G176" s="8">
        <v>0.94426145829999997</v>
      </c>
      <c r="H176" s="44" t="str">
        <f t="shared" si="27"/>
        <v>N/A</v>
      </c>
      <c r="I176" s="12">
        <v>-7.54</v>
      </c>
      <c r="J176" s="12">
        <v>2.1720000000000002</v>
      </c>
      <c r="K176" s="45" t="s">
        <v>739</v>
      </c>
      <c r="L176" s="9" t="str">
        <f t="shared" si="28"/>
        <v>Yes</v>
      </c>
    </row>
    <row r="177" spans="1:12" x14ac:dyDescent="0.2">
      <c r="A177" s="2" t="s">
        <v>1364</v>
      </c>
      <c r="B177" s="35" t="s">
        <v>213</v>
      </c>
      <c r="C177" s="8">
        <v>28.235294117999999</v>
      </c>
      <c r="D177" s="44" t="str">
        <f t="shared" si="25"/>
        <v>N/A</v>
      </c>
      <c r="E177" s="8">
        <v>24.137931034000001</v>
      </c>
      <c r="F177" s="44" t="str">
        <f t="shared" si="26"/>
        <v>N/A</v>
      </c>
      <c r="G177" s="8">
        <v>19.178082192000002</v>
      </c>
      <c r="H177" s="44" t="str">
        <f t="shared" si="27"/>
        <v>N/A</v>
      </c>
      <c r="I177" s="12">
        <v>-14.5</v>
      </c>
      <c r="J177" s="12">
        <v>-20.5</v>
      </c>
      <c r="K177" s="45" t="s">
        <v>739</v>
      </c>
      <c r="L177" s="9" t="str">
        <f t="shared" si="28"/>
        <v>Yes</v>
      </c>
    </row>
    <row r="178" spans="1:12" x14ac:dyDescent="0.2">
      <c r="A178" s="2" t="s">
        <v>1365</v>
      </c>
      <c r="B178" s="35" t="s">
        <v>213</v>
      </c>
      <c r="C178" s="8">
        <v>4.5371351508000002</v>
      </c>
      <c r="D178" s="44" t="str">
        <f t="shared" si="25"/>
        <v>N/A</v>
      </c>
      <c r="E178" s="8">
        <v>4.1647125034999997</v>
      </c>
      <c r="F178" s="44" t="str">
        <f t="shared" si="26"/>
        <v>N/A</v>
      </c>
      <c r="G178" s="8">
        <v>4.3709925043000002</v>
      </c>
      <c r="H178" s="44" t="str">
        <f t="shared" si="27"/>
        <v>N/A</v>
      </c>
      <c r="I178" s="12">
        <v>-8.2100000000000009</v>
      </c>
      <c r="J178" s="12">
        <v>4.9530000000000003</v>
      </c>
      <c r="K178" s="45" t="s">
        <v>739</v>
      </c>
      <c r="L178" s="9" t="str">
        <f t="shared" si="28"/>
        <v>Yes</v>
      </c>
    </row>
    <row r="179" spans="1:12" x14ac:dyDescent="0.2">
      <c r="A179" s="2" t="s">
        <v>1366</v>
      </c>
      <c r="B179" s="35" t="s">
        <v>213</v>
      </c>
      <c r="C179" s="8">
        <v>0.8045043341</v>
      </c>
      <c r="D179" s="44" t="str">
        <f t="shared" si="25"/>
        <v>N/A</v>
      </c>
      <c r="E179" s="8">
        <v>0.73969902669999998</v>
      </c>
      <c r="F179" s="44" t="str">
        <f t="shared" si="26"/>
        <v>N/A</v>
      </c>
      <c r="G179" s="8">
        <v>0.72716504339999999</v>
      </c>
      <c r="H179" s="44" t="str">
        <f t="shared" si="27"/>
        <v>N/A</v>
      </c>
      <c r="I179" s="12">
        <v>-8.06</v>
      </c>
      <c r="J179" s="12">
        <v>-1.69</v>
      </c>
      <c r="K179" s="45" t="s">
        <v>739</v>
      </c>
      <c r="L179" s="9" t="str">
        <f t="shared" si="28"/>
        <v>Yes</v>
      </c>
    </row>
    <row r="180" spans="1:12" x14ac:dyDescent="0.2">
      <c r="A180" s="2" t="s">
        <v>1367</v>
      </c>
      <c r="B180" s="35" t="s">
        <v>213</v>
      </c>
      <c r="C180" s="8">
        <v>4.0135569000000003E-2</v>
      </c>
      <c r="D180" s="44" t="str">
        <f t="shared" si="25"/>
        <v>N/A</v>
      </c>
      <c r="E180" s="8">
        <v>2.1922132600000001E-2</v>
      </c>
      <c r="F180" s="44" t="str">
        <f t="shared" si="26"/>
        <v>N/A</v>
      </c>
      <c r="G180" s="8">
        <v>3.91406454E-2</v>
      </c>
      <c r="H180" s="44" t="str">
        <f t="shared" si="27"/>
        <v>N/A</v>
      </c>
      <c r="I180" s="12">
        <v>-45.4</v>
      </c>
      <c r="J180" s="12">
        <v>78.540000000000006</v>
      </c>
      <c r="K180" s="45" t="s">
        <v>739</v>
      </c>
      <c r="L180" s="9" t="str">
        <f t="shared" si="28"/>
        <v>No</v>
      </c>
    </row>
    <row r="181" spans="1:12" x14ac:dyDescent="0.2">
      <c r="A181" s="2" t="s">
        <v>86</v>
      </c>
      <c r="B181" s="35" t="s">
        <v>213</v>
      </c>
      <c r="C181" s="8">
        <v>8.1499592499999995E-2</v>
      </c>
      <c r="D181" s="44" t="str">
        <f t="shared" si="25"/>
        <v>N/A</v>
      </c>
      <c r="E181" s="8">
        <v>8.7336244499999993E-2</v>
      </c>
      <c r="F181" s="44" t="str">
        <f t="shared" si="26"/>
        <v>N/A</v>
      </c>
      <c r="G181" s="8">
        <v>0.33783783779999998</v>
      </c>
      <c r="H181" s="44" t="str">
        <f t="shared" si="27"/>
        <v>N/A</v>
      </c>
      <c r="I181" s="12">
        <v>7.1619999999999999</v>
      </c>
      <c r="J181" s="12">
        <v>286.8</v>
      </c>
      <c r="K181" s="45" t="s">
        <v>739</v>
      </c>
      <c r="L181" s="9" t="str">
        <f t="shared" si="28"/>
        <v>No</v>
      </c>
    </row>
    <row r="182" spans="1:12" x14ac:dyDescent="0.2">
      <c r="A182" s="2" t="s">
        <v>87</v>
      </c>
      <c r="B182" s="35" t="s">
        <v>213</v>
      </c>
      <c r="C182" s="8">
        <v>57.868669507</v>
      </c>
      <c r="D182" s="44" t="str">
        <f t="shared" si="25"/>
        <v>N/A</v>
      </c>
      <c r="E182" s="8">
        <v>58.555838956999999</v>
      </c>
      <c r="F182" s="44" t="str">
        <f t="shared" si="26"/>
        <v>N/A</v>
      </c>
      <c r="G182" s="8">
        <v>56.882980166000003</v>
      </c>
      <c r="H182" s="44" t="str">
        <f t="shared" si="27"/>
        <v>N/A</v>
      </c>
      <c r="I182" s="12">
        <v>1.1870000000000001</v>
      </c>
      <c r="J182" s="12">
        <v>-2.86</v>
      </c>
      <c r="K182" s="45" t="s">
        <v>739</v>
      </c>
      <c r="L182" s="9" t="str">
        <f t="shared" si="28"/>
        <v>Yes</v>
      </c>
    </row>
    <row r="183" spans="1:12" x14ac:dyDescent="0.2">
      <c r="A183" s="2" t="s">
        <v>469</v>
      </c>
      <c r="B183" s="35" t="s">
        <v>213</v>
      </c>
      <c r="C183" s="8">
        <v>62.352941176000002</v>
      </c>
      <c r="D183" s="44" t="str">
        <f t="shared" si="25"/>
        <v>N/A</v>
      </c>
      <c r="E183" s="8">
        <v>56.034482758999999</v>
      </c>
      <c r="F183" s="44" t="str">
        <f t="shared" si="26"/>
        <v>N/A</v>
      </c>
      <c r="G183" s="8">
        <v>67.123287671</v>
      </c>
      <c r="H183" s="44" t="str">
        <f t="shared" si="27"/>
        <v>N/A</v>
      </c>
      <c r="I183" s="12">
        <v>-10.1</v>
      </c>
      <c r="J183" s="12">
        <v>19.79</v>
      </c>
      <c r="K183" s="45" t="s">
        <v>739</v>
      </c>
      <c r="L183" s="9" t="str">
        <f t="shared" si="28"/>
        <v>Yes</v>
      </c>
    </row>
    <row r="184" spans="1:12" x14ac:dyDescent="0.2">
      <c r="A184" s="2" t="s">
        <v>470</v>
      </c>
      <c r="B184" s="35" t="s">
        <v>213</v>
      </c>
      <c r="C184" s="8">
        <v>68.529043444999999</v>
      </c>
      <c r="D184" s="44" t="str">
        <f t="shared" si="25"/>
        <v>N/A</v>
      </c>
      <c r="E184" s="8">
        <v>69.768314416999999</v>
      </c>
      <c r="F184" s="44" t="str">
        <f t="shared" si="26"/>
        <v>N/A</v>
      </c>
      <c r="G184" s="8">
        <v>70.089406664999998</v>
      </c>
      <c r="H184" s="44" t="str">
        <f t="shared" si="27"/>
        <v>N/A</v>
      </c>
      <c r="I184" s="12">
        <v>1.8080000000000001</v>
      </c>
      <c r="J184" s="12">
        <v>0.4602</v>
      </c>
      <c r="K184" s="45" t="s">
        <v>739</v>
      </c>
      <c r="L184" s="9" t="str">
        <f t="shared" si="28"/>
        <v>Yes</v>
      </c>
    </row>
    <row r="185" spans="1:12" x14ac:dyDescent="0.2">
      <c r="A185" s="2" t="s">
        <v>471</v>
      </c>
      <c r="B185" s="35" t="s">
        <v>213</v>
      </c>
      <c r="C185" s="8">
        <v>55.717766972</v>
      </c>
      <c r="D185" s="44" t="str">
        <f t="shared" si="25"/>
        <v>N/A</v>
      </c>
      <c r="E185" s="8">
        <v>56.514998837</v>
      </c>
      <c r="F185" s="44" t="str">
        <f t="shared" si="26"/>
        <v>N/A</v>
      </c>
      <c r="G185" s="8">
        <v>54.424409932000003</v>
      </c>
      <c r="H185" s="44" t="str">
        <f t="shared" si="27"/>
        <v>N/A</v>
      </c>
      <c r="I185" s="12">
        <v>1.431</v>
      </c>
      <c r="J185" s="12">
        <v>-3.7</v>
      </c>
      <c r="K185" s="45" t="s">
        <v>739</v>
      </c>
      <c r="L185" s="9" t="str">
        <f t="shared" si="28"/>
        <v>Yes</v>
      </c>
    </row>
    <row r="186" spans="1:12" x14ac:dyDescent="0.2">
      <c r="A186" s="2" t="s">
        <v>472</v>
      </c>
      <c r="B186" s="35" t="s">
        <v>213</v>
      </c>
      <c r="C186" s="8">
        <v>61.536746342999997</v>
      </c>
      <c r="D186" s="44" t="str">
        <f t="shared" si="25"/>
        <v>N/A</v>
      </c>
      <c r="E186" s="8">
        <v>61.408277796999997</v>
      </c>
      <c r="F186" s="44" t="str">
        <f t="shared" si="26"/>
        <v>N/A</v>
      </c>
      <c r="G186" s="8">
        <v>60.207010523999998</v>
      </c>
      <c r="H186" s="44" t="str">
        <f t="shared" si="27"/>
        <v>N/A</v>
      </c>
      <c r="I186" s="12">
        <v>-0.20899999999999999</v>
      </c>
      <c r="J186" s="12">
        <v>-1.96</v>
      </c>
      <c r="K186" s="45" t="s">
        <v>739</v>
      </c>
      <c r="L186" s="9" t="str">
        <f t="shared" si="28"/>
        <v>Yes</v>
      </c>
    </row>
    <row r="187" spans="1:12" x14ac:dyDescent="0.2">
      <c r="A187" s="2" t="s">
        <v>116</v>
      </c>
      <c r="B187" s="35" t="s">
        <v>213</v>
      </c>
      <c r="C187" s="8">
        <v>86.054790280000006</v>
      </c>
      <c r="D187" s="44" t="str">
        <f t="shared" si="25"/>
        <v>N/A</v>
      </c>
      <c r="E187" s="8">
        <v>87.070190166000003</v>
      </c>
      <c r="F187" s="44" t="str">
        <f t="shared" si="26"/>
        <v>N/A</v>
      </c>
      <c r="G187" s="8">
        <v>86.719728205999999</v>
      </c>
      <c r="H187" s="44" t="str">
        <f t="shared" si="27"/>
        <v>N/A</v>
      </c>
      <c r="I187" s="12">
        <v>1.18</v>
      </c>
      <c r="J187" s="12">
        <v>-0.40300000000000002</v>
      </c>
      <c r="K187" s="45" t="s">
        <v>739</v>
      </c>
      <c r="L187" s="9" t="str">
        <f t="shared" si="28"/>
        <v>Yes</v>
      </c>
    </row>
    <row r="188" spans="1:12" x14ac:dyDescent="0.2">
      <c r="A188" s="2" t="s">
        <v>473</v>
      </c>
      <c r="B188" s="35" t="s">
        <v>213</v>
      </c>
      <c r="C188" s="8">
        <v>90.588235294</v>
      </c>
      <c r="D188" s="44" t="str">
        <f t="shared" si="25"/>
        <v>N/A</v>
      </c>
      <c r="E188" s="8">
        <v>78.448275862000003</v>
      </c>
      <c r="F188" s="44" t="str">
        <f t="shared" si="26"/>
        <v>N/A</v>
      </c>
      <c r="G188" s="8">
        <v>82.876712329</v>
      </c>
      <c r="H188" s="44" t="str">
        <f t="shared" si="27"/>
        <v>N/A</v>
      </c>
      <c r="I188" s="12">
        <v>-13.4</v>
      </c>
      <c r="J188" s="12">
        <v>5.6449999999999996</v>
      </c>
      <c r="K188" s="45" t="s">
        <v>739</v>
      </c>
      <c r="L188" s="9" t="str">
        <f t="shared" si="28"/>
        <v>Yes</v>
      </c>
    </row>
    <row r="189" spans="1:12" x14ac:dyDescent="0.2">
      <c r="A189" s="2" t="s">
        <v>474</v>
      </c>
      <c r="B189" s="35" t="s">
        <v>213</v>
      </c>
      <c r="C189" s="8">
        <v>89.085829881999999</v>
      </c>
      <c r="D189" s="44" t="str">
        <f t="shared" si="25"/>
        <v>N/A</v>
      </c>
      <c r="E189" s="8">
        <v>89.76643842</v>
      </c>
      <c r="F189" s="44" t="str">
        <f t="shared" si="26"/>
        <v>N/A</v>
      </c>
      <c r="G189" s="8">
        <v>90.102050031999994</v>
      </c>
      <c r="H189" s="44" t="str">
        <f t="shared" si="27"/>
        <v>N/A</v>
      </c>
      <c r="I189" s="12">
        <v>0.76400000000000001</v>
      </c>
      <c r="J189" s="12">
        <v>0.37390000000000001</v>
      </c>
      <c r="K189" s="45" t="s">
        <v>739</v>
      </c>
      <c r="L189" s="9" t="str">
        <f t="shared" si="28"/>
        <v>Yes</v>
      </c>
    </row>
    <row r="190" spans="1:12" x14ac:dyDescent="0.2">
      <c r="A190" s="2" t="s">
        <v>475</v>
      </c>
      <c r="B190" s="35" t="s">
        <v>213</v>
      </c>
      <c r="C190" s="8">
        <v>86.007410786999998</v>
      </c>
      <c r="D190" s="44" t="str">
        <f t="shared" si="25"/>
        <v>N/A</v>
      </c>
      <c r="E190" s="8">
        <v>87.330993168000006</v>
      </c>
      <c r="F190" s="44" t="str">
        <f t="shared" si="26"/>
        <v>N/A</v>
      </c>
      <c r="G190" s="8">
        <v>86.941739053999996</v>
      </c>
      <c r="H190" s="44" t="str">
        <f t="shared" si="27"/>
        <v>N/A</v>
      </c>
      <c r="I190" s="12">
        <v>1.5389999999999999</v>
      </c>
      <c r="J190" s="12">
        <v>-0.44600000000000001</v>
      </c>
      <c r="K190" s="45" t="s">
        <v>739</v>
      </c>
      <c r="L190" s="9" t="str">
        <f t="shared" si="28"/>
        <v>Yes</v>
      </c>
    </row>
    <row r="191" spans="1:12" x14ac:dyDescent="0.2">
      <c r="A191" s="2" t="s">
        <v>476</v>
      </c>
      <c r="B191" s="35" t="s">
        <v>213</v>
      </c>
      <c r="C191" s="8">
        <v>84.824295398000004</v>
      </c>
      <c r="D191" s="44" t="str">
        <f t="shared" si="25"/>
        <v>N/A</v>
      </c>
      <c r="E191" s="8">
        <v>84.821115398000003</v>
      </c>
      <c r="F191" s="44" t="str">
        <f t="shared" si="26"/>
        <v>N/A</v>
      </c>
      <c r="G191" s="8">
        <v>84.235017830999993</v>
      </c>
      <c r="H191" s="44" t="str">
        <f t="shared" si="27"/>
        <v>N/A</v>
      </c>
      <c r="I191" s="12">
        <v>-4.0000000000000001E-3</v>
      </c>
      <c r="J191" s="12">
        <v>-0.69099999999999995</v>
      </c>
      <c r="K191" s="45" t="s">
        <v>739</v>
      </c>
      <c r="L191" s="9" t="str">
        <f t="shared" si="28"/>
        <v>Yes</v>
      </c>
    </row>
    <row r="192" spans="1:12" x14ac:dyDescent="0.2">
      <c r="A192" s="2" t="s">
        <v>1368</v>
      </c>
      <c r="B192" s="35" t="s">
        <v>213</v>
      </c>
      <c r="C192" s="36">
        <v>5.2302599820999998</v>
      </c>
      <c r="D192" s="44" t="str">
        <f t="shared" si="25"/>
        <v>N/A</v>
      </c>
      <c r="E192" s="36">
        <v>5.2203019186999997</v>
      </c>
      <c r="F192" s="44" t="str">
        <f t="shared" si="26"/>
        <v>N/A</v>
      </c>
      <c r="G192" s="36">
        <v>5.5913334262000003</v>
      </c>
      <c r="H192" s="44" t="str">
        <f t="shared" si="27"/>
        <v>N/A</v>
      </c>
      <c r="I192" s="12">
        <v>-0.19</v>
      </c>
      <c r="J192" s="12">
        <v>7.1070000000000002</v>
      </c>
      <c r="K192" s="45" t="s">
        <v>739</v>
      </c>
      <c r="L192" s="9" t="str">
        <f t="shared" si="28"/>
        <v>Yes</v>
      </c>
    </row>
    <row r="193" spans="1:12" x14ac:dyDescent="0.2">
      <c r="A193" s="2" t="s">
        <v>1369</v>
      </c>
      <c r="B193" s="35" t="s">
        <v>213</v>
      </c>
      <c r="C193" s="36">
        <v>6.0833333332999997</v>
      </c>
      <c r="D193" s="44" t="str">
        <f t="shared" si="25"/>
        <v>N/A</v>
      </c>
      <c r="E193" s="36">
        <v>15.285714285999999</v>
      </c>
      <c r="F193" s="44" t="str">
        <f t="shared" si="26"/>
        <v>N/A</v>
      </c>
      <c r="G193" s="36">
        <v>11.210526315999999</v>
      </c>
      <c r="H193" s="44" t="str">
        <f t="shared" si="27"/>
        <v>N/A</v>
      </c>
      <c r="I193" s="12">
        <v>151.30000000000001</v>
      </c>
      <c r="J193" s="12">
        <v>-26.7</v>
      </c>
      <c r="K193" s="45" t="s">
        <v>739</v>
      </c>
      <c r="L193" s="9" t="str">
        <f t="shared" si="28"/>
        <v>Yes</v>
      </c>
    </row>
    <row r="194" spans="1:12" x14ac:dyDescent="0.2">
      <c r="A194" s="2" t="s">
        <v>1370</v>
      </c>
      <c r="B194" s="35" t="s">
        <v>213</v>
      </c>
      <c r="C194" s="36">
        <v>14.406938326000001</v>
      </c>
      <c r="D194" s="44" t="str">
        <f t="shared" si="25"/>
        <v>N/A</v>
      </c>
      <c r="E194" s="36">
        <v>13.760593220000001</v>
      </c>
      <c r="F194" s="44" t="str">
        <f t="shared" si="26"/>
        <v>N/A</v>
      </c>
      <c r="G194" s="36">
        <v>15.308083376000001</v>
      </c>
      <c r="H194" s="44" t="str">
        <f t="shared" si="27"/>
        <v>N/A</v>
      </c>
      <c r="I194" s="12">
        <v>-4.49</v>
      </c>
      <c r="J194" s="12">
        <v>11.25</v>
      </c>
      <c r="K194" s="45" t="s">
        <v>739</v>
      </c>
      <c r="L194" s="9" t="str">
        <f t="shared" si="28"/>
        <v>Yes</v>
      </c>
    </row>
    <row r="195" spans="1:12" x14ac:dyDescent="0.2">
      <c r="A195" s="2" t="s">
        <v>1371</v>
      </c>
      <c r="B195" s="35" t="s">
        <v>213</v>
      </c>
      <c r="C195" s="36">
        <v>4.5333333332999999</v>
      </c>
      <c r="D195" s="44" t="str">
        <f t="shared" si="25"/>
        <v>N/A</v>
      </c>
      <c r="E195" s="36">
        <v>4.4757838558999996</v>
      </c>
      <c r="F195" s="44" t="str">
        <f t="shared" si="26"/>
        <v>N/A</v>
      </c>
      <c r="G195" s="36">
        <v>4.6330850647000004</v>
      </c>
      <c r="H195" s="44" t="str">
        <f t="shared" si="27"/>
        <v>N/A</v>
      </c>
      <c r="I195" s="12">
        <v>-1.27</v>
      </c>
      <c r="J195" s="12">
        <v>3.5139999999999998</v>
      </c>
      <c r="K195" s="45" t="s">
        <v>739</v>
      </c>
      <c r="L195" s="9" t="str">
        <f t="shared" si="28"/>
        <v>Yes</v>
      </c>
    </row>
    <row r="196" spans="1:12" x14ac:dyDescent="0.2">
      <c r="A196" s="2" t="s">
        <v>1372</v>
      </c>
      <c r="B196" s="35" t="s">
        <v>213</v>
      </c>
      <c r="C196" s="36">
        <v>2.9337140526000001</v>
      </c>
      <c r="D196" s="44" t="str">
        <f t="shared" si="25"/>
        <v>N/A</v>
      </c>
      <c r="E196" s="36">
        <v>2.9845155889999999</v>
      </c>
      <c r="F196" s="44" t="str">
        <f t="shared" si="26"/>
        <v>N/A</v>
      </c>
      <c r="G196" s="36">
        <v>3.0704135736999998</v>
      </c>
      <c r="H196" s="44" t="str">
        <f t="shared" si="27"/>
        <v>N/A</v>
      </c>
      <c r="I196" s="12">
        <v>1.732</v>
      </c>
      <c r="J196" s="12">
        <v>2.8780000000000001</v>
      </c>
      <c r="K196" s="45" t="s">
        <v>739</v>
      </c>
      <c r="L196" s="9" t="str">
        <f t="shared" si="28"/>
        <v>Yes</v>
      </c>
    </row>
    <row r="197" spans="1:12" x14ac:dyDescent="0.2">
      <c r="A197" s="2" t="s">
        <v>1373</v>
      </c>
      <c r="B197" s="35" t="s">
        <v>213</v>
      </c>
      <c r="C197" s="36">
        <v>85.723716381000003</v>
      </c>
      <c r="D197" s="44" t="str">
        <f t="shared" si="25"/>
        <v>N/A</v>
      </c>
      <c r="E197" s="36">
        <v>118.16069869</v>
      </c>
      <c r="F197" s="44" t="str">
        <f t="shared" si="26"/>
        <v>N/A</v>
      </c>
      <c r="G197" s="36">
        <v>174.70692568000001</v>
      </c>
      <c r="H197" s="44" t="str">
        <f t="shared" si="27"/>
        <v>N/A</v>
      </c>
      <c r="I197" s="12">
        <v>37.840000000000003</v>
      </c>
      <c r="J197" s="12">
        <v>47.86</v>
      </c>
      <c r="K197" s="45" t="s">
        <v>739</v>
      </c>
      <c r="L197" s="9" t="str">
        <f t="shared" si="28"/>
        <v>No</v>
      </c>
    </row>
    <row r="198" spans="1:12" x14ac:dyDescent="0.2">
      <c r="A198" s="2" t="s">
        <v>1374</v>
      </c>
      <c r="B198" s="35" t="s">
        <v>213</v>
      </c>
      <c r="C198" s="36">
        <v>207.5</v>
      </c>
      <c r="D198" s="44" t="str">
        <f t="shared" si="25"/>
        <v>N/A</v>
      </c>
      <c r="E198" s="36">
        <v>189.57142856999999</v>
      </c>
      <c r="F198" s="44" t="str">
        <f t="shared" si="26"/>
        <v>N/A</v>
      </c>
      <c r="G198" s="36">
        <v>226.57142856999999</v>
      </c>
      <c r="H198" s="44" t="str">
        <f t="shared" si="27"/>
        <v>N/A</v>
      </c>
      <c r="I198" s="12">
        <v>-8.64</v>
      </c>
      <c r="J198" s="12">
        <v>19.52</v>
      </c>
      <c r="K198" s="45" t="s">
        <v>739</v>
      </c>
      <c r="L198" s="9" t="str">
        <f t="shared" si="28"/>
        <v>Yes</v>
      </c>
    </row>
    <row r="199" spans="1:12" x14ac:dyDescent="0.2">
      <c r="A199" s="2" t="s">
        <v>1375</v>
      </c>
      <c r="B199" s="35" t="s">
        <v>213</v>
      </c>
      <c r="C199" s="36">
        <v>201.14437366999999</v>
      </c>
      <c r="D199" s="44" t="str">
        <f t="shared" si="25"/>
        <v>N/A</v>
      </c>
      <c r="E199" s="36">
        <v>212.73648649</v>
      </c>
      <c r="F199" s="44" t="str">
        <f t="shared" si="26"/>
        <v>N/A</v>
      </c>
      <c r="G199" s="36">
        <v>203.34504132000001</v>
      </c>
      <c r="H199" s="44" t="str">
        <f t="shared" si="27"/>
        <v>N/A</v>
      </c>
      <c r="I199" s="12">
        <v>5.7629999999999999</v>
      </c>
      <c r="J199" s="12">
        <v>-4.41</v>
      </c>
      <c r="K199" s="45" t="s">
        <v>739</v>
      </c>
      <c r="L199" s="9" t="str">
        <f t="shared" si="28"/>
        <v>Yes</v>
      </c>
    </row>
    <row r="200" spans="1:12" x14ac:dyDescent="0.2">
      <c r="A200" s="2" t="s">
        <v>1376</v>
      </c>
      <c r="B200" s="35" t="s">
        <v>213</v>
      </c>
      <c r="C200" s="36">
        <v>7.3720608575000002</v>
      </c>
      <c r="D200" s="44" t="str">
        <f t="shared" si="25"/>
        <v>N/A</v>
      </c>
      <c r="E200" s="36">
        <v>53.164670659000002</v>
      </c>
      <c r="F200" s="44" t="str">
        <f t="shared" si="26"/>
        <v>N/A</v>
      </c>
      <c r="G200" s="36">
        <v>153.85972851</v>
      </c>
      <c r="H200" s="44" t="str">
        <f t="shared" si="27"/>
        <v>N/A</v>
      </c>
      <c r="I200" s="12">
        <v>621.20000000000005</v>
      </c>
      <c r="J200" s="12">
        <v>189.4</v>
      </c>
      <c r="K200" s="45" t="s">
        <v>739</v>
      </c>
      <c r="L200" s="9" t="str">
        <f t="shared" si="28"/>
        <v>No</v>
      </c>
    </row>
    <row r="201" spans="1:12" x14ac:dyDescent="0.2">
      <c r="A201" s="2" t="s">
        <v>1377</v>
      </c>
      <c r="B201" s="35" t="s">
        <v>213</v>
      </c>
      <c r="C201" s="36">
        <v>14.888888889</v>
      </c>
      <c r="D201" s="44" t="str">
        <f t="shared" si="25"/>
        <v>N/A</v>
      </c>
      <c r="E201" s="36">
        <v>3.4</v>
      </c>
      <c r="F201" s="44" t="str">
        <f t="shared" si="26"/>
        <v>N/A</v>
      </c>
      <c r="G201" s="36">
        <v>9</v>
      </c>
      <c r="H201" s="44" t="str">
        <f t="shared" si="27"/>
        <v>N/A</v>
      </c>
      <c r="I201" s="12">
        <v>-77.2</v>
      </c>
      <c r="J201" s="12">
        <v>164.7</v>
      </c>
      <c r="K201" s="45" t="s">
        <v>739</v>
      </c>
      <c r="L201" s="9" t="str">
        <f t="shared" si="28"/>
        <v>No</v>
      </c>
    </row>
    <row r="202" spans="1:12" x14ac:dyDescent="0.2">
      <c r="A202" s="2" t="s">
        <v>28</v>
      </c>
      <c r="B202" s="35" t="s">
        <v>213</v>
      </c>
      <c r="C202" s="8">
        <v>3.4620679543000001</v>
      </c>
      <c r="D202" s="44" t="str">
        <f t="shared" si="25"/>
        <v>N/A</v>
      </c>
      <c r="E202" s="8">
        <v>3.3779420785999998</v>
      </c>
      <c r="F202" s="44" t="str">
        <f t="shared" si="26"/>
        <v>N/A</v>
      </c>
      <c r="G202" s="8">
        <v>3.2873697055000002</v>
      </c>
      <c r="H202" s="44" t="str">
        <f t="shared" si="27"/>
        <v>N/A</v>
      </c>
      <c r="I202" s="12">
        <v>-2.4300000000000002</v>
      </c>
      <c r="J202" s="12">
        <v>-2.68</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-75</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14</v>
      </c>
      <c r="D204" s="44" t="str">
        <f t="shared" si="29"/>
        <v>N/A</v>
      </c>
      <c r="E204" s="36">
        <v>15</v>
      </c>
      <c r="F204" s="44" t="str">
        <f t="shared" si="30"/>
        <v>N/A</v>
      </c>
      <c r="G204" s="36">
        <v>14</v>
      </c>
      <c r="H204" s="44" t="str">
        <f t="shared" si="31"/>
        <v>N/A</v>
      </c>
      <c r="I204" s="12">
        <v>7.1429999999999998</v>
      </c>
      <c r="J204" s="12">
        <v>-6.67</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12</v>
      </c>
      <c r="H205" s="44" t="str">
        <f t="shared" si="31"/>
        <v>N/A</v>
      </c>
      <c r="I205" s="12">
        <v>-27.3</v>
      </c>
      <c r="J205" s="12">
        <v>50</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0</v>
      </c>
      <c r="J206" s="12">
        <v>-66.7</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-50</v>
      </c>
      <c r="J207" s="12">
        <v>100</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11</v>
      </c>
      <c r="H208" s="44" t="str">
        <f t="shared" si="31"/>
        <v>N/A</v>
      </c>
      <c r="I208" s="12">
        <v>-40</v>
      </c>
      <c r="J208" s="12">
        <v>266.7</v>
      </c>
      <c r="K208" s="14" t="s">
        <v>213</v>
      </c>
      <c r="L208" s="9" t="str">
        <f t="shared" si="32"/>
        <v>N/A</v>
      </c>
    </row>
    <row r="209" spans="1:12" x14ac:dyDescent="0.2">
      <c r="A209" s="2" t="s">
        <v>125</v>
      </c>
      <c r="B209" s="35" t="s">
        <v>213</v>
      </c>
      <c r="C209" s="47">
        <v>1202287</v>
      </c>
      <c r="D209" s="44" t="str">
        <f t="shared" si="29"/>
        <v>N/A</v>
      </c>
      <c r="E209" s="47">
        <v>1247441</v>
      </c>
      <c r="F209" s="44" t="str">
        <f t="shared" si="30"/>
        <v>N/A</v>
      </c>
      <c r="G209" s="47">
        <v>1705765</v>
      </c>
      <c r="H209" s="44" t="str">
        <f t="shared" si="31"/>
        <v>N/A</v>
      </c>
      <c r="I209" s="12">
        <v>3.7559999999999998</v>
      </c>
      <c r="J209" s="12">
        <v>36.74</v>
      </c>
      <c r="K209" s="14" t="s">
        <v>213</v>
      </c>
      <c r="L209" s="9" t="str">
        <f t="shared" si="32"/>
        <v>N/A</v>
      </c>
    </row>
    <row r="210" spans="1:12" x14ac:dyDescent="0.2">
      <c r="A210" s="46" t="s">
        <v>1622</v>
      </c>
      <c r="B210" s="35" t="s">
        <v>213</v>
      </c>
      <c r="C210" s="47">
        <v>1193540</v>
      </c>
      <c r="D210" s="44" t="str">
        <f t="shared" si="29"/>
        <v>N/A</v>
      </c>
      <c r="E210" s="47">
        <v>1150386</v>
      </c>
      <c r="F210" s="44" t="str">
        <f t="shared" si="30"/>
        <v>N/A</v>
      </c>
      <c r="G210" s="47">
        <v>1522875</v>
      </c>
      <c r="H210" s="44" t="str">
        <f t="shared" si="31"/>
        <v>N/A</v>
      </c>
      <c r="I210" s="12">
        <v>-3.62</v>
      </c>
      <c r="J210" s="12">
        <v>32.380000000000003</v>
      </c>
      <c r="K210" s="14" t="s">
        <v>213</v>
      </c>
      <c r="L210" s="9" t="str">
        <f t="shared" si="32"/>
        <v>N/A</v>
      </c>
    </row>
    <row r="211" spans="1:12" x14ac:dyDescent="0.2">
      <c r="A211" s="46" t="s">
        <v>1379</v>
      </c>
      <c r="B211" s="35" t="s">
        <v>213</v>
      </c>
      <c r="C211" s="47">
        <v>335729</v>
      </c>
      <c r="D211" s="44" t="str">
        <f t="shared" si="29"/>
        <v>N/A</v>
      </c>
      <c r="E211" s="47">
        <v>335729</v>
      </c>
      <c r="F211" s="44" t="str">
        <f t="shared" si="30"/>
        <v>N/A</v>
      </c>
      <c r="G211" s="47">
        <v>336648</v>
      </c>
      <c r="H211" s="44" t="str">
        <f t="shared" si="31"/>
        <v>N/A</v>
      </c>
      <c r="I211" s="12">
        <v>0</v>
      </c>
      <c r="J211" s="12">
        <v>0.2737</v>
      </c>
      <c r="K211" s="14" t="s">
        <v>213</v>
      </c>
      <c r="L211" s="9" t="str">
        <f t="shared" si="32"/>
        <v>N/A</v>
      </c>
    </row>
    <row r="212" spans="1:12" x14ac:dyDescent="0.2">
      <c r="A212" s="46" t="s">
        <v>1616</v>
      </c>
      <c r="B212" s="35" t="s">
        <v>213</v>
      </c>
      <c r="C212" s="47">
        <v>259497</v>
      </c>
      <c r="D212" s="44" t="str">
        <f t="shared" si="29"/>
        <v>N/A</v>
      </c>
      <c r="E212" s="47">
        <v>314819</v>
      </c>
      <c r="F212" s="44" t="str">
        <f t="shared" si="30"/>
        <v>N/A</v>
      </c>
      <c r="G212" s="47">
        <v>249684</v>
      </c>
      <c r="H212" s="44" t="str">
        <f t="shared" si="31"/>
        <v>N/A</v>
      </c>
      <c r="I212" s="12">
        <v>21.32</v>
      </c>
      <c r="J212" s="12">
        <v>-20.7</v>
      </c>
      <c r="K212" s="14" t="s">
        <v>213</v>
      </c>
      <c r="L212" s="9" t="str">
        <f t="shared" si="32"/>
        <v>N/A</v>
      </c>
    </row>
    <row r="213" spans="1:12" x14ac:dyDescent="0.2">
      <c r="A213" s="46" t="s">
        <v>1617</v>
      </c>
      <c r="B213" s="35" t="s">
        <v>213</v>
      </c>
      <c r="C213" s="47">
        <v>264969</v>
      </c>
      <c r="D213" s="44" t="str">
        <f t="shared" si="29"/>
        <v>N/A</v>
      </c>
      <c r="E213" s="47">
        <v>322870</v>
      </c>
      <c r="F213" s="44" t="str">
        <f t="shared" si="30"/>
        <v>N/A</v>
      </c>
      <c r="G213" s="47">
        <v>302811</v>
      </c>
      <c r="H213" s="44" t="str">
        <f t="shared" si="31"/>
        <v>N/A</v>
      </c>
      <c r="I213" s="12">
        <v>21.85</v>
      </c>
      <c r="J213" s="12">
        <v>-6.21</v>
      </c>
      <c r="K213" s="14" t="s">
        <v>213</v>
      </c>
      <c r="L213" s="9" t="str">
        <f t="shared" si="32"/>
        <v>N/A</v>
      </c>
    </row>
    <row r="214" spans="1:12" ht="25.5" x14ac:dyDescent="0.2">
      <c r="A214" s="2" t="s">
        <v>1380</v>
      </c>
      <c r="B214" s="35" t="s">
        <v>213</v>
      </c>
      <c r="C214" s="47">
        <v>2288610</v>
      </c>
      <c r="D214" s="44" t="str">
        <f t="shared" ref="D214:D228" si="33">IF($B214="N/A","N/A",IF(C214&gt;10,"No",IF(C214&lt;-10,"No","Yes")))</f>
        <v>N/A</v>
      </c>
      <c r="E214" s="47">
        <v>2273669</v>
      </c>
      <c r="F214" s="44" t="str">
        <f t="shared" ref="F214:F228" si="34">IF($B214="N/A","N/A",IF(E214&gt;10,"No",IF(E214&lt;-10,"No","Yes")))</f>
        <v>N/A</v>
      </c>
      <c r="G214" s="47">
        <v>1845881</v>
      </c>
      <c r="H214" s="44" t="str">
        <f t="shared" ref="H214:H228" si="35">IF($B214="N/A","N/A",IF(G214&gt;10,"No",IF(G214&lt;-10,"No","Yes")))</f>
        <v>N/A</v>
      </c>
      <c r="I214" s="12">
        <v>-0.65300000000000002</v>
      </c>
      <c r="J214" s="12">
        <v>-18.8</v>
      </c>
      <c r="K214" s="45" t="s">
        <v>739</v>
      </c>
      <c r="L214" s="9" t="str">
        <f t="shared" ref="L214:L228" si="36">IF(J214="Div by 0", "N/A", IF(K214="N/A","N/A", IF(J214&gt;VALUE(MID(K214,1,2)), "No", IF(J214&lt;-1*VALUE(MID(K214,1,2)), "No", "Yes"))))</f>
        <v>Yes</v>
      </c>
    </row>
    <row r="215" spans="1:12" x14ac:dyDescent="0.2">
      <c r="A215" s="59" t="s">
        <v>649</v>
      </c>
      <c r="B215" s="35" t="s">
        <v>213</v>
      </c>
      <c r="C215" s="36">
        <v>8094</v>
      </c>
      <c r="D215" s="44" t="str">
        <f t="shared" si="33"/>
        <v>N/A</v>
      </c>
      <c r="E215" s="36">
        <v>6914</v>
      </c>
      <c r="F215" s="44" t="str">
        <f t="shared" si="34"/>
        <v>N/A</v>
      </c>
      <c r="G215" s="36">
        <v>6089</v>
      </c>
      <c r="H215" s="44" t="str">
        <f t="shared" si="35"/>
        <v>N/A</v>
      </c>
      <c r="I215" s="12">
        <v>-14.6</v>
      </c>
      <c r="J215" s="12">
        <v>-11.9</v>
      </c>
      <c r="K215" s="45" t="s">
        <v>739</v>
      </c>
      <c r="L215" s="9" t="str">
        <f t="shared" si="36"/>
        <v>Yes</v>
      </c>
    </row>
    <row r="216" spans="1:12" ht="25.5" x14ac:dyDescent="0.2">
      <c r="A216" s="4" t="s">
        <v>1381</v>
      </c>
      <c r="B216" s="35" t="s">
        <v>213</v>
      </c>
      <c r="C216" s="47">
        <v>282.75389177</v>
      </c>
      <c r="D216" s="44" t="str">
        <f t="shared" si="33"/>
        <v>N/A</v>
      </c>
      <c r="E216" s="47">
        <v>328.85001446000001</v>
      </c>
      <c r="F216" s="44" t="str">
        <f t="shared" si="34"/>
        <v>N/A</v>
      </c>
      <c r="G216" s="47">
        <v>303.15010675000002</v>
      </c>
      <c r="H216" s="44" t="str">
        <f t="shared" si="35"/>
        <v>N/A</v>
      </c>
      <c r="I216" s="12">
        <v>16.3</v>
      </c>
      <c r="J216" s="12">
        <v>-7.82</v>
      </c>
      <c r="K216" s="45" t="s">
        <v>739</v>
      </c>
      <c r="L216" s="9" t="str">
        <f t="shared" si="36"/>
        <v>Yes</v>
      </c>
    </row>
    <row r="217" spans="1:12" ht="25.5" x14ac:dyDescent="0.2">
      <c r="A217" s="2" t="s">
        <v>1382</v>
      </c>
      <c r="B217" s="35" t="s">
        <v>213</v>
      </c>
      <c r="C217" s="47">
        <v>3033097</v>
      </c>
      <c r="D217" s="44" t="str">
        <f t="shared" si="33"/>
        <v>N/A</v>
      </c>
      <c r="E217" s="47">
        <v>3053081</v>
      </c>
      <c r="F217" s="44" t="str">
        <f t="shared" si="34"/>
        <v>N/A</v>
      </c>
      <c r="G217" s="47">
        <v>4087901</v>
      </c>
      <c r="H217" s="44" t="str">
        <f t="shared" si="35"/>
        <v>N/A</v>
      </c>
      <c r="I217" s="12">
        <v>0.65890000000000004</v>
      </c>
      <c r="J217" s="12">
        <v>33.89</v>
      </c>
      <c r="K217" s="45" t="s">
        <v>739</v>
      </c>
      <c r="L217" s="9" t="str">
        <f t="shared" si="36"/>
        <v>No</v>
      </c>
    </row>
    <row r="218" spans="1:12" x14ac:dyDescent="0.2">
      <c r="A218" s="4" t="s">
        <v>516</v>
      </c>
      <c r="B218" s="35" t="s">
        <v>213</v>
      </c>
      <c r="C218" s="36">
        <v>9190</v>
      </c>
      <c r="D218" s="44" t="str">
        <f t="shared" si="33"/>
        <v>N/A</v>
      </c>
      <c r="E218" s="36">
        <v>9209</v>
      </c>
      <c r="F218" s="44" t="str">
        <f t="shared" si="34"/>
        <v>N/A</v>
      </c>
      <c r="G218" s="36">
        <v>11304</v>
      </c>
      <c r="H218" s="44" t="str">
        <f t="shared" si="35"/>
        <v>N/A</v>
      </c>
      <c r="I218" s="12">
        <v>0.20669999999999999</v>
      </c>
      <c r="J218" s="12">
        <v>22.75</v>
      </c>
      <c r="K218" s="45" t="s">
        <v>739</v>
      </c>
      <c r="L218" s="9" t="str">
        <f t="shared" si="36"/>
        <v>Yes</v>
      </c>
    </row>
    <row r="219" spans="1:12" ht="25.5" x14ac:dyDescent="0.2">
      <c r="A219" s="2" t="s">
        <v>1383</v>
      </c>
      <c r="B219" s="35" t="s">
        <v>213</v>
      </c>
      <c r="C219" s="47">
        <v>330.04319913</v>
      </c>
      <c r="D219" s="44" t="str">
        <f t="shared" si="33"/>
        <v>N/A</v>
      </c>
      <c r="E219" s="47">
        <v>331.53230535</v>
      </c>
      <c r="F219" s="44" t="str">
        <f t="shared" si="34"/>
        <v>N/A</v>
      </c>
      <c r="G219" s="47">
        <v>361.63313871000003</v>
      </c>
      <c r="H219" s="44" t="str">
        <f t="shared" si="35"/>
        <v>N/A</v>
      </c>
      <c r="I219" s="12">
        <v>0.45119999999999999</v>
      </c>
      <c r="J219" s="12">
        <v>9.0790000000000006</v>
      </c>
      <c r="K219" s="45" t="s">
        <v>739</v>
      </c>
      <c r="L219" s="9" t="str">
        <f t="shared" si="36"/>
        <v>Yes</v>
      </c>
    </row>
    <row r="220" spans="1:12" ht="25.5" x14ac:dyDescent="0.2">
      <c r="A220" s="2" t="s">
        <v>1384</v>
      </c>
      <c r="B220" s="35" t="s">
        <v>213</v>
      </c>
      <c r="C220" s="47">
        <v>7029133</v>
      </c>
      <c r="D220" s="44" t="str">
        <f t="shared" si="33"/>
        <v>N/A</v>
      </c>
      <c r="E220" s="47">
        <v>7141655</v>
      </c>
      <c r="F220" s="44" t="str">
        <f t="shared" si="34"/>
        <v>N/A</v>
      </c>
      <c r="G220" s="47">
        <v>7947561</v>
      </c>
      <c r="H220" s="44" t="str">
        <f t="shared" si="35"/>
        <v>N/A</v>
      </c>
      <c r="I220" s="12">
        <v>1.601</v>
      </c>
      <c r="J220" s="12">
        <v>11.28</v>
      </c>
      <c r="K220" s="45" t="s">
        <v>739</v>
      </c>
      <c r="L220" s="9" t="str">
        <f t="shared" si="36"/>
        <v>Yes</v>
      </c>
    </row>
    <row r="221" spans="1:12" x14ac:dyDescent="0.2">
      <c r="A221" s="4" t="s">
        <v>517</v>
      </c>
      <c r="B221" s="35" t="s">
        <v>213</v>
      </c>
      <c r="C221" s="36">
        <v>14580</v>
      </c>
      <c r="D221" s="44" t="str">
        <f t="shared" si="33"/>
        <v>N/A</v>
      </c>
      <c r="E221" s="36">
        <v>15226</v>
      </c>
      <c r="F221" s="44" t="str">
        <f t="shared" si="34"/>
        <v>N/A</v>
      </c>
      <c r="G221" s="36">
        <v>15901</v>
      </c>
      <c r="H221" s="44" t="str">
        <f t="shared" si="35"/>
        <v>N/A</v>
      </c>
      <c r="I221" s="12">
        <v>4.431</v>
      </c>
      <c r="J221" s="12">
        <v>4.4329999999999998</v>
      </c>
      <c r="K221" s="45" t="s">
        <v>739</v>
      </c>
      <c r="L221" s="9" t="str">
        <f t="shared" si="36"/>
        <v>Yes</v>
      </c>
    </row>
    <row r="222" spans="1:12" ht="25.5" x14ac:dyDescent="0.2">
      <c r="A222" s="2" t="s">
        <v>1385</v>
      </c>
      <c r="B222" s="35" t="s">
        <v>213</v>
      </c>
      <c r="C222" s="47">
        <v>482.10788752000002</v>
      </c>
      <c r="D222" s="44" t="str">
        <f t="shared" si="33"/>
        <v>N/A</v>
      </c>
      <c r="E222" s="47">
        <v>469.04341257999999</v>
      </c>
      <c r="F222" s="44" t="str">
        <f t="shared" si="34"/>
        <v>N/A</v>
      </c>
      <c r="G222" s="47">
        <v>499.81516885999997</v>
      </c>
      <c r="H222" s="44" t="str">
        <f t="shared" si="35"/>
        <v>N/A</v>
      </c>
      <c r="I222" s="12">
        <v>-2.71</v>
      </c>
      <c r="J222" s="12">
        <v>6.5609999999999999</v>
      </c>
      <c r="K222" s="45" t="s">
        <v>739</v>
      </c>
      <c r="L222" s="9" t="str">
        <f t="shared" si="36"/>
        <v>Yes</v>
      </c>
    </row>
    <row r="223" spans="1:12" ht="25.5" x14ac:dyDescent="0.2">
      <c r="A223" s="2" t="s">
        <v>1386</v>
      </c>
      <c r="B223" s="35" t="s">
        <v>213</v>
      </c>
      <c r="C223" s="47">
        <v>53141548</v>
      </c>
      <c r="D223" s="44" t="str">
        <f t="shared" si="33"/>
        <v>N/A</v>
      </c>
      <c r="E223" s="47">
        <v>56740785</v>
      </c>
      <c r="F223" s="44" t="str">
        <f t="shared" si="34"/>
        <v>N/A</v>
      </c>
      <c r="G223" s="47">
        <v>64357840</v>
      </c>
      <c r="H223" s="44" t="str">
        <f t="shared" si="35"/>
        <v>N/A</v>
      </c>
      <c r="I223" s="12">
        <v>6.7729999999999997</v>
      </c>
      <c r="J223" s="12">
        <v>13.42</v>
      </c>
      <c r="K223" s="45" t="s">
        <v>739</v>
      </c>
      <c r="L223" s="9" t="str">
        <f t="shared" si="36"/>
        <v>Yes</v>
      </c>
    </row>
    <row r="224" spans="1:12" x14ac:dyDescent="0.2">
      <c r="A224" s="2" t="s">
        <v>518</v>
      </c>
      <c r="B224" s="35" t="s">
        <v>213</v>
      </c>
      <c r="C224" s="36">
        <v>23897</v>
      </c>
      <c r="D224" s="44" t="str">
        <f t="shared" si="33"/>
        <v>N/A</v>
      </c>
      <c r="E224" s="36">
        <v>24172</v>
      </c>
      <c r="F224" s="44" t="str">
        <f t="shared" si="34"/>
        <v>N/A</v>
      </c>
      <c r="G224" s="36">
        <v>24814</v>
      </c>
      <c r="H224" s="44" t="str">
        <f t="shared" si="35"/>
        <v>N/A</v>
      </c>
      <c r="I224" s="12">
        <v>1.151</v>
      </c>
      <c r="J224" s="12">
        <v>2.6560000000000001</v>
      </c>
      <c r="K224" s="45" t="s">
        <v>739</v>
      </c>
      <c r="L224" s="9" t="str">
        <f t="shared" si="36"/>
        <v>Yes</v>
      </c>
    </row>
    <row r="225" spans="1:12" ht="25.5" x14ac:dyDescent="0.2">
      <c r="A225" s="2" t="s">
        <v>1387</v>
      </c>
      <c r="B225" s="35" t="s">
        <v>213</v>
      </c>
      <c r="C225" s="47">
        <v>2223.7748670999999</v>
      </c>
      <c r="D225" s="44" t="str">
        <f t="shared" si="33"/>
        <v>N/A</v>
      </c>
      <c r="E225" s="47">
        <v>2347.3765100000001</v>
      </c>
      <c r="F225" s="44" t="str">
        <f t="shared" si="34"/>
        <v>N/A</v>
      </c>
      <c r="G225" s="47">
        <v>2593.6100587999999</v>
      </c>
      <c r="H225" s="44" t="str">
        <f t="shared" si="35"/>
        <v>N/A</v>
      </c>
      <c r="I225" s="12">
        <v>5.5579999999999998</v>
      </c>
      <c r="J225" s="12">
        <v>10.49</v>
      </c>
      <c r="K225" s="45" t="s">
        <v>739</v>
      </c>
      <c r="L225" s="9" t="str">
        <f t="shared" si="36"/>
        <v>Yes</v>
      </c>
    </row>
    <row r="226" spans="1:12" ht="25.5" x14ac:dyDescent="0.2">
      <c r="A226" s="2" t="s">
        <v>1388</v>
      </c>
      <c r="B226" s="35" t="s">
        <v>213</v>
      </c>
      <c r="C226" s="47">
        <v>31201823</v>
      </c>
      <c r="D226" s="44" t="str">
        <f t="shared" si="33"/>
        <v>N/A</v>
      </c>
      <c r="E226" s="47">
        <v>32715327</v>
      </c>
      <c r="F226" s="44" t="str">
        <f t="shared" si="34"/>
        <v>N/A</v>
      </c>
      <c r="G226" s="47">
        <v>36247551</v>
      </c>
      <c r="H226" s="44" t="str">
        <f t="shared" si="35"/>
        <v>N/A</v>
      </c>
      <c r="I226" s="12">
        <v>4.851</v>
      </c>
      <c r="J226" s="12">
        <v>10.8</v>
      </c>
      <c r="K226" s="45" t="s">
        <v>739</v>
      </c>
      <c r="L226" s="9" t="str">
        <f t="shared" si="36"/>
        <v>Yes</v>
      </c>
    </row>
    <row r="227" spans="1:12" ht="25.5" x14ac:dyDescent="0.2">
      <c r="A227" s="2" t="s">
        <v>519</v>
      </c>
      <c r="B227" s="35" t="s">
        <v>213</v>
      </c>
      <c r="C227" s="36">
        <v>742</v>
      </c>
      <c r="D227" s="44" t="str">
        <f t="shared" si="33"/>
        <v>N/A</v>
      </c>
      <c r="E227" s="36">
        <v>1641</v>
      </c>
      <c r="F227" s="44" t="str">
        <f t="shared" si="34"/>
        <v>N/A</v>
      </c>
      <c r="G227" s="36">
        <v>1764</v>
      </c>
      <c r="H227" s="44" t="str">
        <f t="shared" si="35"/>
        <v>N/A</v>
      </c>
      <c r="I227" s="12">
        <v>121.2</v>
      </c>
      <c r="J227" s="12">
        <v>7.4950000000000001</v>
      </c>
      <c r="K227" s="45" t="s">
        <v>739</v>
      </c>
      <c r="L227" s="9" t="str">
        <f t="shared" si="36"/>
        <v>Yes</v>
      </c>
    </row>
    <row r="228" spans="1:12" ht="25.5" x14ac:dyDescent="0.2">
      <c r="A228" s="2" t="s">
        <v>1389</v>
      </c>
      <c r="B228" s="35" t="s">
        <v>213</v>
      </c>
      <c r="C228" s="47">
        <v>42050.974393999997</v>
      </c>
      <c r="D228" s="44" t="str">
        <f t="shared" si="33"/>
        <v>N/A</v>
      </c>
      <c r="E228" s="47">
        <v>19936.213894</v>
      </c>
      <c r="F228" s="44" t="str">
        <f t="shared" si="34"/>
        <v>N/A</v>
      </c>
      <c r="G228" s="47">
        <v>20548.498298999999</v>
      </c>
      <c r="H228" s="44" t="str">
        <f t="shared" si="35"/>
        <v>N/A</v>
      </c>
      <c r="I228" s="12">
        <v>-52.6</v>
      </c>
      <c r="J228" s="12">
        <v>3.0710000000000002</v>
      </c>
      <c r="K228" s="45" t="s">
        <v>739</v>
      </c>
      <c r="L228" s="9" t="str">
        <f t="shared" si="36"/>
        <v>Yes</v>
      </c>
    </row>
    <row r="229" spans="1:12" x14ac:dyDescent="0.2">
      <c r="A229" s="2" t="s">
        <v>1390</v>
      </c>
      <c r="B229" s="35" t="s">
        <v>213</v>
      </c>
      <c r="C229" s="52">
        <v>37759455</v>
      </c>
      <c r="D229" s="44" t="str">
        <f t="shared" ref="D229:D252" si="37">IF($B229="N/A","N/A",IF(C229&gt;10,"No",IF(C229&lt;-10,"No","Yes")))</f>
        <v>N/A</v>
      </c>
      <c r="E229" s="52">
        <v>38011720</v>
      </c>
      <c r="F229" s="44" t="str">
        <f t="shared" ref="F229:F252" si="38">IF($B229="N/A","N/A",IF(E229&gt;10,"No",IF(E229&lt;-10,"No","Yes")))</f>
        <v>N/A</v>
      </c>
      <c r="G229" s="52">
        <v>39551230</v>
      </c>
      <c r="H229" s="44" t="str">
        <f t="shared" ref="H229:H252" si="39">IF($B229="N/A","N/A",IF(G229&gt;10,"No",IF(G229&lt;-10,"No","Yes")))</f>
        <v>N/A</v>
      </c>
      <c r="I229" s="12">
        <v>0.66810000000000003</v>
      </c>
      <c r="J229" s="12">
        <v>4.05</v>
      </c>
      <c r="K229" s="45" t="s">
        <v>739</v>
      </c>
      <c r="L229" s="9" t="str">
        <f t="shared" ref="L229:L252" si="40">IF(J229="Div by 0", "N/A", IF(K229="N/A","N/A", IF(J229&gt;VALUE(MID(K229,1,2)), "No", IF(J229&lt;-1*VALUE(MID(K229,1,2)), "No", "Yes"))))</f>
        <v>Yes</v>
      </c>
    </row>
    <row r="230" spans="1:12" x14ac:dyDescent="0.2">
      <c r="A230" s="4" t="s">
        <v>1391</v>
      </c>
      <c r="B230" s="35" t="s">
        <v>213</v>
      </c>
      <c r="C230" s="50">
        <v>2235</v>
      </c>
      <c r="D230" s="44" t="str">
        <f t="shared" si="37"/>
        <v>N/A</v>
      </c>
      <c r="E230" s="50">
        <v>2202</v>
      </c>
      <c r="F230" s="44" t="str">
        <f t="shared" si="38"/>
        <v>N/A</v>
      </c>
      <c r="G230" s="50">
        <v>2256</v>
      </c>
      <c r="H230" s="44" t="str">
        <f t="shared" si="39"/>
        <v>N/A</v>
      </c>
      <c r="I230" s="12">
        <v>-1.48</v>
      </c>
      <c r="J230" s="12">
        <v>2.452</v>
      </c>
      <c r="K230" s="45" t="s">
        <v>739</v>
      </c>
      <c r="L230" s="9" t="str">
        <f t="shared" si="40"/>
        <v>Yes</v>
      </c>
    </row>
    <row r="231" spans="1:12" x14ac:dyDescent="0.2">
      <c r="A231" s="4" t="s">
        <v>1392</v>
      </c>
      <c r="B231" s="35" t="s">
        <v>213</v>
      </c>
      <c r="C231" s="52">
        <v>16894.610737999999</v>
      </c>
      <c r="D231" s="44" t="str">
        <f t="shared" si="37"/>
        <v>N/A</v>
      </c>
      <c r="E231" s="52">
        <v>17262.361489999999</v>
      </c>
      <c r="F231" s="44" t="str">
        <f t="shared" si="38"/>
        <v>N/A</v>
      </c>
      <c r="G231" s="52">
        <v>17531.573582000001</v>
      </c>
      <c r="H231" s="44" t="str">
        <f t="shared" si="39"/>
        <v>N/A</v>
      </c>
      <c r="I231" s="12">
        <v>2.177</v>
      </c>
      <c r="J231" s="12">
        <v>1.56</v>
      </c>
      <c r="K231" s="45" t="s">
        <v>739</v>
      </c>
      <c r="L231" s="9" t="str">
        <f t="shared" si="40"/>
        <v>Yes</v>
      </c>
    </row>
    <row r="232" spans="1:12" ht="25.5" x14ac:dyDescent="0.2">
      <c r="A232" s="4" t="s">
        <v>1393</v>
      </c>
      <c r="B232" s="35" t="s">
        <v>213</v>
      </c>
      <c r="C232" s="52">
        <v>4167</v>
      </c>
      <c r="D232" s="44" t="str">
        <f t="shared" si="37"/>
        <v>N/A</v>
      </c>
      <c r="E232" s="52">
        <v>5074.8571429000003</v>
      </c>
      <c r="F232" s="44" t="str">
        <f t="shared" si="38"/>
        <v>N/A</v>
      </c>
      <c r="G232" s="52">
        <v>5115.3333333</v>
      </c>
      <c r="H232" s="44" t="str">
        <f t="shared" si="39"/>
        <v>N/A</v>
      </c>
      <c r="I232" s="12">
        <v>21.79</v>
      </c>
      <c r="J232" s="12">
        <v>0.79759999999999998</v>
      </c>
      <c r="K232" s="45" t="s">
        <v>739</v>
      </c>
      <c r="L232" s="9" t="str">
        <f t="shared" si="40"/>
        <v>Yes</v>
      </c>
    </row>
    <row r="233" spans="1:12" ht="25.5" x14ac:dyDescent="0.2">
      <c r="A233" s="4" t="s">
        <v>1394</v>
      </c>
      <c r="B233" s="35" t="s">
        <v>213</v>
      </c>
      <c r="C233" s="52">
        <v>19197.657096999999</v>
      </c>
      <c r="D233" s="44" t="str">
        <f t="shared" si="37"/>
        <v>N/A</v>
      </c>
      <c r="E233" s="52">
        <v>19640.390511000001</v>
      </c>
      <c r="F233" s="44" t="str">
        <f t="shared" si="38"/>
        <v>N/A</v>
      </c>
      <c r="G233" s="52">
        <v>19997.654573</v>
      </c>
      <c r="H233" s="44" t="str">
        <f t="shared" si="39"/>
        <v>N/A</v>
      </c>
      <c r="I233" s="12">
        <v>2.306</v>
      </c>
      <c r="J233" s="12">
        <v>1.819</v>
      </c>
      <c r="K233" s="45" t="s">
        <v>739</v>
      </c>
      <c r="L233" s="9" t="str">
        <f t="shared" si="40"/>
        <v>Yes</v>
      </c>
    </row>
    <row r="234" spans="1:12" x14ac:dyDescent="0.2">
      <c r="A234" s="4" t="s">
        <v>1395</v>
      </c>
      <c r="B234" s="35" t="s">
        <v>213</v>
      </c>
      <c r="C234" s="52">
        <v>5616.7368421000001</v>
      </c>
      <c r="D234" s="44" t="str">
        <f t="shared" si="37"/>
        <v>N/A</v>
      </c>
      <c r="E234" s="52">
        <v>1284.7857143000001</v>
      </c>
      <c r="F234" s="44" t="str">
        <f t="shared" si="38"/>
        <v>N/A</v>
      </c>
      <c r="G234" s="52">
        <v>1421.8018433</v>
      </c>
      <c r="H234" s="44" t="str">
        <f t="shared" si="39"/>
        <v>N/A</v>
      </c>
      <c r="I234" s="12">
        <v>-77.099999999999994</v>
      </c>
      <c r="J234" s="12">
        <v>10.66</v>
      </c>
      <c r="K234" s="45" t="s">
        <v>739</v>
      </c>
      <c r="L234" s="9" t="str">
        <f t="shared" si="40"/>
        <v>Yes</v>
      </c>
    </row>
    <row r="235" spans="1:12" ht="25.5" x14ac:dyDescent="0.2">
      <c r="A235" s="4" t="s">
        <v>1396</v>
      </c>
      <c r="B235" s="35" t="s">
        <v>213</v>
      </c>
      <c r="C235" s="52">
        <v>238.62295082</v>
      </c>
      <c r="D235" s="44" t="str">
        <f t="shared" si="37"/>
        <v>N/A</v>
      </c>
      <c r="E235" s="52">
        <v>342.16981132000001</v>
      </c>
      <c r="F235" s="44" t="str">
        <f t="shared" si="38"/>
        <v>N/A</v>
      </c>
      <c r="G235" s="52">
        <v>237.703125</v>
      </c>
      <c r="H235" s="44" t="str">
        <f t="shared" si="39"/>
        <v>N/A</v>
      </c>
      <c r="I235" s="12">
        <v>43.39</v>
      </c>
      <c r="J235" s="12">
        <v>-30.5</v>
      </c>
      <c r="K235" s="45" t="s">
        <v>739</v>
      </c>
      <c r="L235" s="9" t="str">
        <f t="shared" si="40"/>
        <v>No</v>
      </c>
    </row>
    <row r="236" spans="1:12" x14ac:dyDescent="0.2">
      <c r="A236" s="4" t="s">
        <v>1397</v>
      </c>
      <c r="B236" s="35" t="s">
        <v>213</v>
      </c>
      <c r="C236" s="44">
        <v>1.8206404418</v>
      </c>
      <c r="D236" s="44" t="str">
        <f t="shared" si="37"/>
        <v>N/A</v>
      </c>
      <c r="E236" s="44">
        <v>1.7773544699999999</v>
      </c>
      <c r="F236" s="44" t="str">
        <f t="shared" si="38"/>
        <v>N/A</v>
      </c>
      <c r="G236" s="44">
        <v>1.7992008868</v>
      </c>
      <c r="H236" s="44" t="str">
        <f t="shared" si="39"/>
        <v>N/A</v>
      </c>
      <c r="I236" s="12">
        <v>-2.38</v>
      </c>
      <c r="J236" s="12">
        <v>1.2290000000000001</v>
      </c>
      <c r="K236" s="45" t="s">
        <v>739</v>
      </c>
      <c r="L236" s="9" t="str">
        <f t="shared" si="40"/>
        <v>Yes</v>
      </c>
    </row>
    <row r="237" spans="1:12" x14ac:dyDescent="0.2">
      <c r="A237" s="4" t="s">
        <v>1398</v>
      </c>
      <c r="B237" s="35" t="s">
        <v>213</v>
      </c>
      <c r="C237" s="44">
        <v>9.4117647058999996</v>
      </c>
      <c r="D237" s="44" t="str">
        <f t="shared" si="37"/>
        <v>N/A</v>
      </c>
      <c r="E237" s="44">
        <v>6.0344827586000003</v>
      </c>
      <c r="F237" s="44" t="str">
        <f t="shared" si="38"/>
        <v>N/A</v>
      </c>
      <c r="G237" s="44">
        <v>12.328767123</v>
      </c>
      <c r="H237" s="44" t="str">
        <f t="shared" si="39"/>
        <v>N/A</v>
      </c>
      <c r="I237" s="12">
        <v>-35.9</v>
      </c>
      <c r="J237" s="12">
        <v>104.3</v>
      </c>
      <c r="K237" s="45" t="s">
        <v>739</v>
      </c>
      <c r="L237" s="9" t="str">
        <f t="shared" si="40"/>
        <v>No</v>
      </c>
    </row>
    <row r="238" spans="1:12" x14ac:dyDescent="0.2">
      <c r="A238" s="59" t="s">
        <v>1399</v>
      </c>
      <c r="B238" s="35" t="s">
        <v>213</v>
      </c>
      <c r="C238" s="44">
        <v>18.119641652999999</v>
      </c>
      <c r="D238" s="44" t="str">
        <f t="shared" si="37"/>
        <v>N/A</v>
      </c>
      <c r="E238" s="44">
        <v>17.990807617000002</v>
      </c>
      <c r="F238" s="44" t="str">
        <f t="shared" si="38"/>
        <v>N/A</v>
      </c>
      <c r="G238" s="44">
        <v>17.673620518</v>
      </c>
      <c r="H238" s="44" t="str">
        <f t="shared" si="39"/>
        <v>N/A</v>
      </c>
      <c r="I238" s="12">
        <v>-0.71099999999999997</v>
      </c>
      <c r="J238" s="12">
        <v>-1.76</v>
      </c>
      <c r="K238" s="45" t="s">
        <v>739</v>
      </c>
      <c r="L238" s="9" t="str">
        <f t="shared" si="40"/>
        <v>Yes</v>
      </c>
    </row>
    <row r="239" spans="1:12" x14ac:dyDescent="0.2">
      <c r="A239" s="59" t="s">
        <v>1400</v>
      </c>
      <c r="B239" s="35" t="s">
        <v>213</v>
      </c>
      <c r="C239" s="44">
        <v>0.31712826449999998</v>
      </c>
      <c r="D239" s="44" t="str">
        <f t="shared" si="37"/>
        <v>N/A</v>
      </c>
      <c r="E239" s="44">
        <v>0.24804278739999999</v>
      </c>
      <c r="F239" s="44" t="str">
        <f t="shared" si="38"/>
        <v>N/A</v>
      </c>
      <c r="G239" s="44">
        <v>0.23800122839999999</v>
      </c>
      <c r="H239" s="44" t="str">
        <f t="shared" si="39"/>
        <v>N/A</v>
      </c>
      <c r="I239" s="12">
        <v>-21.8</v>
      </c>
      <c r="J239" s="12">
        <v>-4.05</v>
      </c>
      <c r="K239" s="45" t="s">
        <v>739</v>
      </c>
      <c r="L239" s="9" t="str">
        <f t="shared" si="40"/>
        <v>Yes</v>
      </c>
    </row>
    <row r="240" spans="1:12" x14ac:dyDescent="0.2">
      <c r="A240" s="59" t="s">
        <v>1401</v>
      </c>
      <c r="B240" s="35" t="s">
        <v>213</v>
      </c>
      <c r="C240" s="44">
        <v>0.2720299679</v>
      </c>
      <c r="D240" s="44" t="str">
        <f t="shared" si="37"/>
        <v>N/A</v>
      </c>
      <c r="E240" s="44">
        <v>0.23237460539999999</v>
      </c>
      <c r="F240" s="44" t="str">
        <f t="shared" si="38"/>
        <v>N/A</v>
      </c>
      <c r="G240" s="44">
        <v>0.27833347829999999</v>
      </c>
      <c r="H240" s="44" t="str">
        <f t="shared" si="39"/>
        <v>N/A</v>
      </c>
      <c r="I240" s="12">
        <v>-14.6</v>
      </c>
      <c r="J240" s="12">
        <v>19.78</v>
      </c>
      <c r="K240" s="45" t="s">
        <v>739</v>
      </c>
      <c r="L240" s="9" t="str">
        <f t="shared" si="40"/>
        <v>Yes</v>
      </c>
    </row>
    <row r="241" spans="1:12" ht="25.5" x14ac:dyDescent="0.2">
      <c r="A241" s="59" t="s">
        <v>1402</v>
      </c>
      <c r="B241" s="35" t="s">
        <v>213</v>
      </c>
      <c r="C241" s="52">
        <v>31201823</v>
      </c>
      <c r="D241" s="44" t="str">
        <f t="shared" si="37"/>
        <v>N/A</v>
      </c>
      <c r="E241" s="52">
        <v>32715327</v>
      </c>
      <c r="F241" s="44" t="str">
        <f t="shared" si="38"/>
        <v>N/A</v>
      </c>
      <c r="G241" s="52">
        <v>36247551</v>
      </c>
      <c r="H241" s="44" t="str">
        <f t="shared" si="39"/>
        <v>N/A</v>
      </c>
      <c r="I241" s="12">
        <v>4.851</v>
      </c>
      <c r="J241" s="12">
        <v>10.8</v>
      </c>
      <c r="K241" s="45" t="s">
        <v>739</v>
      </c>
      <c r="L241" s="9" t="str">
        <f t="shared" si="40"/>
        <v>Yes</v>
      </c>
    </row>
    <row r="242" spans="1:12" x14ac:dyDescent="0.2">
      <c r="A242" s="59" t="s">
        <v>1403</v>
      </c>
      <c r="B242" s="35" t="s">
        <v>213</v>
      </c>
      <c r="C242" s="50">
        <v>742</v>
      </c>
      <c r="D242" s="44" t="str">
        <f t="shared" si="37"/>
        <v>N/A</v>
      </c>
      <c r="E242" s="50">
        <v>1641</v>
      </c>
      <c r="F242" s="44" t="str">
        <f t="shared" si="38"/>
        <v>N/A</v>
      </c>
      <c r="G242" s="50">
        <v>1764</v>
      </c>
      <c r="H242" s="44" t="str">
        <f t="shared" si="39"/>
        <v>N/A</v>
      </c>
      <c r="I242" s="12">
        <v>121.2</v>
      </c>
      <c r="J242" s="12">
        <v>7.4950000000000001</v>
      </c>
      <c r="K242" s="45" t="s">
        <v>739</v>
      </c>
      <c r="L242" s="9" t="str">
        <f t="shared" si="40"/>
        <v>Yes</v>
      </c>
    </row>
    <row r="243" spans="1:12" ht="25.5" x14ac:dyDescent="0.2">
      <c r="A243" s="59" t="s">
        <v>1404</v>
      </c>
      <c r="B243" s="35" t="s">
        <v>213</v>
      </c>
      <c r="C243" s="52">
        <v>42050.974393999997</v>
      </c>
      <c r="D243" s="44" t="str">
        <f t="shared" si="37"/>
        <v>N/A</v>
      </c>
      <c r="E243" s="52">
        <v>19936.213894</v>
      </c>
      <c r="F243" s="44" t="str">
        <f t="shared" si="38"/>
        <v>N/A</v>
      </c>
      <c r="G243" s="52">
        <v>20548.498298999999</v>
      </c>
      <c r="H243" s="44" t="str">
        <f t="shared" si="39"/>
        <v>N/A</v>
      </c>
      <c r="I243" s="12">
        <v>-52.6</v>
      </c>
      <c r="J243" s="12">
        <v>3.0710000000000002</v>
      </c>
      <c r="K243" s="45" t="s">
        <v>739</v>
      </c>
      <c r="L243" s="9" t="str">
        <f t="shared" si="40"/>
        <v>Yes</v>
      </c>
    </row>
    <row r="244" spans="1:12" ht="25.5" x14ac:dyDescent="0.2">
      <c r="A244" s="59" t="s">
        <v>1405</v>
      </c>
      <c r="B244" s="35" t="s">
        <v>213</v>
      </c>
      <c r="C244" s="52" t="s">
        <v>1747</v>
      </c>
      <c r="D244" s="44" t="str">
        <f t="shared" si="37"/>
        <v>N/A</v>
      </c>
      <c r="E244" s="52">
        <v>3676</v>
      </c>
      <c r="F244" s="44" t="str">
        <f t="shared" si="38"/>
        <v>N/A</v>
      </c>
      <c r="G244" s="52">
        <v>6461.1428570999997</v>
      </c>
      <c r="H244" s="44" t="str">
        <f t="shared" si="39"/>
        <v>N/A</v>
      </c>
      <c r="I244" s="12" t="s">
        <v>1747</v>
      </c>
      <c r="J244" s="12">
        <v>75.77</v>
      </c>
      <c r="K244" s="45" t="s">
        <v>739</v>
      </c>
      <c r="L244" s="9" t="str">
        <f t="shared" si="40"/>
        <v>No</v>
      </c>
    </row>
    <row r="245" spans="1:12" ht="25.5" x14ac:dyDescent="0.2">
      <c r="A245" s="59" t="s">
        <v>1406</v>
      </c>
      <c r="B245" s="35" t="s">
        <v>213</v>
      </c>
      <c r="C245" s="52">
        <v>41443.260083000001</v>
      </c>
      <c r="D245" s="44" t="str">
        <f t="shared" si="37"/>
        <v>N/A</v>
      </c>
      <c r="E245" s="52">
        <v>19998.960196</v>
      </c>
      <c r="F245" s="44" t="str">
        <f t="shared" si="38"/>
        <v>N/A</v>
      </c>
      <c r="G245" s="52">
        <v>20705.885451999999</v>
      </c>
      <c r="H245" s="44" t="str">
        <f t="shared" si="39"/>
        <v>N/A</v>
      </c>
      <c r="I245" s="12">
        <v>-51.7</v>
      </c>
      <c r="J245" s="12">
        <v>3.5350000000000001</v>
      </c>
      <c r="K245" s="45" t="s">
        <v>739</v>
      </c>
      <c r="L245" s="9" t="str">
        <f t="shared" si="40"/>
        <v>Yes</v>
      </c>
    </row>
    <row r="246" spans="1:12" ht="25.5" x14ac:dyDescent="0.2">
      <c r="A246" s="59" t="s">
        <v>1407</v>
      </c>
      <c r="B246" s="35" t="s">
        <v>213</v>
      </c>
      <c r="C246" s="52">
        <v>61048.652174000003</v>
      </c>
      <c r="D246" s="44" t="str">
        <f t="shared" si="37"/>
        <v>N/A</v>
      </c>
      <c r="E246" s="52">
        <v>10580.25</v>
      </c>
      <c r="F246" s="44" t="str">
        <f t="shared" si="38"/>
        <v>N/A</v>
      </c>
      <c r="G246" s="52">
        <v>984.66666667000004</v>
      </c>
      <c r="H246" s="44" t="str">
        <f t="shared" si="39"/>
        <v>N/A</v>
      </c>
      <c r="I246" s="12">
        <v>-82.7</v>
      </c>
      <c r="J246" s="12">
        <v>-90.7</v>
      </c>
      <c r="K246" s="45" t="s">
        <v>739</v>
      </c>
      <c r="L246" s="9" t="str">
        <f t="shared" si="40"/>
        <v>No</v>
      </c>
    </row>
    <row r="247" spans="1:12" ht="25.5" x14ac:dyDescent="0.2">
      <c r="A247" s="59" t="s">
        <v>1408</v>
      </c>
      <c r="B247" s="35" t="s">
        <v>213</v>
      </c>
      <c r="C247" s="52" t="s">
        <v>1747</v>
      </c>
      <c r="D247" s="44" t="str">
        <f t="shared" si="37"/>
        <v>N/A</v>
      </c>
      <c r="E247" s="52" t="s">
        <v>1747</v>
      </c>
      <c r="F247" s="44" t="str">
        <f t="shared" si="38"/>
        <v>N/A</v>
      </c>
      <c r="G247" s="52">
        <v>1665</v>
      </c>
      <c r="H247" s="44" t="str">
        <f t="shared" si="39"/>
        <v>N/A</v>
      </c>
      <c r="I247" s="12" t="s">
        <v>1747</v>
      </c>
      <c r="J247" s="12" t="s">
        <v>1747</v>
      </c>
      <c r="K247" s="45" t="s">
        <v>739</v>
      </c>
      <c r="L247" s="9" t="str">
        <f t="shared" si="40"/>
        <v>N/A</v>
      </c>
    </row>
    <row r="248" spans="1:12" ht="25.5" x14ac:dyDescent="0.2">
      <c r="A248" s="59" t="s">
        <v>1409</v>
      </c>
      <c r="B248" s="35" t="s">
        <v>213</v>
      </c>
      <c r="C248" s="44">
        <v>0.60443633460000001</v>
      </c>
      <c r="D248" s="44" t="str">
        <f t="shared" si="37"/>
        <v>N/A</v>
      </c>
      <c r="E248" s="44">
        <v>1.324540729</v>
      </c>
      <c r="F248" s="44" t="str">
        <f t="shared" si="38"/>
        <v>N/A</v>
      </c>
      <c r="G248" s="44">
        <v>1.40682197</v>
      </c>
      <c r="H248" s="44" t="str">
        <f t="shared" si="39"/>
        <v>N/A</v>
      </c>
      <c r="I248" s="12">
        <v>119.1</v>
      </c>
      <c r="J248" s="12">
        <v>6.2119999999999997</v>
      </c>
      <c r="K248" s="45" t="s">
        <v>739</v>
      </c>
      <c r="L248" s="9" t="str">
        <f t="shared" si="40"/>
        <v>Yes</v>
      </c>
    </row>
    <row r="249" spans="1:12" ht="25.5" x14ac:dyDescent="0.2">
      <c r="A249" s="59" t="s">
        <v>1410</v>
      </c>
      <c r="B249" s="35" t="s">
        <v>213</v>
      </c>
      <c r="C249" s="44">
        <v>0</v>
      </c>
      <c r="D249" s="44" t="str">
        <f t="shared" si="37"/>
        <v>N/A</v>
      </c>
      <c r="E249" s="44">
        <v>3.4482758621</v>
      </c>
      <c r="F249" s="44" t="str">
        <f t="shared" si="38"/>
        <v>N/A</v>
      </c>
      <c r="G249" s="44">
        <v>9.5890410959000008</v>
      </c>
      <c r="H249" s="44" t="str">
        <f t="shared" si="39"/>
        <v>N/A</v>
      </c>
      <c r="I249" s="12" t="s">
        <v>1747</v>
      </c>
      <c r="J249" s="12">
        <v>178.1</v>
      </c>
      <c r="K249" s="45" t="s">
        <v>739</v>
      </c>
      <c r="L249" s="9" t="str">
        <f t="shared" si="40"/>
        <v>No</v>
      </c>
    </row>
    <row r="250" spans="1:12" ht="25.5" x14ac:dyDescent="0.2">
      <c r="A250" s="59" t="s">
        <v>1411</v>
      </c>
      <c r="B250" s="35" t="s">
        <v>213</v>
      </c>
      <c r="C250" s="44">
        <v>6.9261150177999999</v>
      </c>
      <c r="D250" s="44" t="str">
        <f t="shared" si="37"/>
        <v>N/A</v>
      </c>
      <c r="E250" s="44">
        <v>15.317512428000001</v>
      </c>
      <c r="F250" s="44" t="str">
        <f t="shared" si="38"/>
        <v>N/A</v>
      </c>
      <c r="G250" s="44">
        <v>15.768084529999999</v>
      </c>
      <c r="H250" s="44" t="str">
        <f t="shared" si="39"/>
        <v>N/A</v>
      </c>
      <c r="I250" s="12">
        <v>121.2</v>
      </c>
      <c r="J250" s="12">
        <v>2.9420000000000002</v>
      </c>
      <c r="K250" s="45" t="s">
        <v>739</v>
      </c>
      <c r="L250" s="9" t="str">
        <f t="shared" si="40"/>
        <v>Yes</v>
      </c>
    </row>
    <row r="251" spans="1:12" ht="25.5" x14ac:dyDescent="0.2">
      <c r="A251" s="59" t="s">
        <v>1412</v>
      </c>
      <c r="B251" s="35" t="s">
        <v>213</v>
      </c>
      <c r="C251" s="44">
        <v>2.5592807299999999E-2</v>
      </c>
      <c r="D251" s="44" t="str">
        <f t="shared" si="37"/>
        <v>N/A</v>
      </c>
      <c r="E251" s="44">
        <v>4.4293355000000001E-3</v>
      </c>
      <c r="F251" s="44" t="str">
        <f t="shared" si="38"/>
        <v>N/A</v>
      </c>
      <c r="G251" s="44">
        <v>3.2903396E-3</v>
      </c>
      <c r="H251" s="44" t="str">
        <f t="shared" si="39"/>
        <v>N/A</v>
      </c>
      <c r="I251" s="12">
        <v>-82.7</v>
      </c>
      <c r="J251" s="12">
        <v>-25.7</v>
      </c>
      <c r="K251" s="45" t="s">
        <v>739</v>
      </c>
      <c r="L251" s="9" t="str">
        <f t="shared" si="40"/>
        <v>Yes</v>
      </c>
    </row>
    <row r="252" spans="1:12" ht="25.5" x14ac:dyDescent="0.2">
      <c r="A252" s="59" t="s">
        <v>1413</v>
      </c>
      <c r="B252" s="35" t="s">
        <v>213</v>
      </c>
      <c r="C252" s="44">
        <v>0</v>
      </c>
      <c r="D252" s="44" t="str">
        <f t="shared" si="37"/>
        <v>N/A</v>
      </c>
      <c r="E252" s="44">
        <v>0</v>
      </c>
      <c r="F252" s="44" t="str">
        <f t="shared" si="38"/>
        <v>N/A</v>
      </c>
      <c r="G252" s="44">
        <v>4.3489606E-3</v>
      </c>
      <c r="H252" s="44" t="str">
        <f t="shared" si="39"/>
        <v>N/A</v>
      </c>
      <c r="I252" s="12" t="s">
        <v>1747</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14178</v>
      </c>
      <c r="D6" s="44" t="str">
        <f t="shared" ref="D6:D37" si="0">IF($B6="N/A","N/A",IF(C6&gt;10,"No",IF(C6&lt;-10,"No","Yes")))</f>
        <v>N/A</v>
      </c>
      <c r="E6" s="36">
        <v>14182</v>
      </c>
      <c r="F6" s="44" t="str">
        <f t="shared" ref="F6:F37" si="1">IF($B6="N/A","N/A",IF(E6&gt;10,"No",IF(E6&lt;-10,"No","Yes")))</f>
        <v>N/A</v>
      </c>
      <c r="G6" s="36">
        <v>14312</v>
      </c>
      <c r="H6" s="44" t="str">
        <f t="shared" ref="H6:H37" si="2">IF($B6="N/A","N/A",IF(G6&gt;10,"No",IF(G6&lt;-10,"No","Yes")))</f>
        <v>N/A</v>
      </c>
      <c r="I6" s="12">
        <v>2.8199999999999999E-2</v>
      </c>
      <c r="J6" s="12">
        <v>0.91669999999999996</v>
      </c>
      <c r="K6" s="45" t="s">
        <v>739</v>
      </c>
      <c r="L6" s="9" t="str">
        <f t="shared" ref="L6:L39" si="3">IF(J6="Div by 0", "N/A", IF(K6="N/A","N/A", IF(J6&gt;VALUE(MID(K6,1,2)), "No", IF(J6&lt;-1*VALUE(MID(K6,1,2)), "No", "Yes"))))</f>
        <v>Yes</v>
      </c>
    </row>
    <row r="7" spans="1:12" x14ac:dyDescent="0.2">
      <c r="A7" s="46" t="s">
        <v>6</v>
      </c>
      <c r="B7" s="35" t="s">
        <v>213</v>
      </c>
      <c r="C7" s="36">
        <v>13523</v>
      </c>
      <c r="D7" s="44" t="str">
        <f t="shared" si="0"/>
        <v>N/A</v>
      </c>
      <c r="E7" s="36">
        <v>13585</v>
      </c>
      <c r="F7" s="44" t="str">
        <f t="shared" si="1"/>
        <v>N/A</v>
      </c>
      <c r="G7" s="36">
        <v>13692</v>
      </c>
      <c r="H7" s="44" t="str">
        <f t="shared" si="2"/>
        <v>N/A</v>
      </c>
      <c r="I7" s="12">
        <v>0.45850000000000002</v>
      </c>
      <c r="J7" s="12">
        <v>0.78759999999999997</v>
      </c>
      <c r="K7" s="45" t="s">
        <v>739</v>
      </c>
      <c r="L7" s="9" t="str">
        <f t="shared" si="3"/>
        <v>Yes</v>
      </c>
    </row>
    <row r="8" spans="1:12" x14ac:dyDescent="0.2">
      <c r="A8" s="46" t="s">
        <v>360</v>
      </c>
      <c r="B8" s="35" t="s">
        <v>213</v>
      </c>
      <c r="C8" s="8">
        <v>95.380166454999994</v>
      </c>
      <c r="D8" s="44" t="str">
        <f t="shared" si="0"/>
        <v>N/A</v>
      </c>
      <c r="E8" s="8">
        <v>95.790438584</v>
      </c>
      <c r="F8" s="44" t="str">
        <f t="shared" si="1"/>
        <v>N/A</v>
      </c>
      <c r="G8" s="8">
        <v>95.667970933000007</v>
      </c>
      <c r="H8" s="44" t="str">
        <f t="shared" si="2"/>
        <v>N/A</v>
      </c>
      <c r="I8" s="12">
        <v>0.43009999999999998</v>
      </c>
      <c r="J8" s="12">
        <v>-0.128</v>
      </c>
      <c r="K8" s="45" t="s">
        <v>739</v>
      </c>
      <c r="L8" s="9" t="str">
        <f t="shared" si="3"/>
        <v>Yes</v>
      </c>
    </row>
    <row r="9" spans="1:12" x14ac:dyDescent="0.2">
      <c r="A9" s="4" t="s">
        <v>88</v>
      </c>
      <c r="B9" s="48" t="s">
        <v>213</v>
      </c>
      <c r="C9" s="1">
        <v>12539.53</v>
      </c>
      <c r="D9" s="11" t="str">
        <f t="shared" si="0"/>
        <v>N/A</v>
      </c>
      <c r="E9" s="1">
        <v>12540.31</v>
      </c>
      <c r="F9" s="11" t="str">
        <f t="shared" si="1"/>
        <v>N/A</v>
      </c>
      <c r="G9" s="1">
        <v>12610.77</v>
      </c>
      <c r="H9" s="11" t="str">
        <f t="shared" si="2"/>
        <v>N/A</v>
      </c>
      <c r="I9" s="12">
        <v>6.1999999999999998E-3</v>
      </c>
      <c r="J9" s="12">
        <v>0.56189999999999996</v>
      </c>
      <c r="K9" s="48" t="s">
        <v>739</v>
      </c>
      <c r="L9" s="9" t="str">
        <f t="shared" si="3"/>
        <v>Yes</v>
      </c>
    </row>
    <row r="10" spans="1:12" x14ac:dyDescent="0.2">
      <c r="A10" s="4" t="s">
        <v>1414</v>
      </c>
      <c r="B10" s="35" t="s">
        <v>213</v>
      </c>
      <c r="C10" s="8">
        <v>0.71942446039999997</v>
      </c>
      <c r="D10" s="44" t="str">
        <f t="shared" si="0"/>
        <v>N/A</v>
      </c>
      <c r="E10" s="8">
        <v>0.79678465659999997</v>
      </c>
      <c r="F10" s="44" t="str">
        <f t="shared" si="1"/>
        <v>N/A</v>
      </c>
      <c r="G10" s="8">
        <v>0.81749580769999997</v>
      </c>
      <c r="H10" s="44" t="str">
        <f t="shared" si="2"/>
        <v>N/A</v>
      </c>
      <c r="I10" s="12">
        <v>10.75</v>
      </c>
      <c r="J10" s="12">
        <v>2.5990000000000002</v>
      </c>
      <c r="K10" s="45" t="s">
        <v>739</v>
      </c>
      <c r="L10" s="9" t="str">
        <f t="shared" si="3"/>
        <v>Yes</v>
      </c>
    </row>
    <row r="11" spans="1:12" x14ac:dyDescent="0.2">
      <c r="A11" s="4" t="s">
        <v>1415</v>
      </c>
      <c r="B11" s="35" t="s">
        <v>213</v>
      </c>
      <c r="C11" s="8">
        <v>1.1496685005</v>
      </c>
      <c r="D11" s="44" t="str">
        <f t="shared" si="0"/>
        <v>N/A</v>
      </c>
      <c r="E11" s="8">
        <v>1.1634466225</v>
      </c>
      <c r="F11" s="44" t="str">
        <f t="shared" si="1"/>
        <v>N/A</v>
      </c>
      <c r="G11" s="8">
        <v>1.3065958635999999</v>
      </c>
      <c r="H11" s="44" t="str">
        <f t="shared" si="2"/>
        <v>N/A</v>
      </c>
      <c r="I11" s="12">
        <v>1.198</v>
      </c>
      <c r="J11" s="12">
        <v>12.3</v>
      </c>
      <c r="K11" s="45" t="s">
        <v>739</v>
      </c>
      <c r="L11" s="9" t="str">
        <f t="shared" si="3"/>
        <v>Yes</v>
      </c>
    </row>
    <row r="12" spans="1:12" x14ac:dyDescent="0.2">
      <c r="A12" s="4" t="s">
        <v>1416</v>
      </c>
      <c r="B12" s="35" t="s">
        <v>213</v>
      </c>
      <c r="C12" s="8">
        <v>68.387642826999993</v>
      </c>
      <c r="D12" s="44" t="str">
        <f t="shared" si="0"/>
        <v>N/A</v>
      </c>
      <c r="E12" s="8">
        <v>67.888873219999994</v>
      </c>
      <c r="F12" s="44" t="str">
        <f t="shared" si="1"/>
        <v>N/A</v>
      </c>
      <c r="G12" s="8">
        <v>66.992733371</v>
      </c>
      <c r="H12" s="44" t="str">
        <f t="shared" si="2"/>
        <v>N/A</v>
      </c>
      <c r="I12" s="12">
        <v>-0.72899999999999998</v>
      </c>
      <c r="J12" s="12">
        <v>-1.32</v>
      </c>
      <c r="K12" s="45" t="s">
        <v>739</v>
      </c>
      <c r="L12" s="9" t="str">
        <f t="shared" si="3"/>
        <v>Yes</v>
      </c>
    </row>
    <row r="13" spans="1:12" x14ac:dyDescent="0.2">
      <c r="A13" s="4" t="s">
        <v>1417</v>
      </c>
      <c r="B13" s="35" t="s">
        <v>213</v>
      </c>
      <c r="C13" s="8">
        <v>0.42319085909999998</v>
      </c>
      <c r="D13" s="44" t="str">
        <f t="shared" si="0"/>
        <v>N/A</v>
      </c>
      <c r="E13" s="8">
        <v>0.38076434920000002</v>
      </c>
      <c r="F13" s="44" t="str">
        <f t="shared" si="1"/>
        <v>N/A</v>
      </c>
      <c r="G13" s="8">
        <v>0.41922861929999999</v>
      </c>
      <c r="H13" s="44" t="str">
        <f t="shared" si="2"/>
        <v>N/A</v>
      </c>
      <c r="I13" s="12">
        <v>-10</v>
      </c>
      <c r="J13" s="12">
        <v>10.1</v>
      </c>
      <c r="K13" s="45" t="s">
        <v>739</v>
      </c>
      <c r="L13" s="9" t="str">
        <f t="shared" si="3"/>
        <v>Yes</v>
      </c>
    </row>
    <row r="14" spans="1:12" x14ac:dyDescent="0.2">
      <c r="A14" s="4" t="s">
        <v>1418</v>
      </c>
      <c r="B14" s="35" t="s">
        <v>213</v>
      </c>
      <c r="C14" s="8">
        <v>7.2506700522000003</v>
      </c>
      <c r="D14" s="44" t="str">
        <f t="shared" si="0"/>
        <v>N/A</v>
      </c>
      <c r="E14" s="8">
        <v>7.5447750669999998</v>
      </c>
      <c r="F14" s="44" t="str">
        <f t="shared" si="1"/>
        <v>N/A</v>
      </c>
      <c r="G14" s="8">
        <v>7.3365008385000001</v>
      </c>
      <c r="H14" s="44" t="str">
        <f t="shared" si="2"/>
        <v>N/A</v>
      </c>
      <c r="I14" s="12">
        <v>4.056</v>
      </c>
      <c r="J14" s="12">
        <v>-2.76</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0.19043588659999999</v>
      </c>
      <c r="D16" s="44" t="str">
        <f t="shared" si="0"/>
        <v>N/A</v>
      </c>
      <c r="E16" s="8">
        <v>0.1480750247</v>
      </c>
      <c r="F16" s="44" t="str">
        <f t="shared" si="1"/>
        <v>N/A</v>
      </c>
      <c r="G16" s="8">
        <v>0.223588597</v>
      </c>
      <c r="H16" s="44" t="str">
        <f t="shared" si="2"/>
        <v>N/A</v>
      </c>
      <c r="I16" s="12">
        <v>-22.2</v>
      </c>
      <c r="J16" s="12">
        <v>51</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21.878967414000002</v>
      </c>
      <c r="D18" s="44" t="str">
        <f t="shared" si="0"/>
        <v>N/A</v>
      </c>
      <c r="E18" s="8">
        <v>22.077281060000001</v>
      </c>
      <c r="F18" s="44" t="str">
        <f t="shared" si="1"/>
        <v>N/A</v>
      </c>
      <c r="G18" s="8">
        <v>22.903856903000001</v>
      </c>
      <c r="H18" s="44" t="str">
        <f t="shared" si="2"/>
        <v>N/A</v>
      </c>
      <c r="I18" s="12">
        <v>0.90639999999999998</v>
      </c>
      <c r="J18" s="12">
        <v>3.7440000000000002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98.236704754000002</v>
      </c>
      <c r="D20" s="44" t="str">
        <f t="shared" si="0"/>
        <v>N/A</v>
      </c>
      <c r="E20" s="8">
        <v>98.307714004000005</v>
      </c>
      <c r="F20" s="44" t="str">
        <f t="shared" si="1"/>
        <v>N/A</v>
      </c>
      <c r="G20" s="8">
        <v>98.050586920000001</v>
      </c>
      <c r="H20" s="44" t="str">
        <f t="shared" si="2"/>
        <v>N/A</v>
      </c>
      <c r="I20" s="12">
        <v>7.2300000000000003E-2</v>
      </c>
      <c r="J20" s="12">
        <v>-0.26200000000000001</v>
      </c>
      <c r="K20" s="45" t="s">
        <v>739</v>
      </c>
      <c r="L20" s="9" t="str">
        <f t="shared" si="3"/>
        <v>Yes</v>
      </c>
    </row>
    <row r="21" spans="1:12" x14ac:dyDescent="0.2">
      <c r="A21" s="2" t="s">
        <v>976</v>
      </c>
      <c r="B21" s="35" t="s">
        <v>213</v>
      </c>
      <c r="C21" s="8">
        <v>1.7632952462</v>
      </c>
      <c r="D21" s="44" t="str">
        <f t="shared" si="0"/>
        <v>N/A</v>
      </c>
      <c r="E21" s="8">
        <v>1.6922859963000001</v>
      </c>
      <c r="F21" s="44" t="str">
        <f t="shared" si="1"/>
        <v>N/A</v>
      </c>
      <c r="G21" s="8">
        <v>1.9494130799</v>
      </c>
      <c r="H21" s="44" t="str">
        <f t="shared" si="2"/>
        <v>N/A</v>
      </c>
      <c r="I21" s="12">
        <v>-4.03</v>
      </c>
      <c r="J21" s="12">
        <v>15.19</v>
      </c>
      <c r="K21" s="45" t="s">
        <v>739</v>
      </c>
      <c r="L21" s="9" t="str">
        <f t="shared" si="3"/>
        <v>Yes</v>
      </c>
    </row>
    <row r="22" spans="1:12" x14ac:dyDescent="0.2">
      <c r="A22" s="3" t="s">
        <v>1730</v>
      </c>
      <c r="B22" s="35" t="s">
        <v>213</v>
      </c>
      <c r="C22" s="36">
        <v>6732</v>
      </c>
      <c r="D22" s="44" t="str">
        <f t="shared" si="0"/>
        <v>N/A</v>
      </c>
      <c r="E22" s="36">
        <v>6659</v>
      </c>
      <c r="F22" s="44" t="str">
        <f t="shared" si="1"/>
        <v>N/A</v>
      </c>
      <c r="G22" s="36">
        <v>6607</v>
      </c>
      <c r="H22" s="44" t="str">
        <f t="shared" si="2"/>
        <v>N/A</v>
      </c>
      <c r="I22" s="12">
        <v>-1.08</v>
      </c>
      <c r="J22" s="12">
        <v>-0.78100000000000003</v>
      </c>
      <c r="K22" s="45" t="s">
        <v>739</v>
      </c>
      <c r="L22" s="9" t="str">
        <f t="shared" si="3"/>
        <v>Yes</v>
      </c>
    </row>
    <row r="23" spans="1:12" x14ac:dyDescent="0.2">
      <c r="A23" s="3" t="s">
        <v>991</v>
      </c>
      <c r="B23" s="35" t="s">
        <v>213</v>
      </c>
      <c r="C23" s="36">
        <v>1648</v>
      </c>
      <c r="D23" s="44" t="str">
        <f t="shared" si="0"/>
        <v>N/A</v>
      </c>
      <c r="E23" s="36">
        <v>1667</v>
      </c>
      <c r="F23" s="44" t="str">
        <f t="shared" si="1"/>
        <v>N/A</v>
      </c>
      <c r="G23" s="36">
        <v>1650</v>
      </c>
      <c r="H23" s="44" t="str">
        <f t="shared" si="2"/>
        <v>N/A</v>
      </c>
      <c r="I23" s="12">
        <v>1.153</v>
      </c>
      <c r="J23" s="12">
        <v>-1.02</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97</v>
      </c>
      <c r="D25" s="44" t="str">
        <f t="shared" si="0"/>
        <v>N/A</v>
      </c>
      <c r="E25" s="36">
        <v>96</v>
      </c>
      <c r="F25" s="44" t="str">
        <f t="shared" si="1"/>
        <v>N/A</v>
      </c>
      <c r="G25" s="36">
        <v>89</v>
      </c>
      <c r="H25" s="44" t="str">
        <f t="shared" si="2"/>
        <v>N/A</v>
      </c>
      <c r="I25" s="12">
        <v>-1.03</v>
      </c>
      <c r="J25" s="12">
        <v>-7.29</v>
      </c>
      <c r="K25" s="45" t="s">
        <v>739</v>
      </c>
      <c r="L25" s="9" t="str">
        <f t="shared" si="3"/>
        <v>Yes</v>
      </c>
    </row>
    <row r="26" spans="1:12" x14ac:dyDescent="0.2">
      <c r="A26" s="3" t="s">
        <v>994</v>
      </c>
      <c r="B26" s="35" t="s">
        <v>213</v>
      </c>
      <c r="C26" s="36">
        <v>4987</v>
      </c>
      <c r="D26" s="44" t="str">
        <f t="shared" si="0"/>
        <v>N/A</v>
      </c>
      <c r="E26" s="36">
        <v>4896</v>
      </c>
      <c r="F26" s="44" t="str">
        <f t="shared" si="1"/>
        <v>N/A</v>
      </c>
      <c r="G26" s="36">
        <v>4868</v>
      </c>
      <c r="H26" s="44" t="str">
        <f t="shared" si="2"/>
        <v>N/A</v>
      </c>
      <c r="I26" s="12">
        <v>-1.82</v>
      </c>
      <c r="J26" s="12">
        <v>-0.57199999999999995</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7337</v>
      </c>
      <c r="D28" s="44" t="str">
        <f t="shared" si="0"/>
        <v>N/A</v>
      </c>
      <c r="E28" s="36">
        <v>7392</v>
      </c>
      <c r="F28" s="44" t="str">
        <f t="shared" si="1"/>
        <v>N/A</v>
      </c>
      <c r="G28" s="36">
        <v>7578</v>
      </c>
      <c r="H28" s="44" t="str">
        <f t="shared" si="2"/>
        <v>N/A</v>
      </c>
      <c r="I28" s="12">
        <v>0.74960000000000004</v>
      </c>
      <c r="J28" s="12">
        <v>2.516</v>
      </c>
      <c r="K28" s="45" t="s">
        <v>739</v>
      </c>
      <c r="L28" s="9" t="str">
        <f t="shared" si="3"/>
        <v>Yes</v>
      </c>
    </row>
    <row r="29" spans="1:12" x14ac:dyDescent="0.2">
      <c r="A29" s="3" t="s">
        <v>996</v>
      </c>
      <c r="B29" s="35" t="s">
        <v>213</v>
      </c>
      <c r="C29" s="36">
        <v>5190</v>
      </c>
      <c r="D29" s="44" t="str">
        <f t="shared" si="0"/>
        <v>N/A</v>
      </c>
      <c r="E29" s="36">
        <v>5146</v>
      </c>
      <c r="F29" s="44" t="str">
        <f t="shared" si="1"/>
        <v>N/A</v>
      </c>
      <c r="G29" s="36">
        <v>5227</v>
      </c>
      <c r="H29" s="44" t="str">
        <f t="shared" si="2"/>
        <v>N/A</v>
      </c>
      <c r="I29" s="12">
        <v>-0.84799999999999998</v>
      </c>
      <c r="J29" s="12">
        <v>1.5740000000000001</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154</v>
      </c>
      <c r="D31" s="44" t="str">
        <f t="shared" si="0"/>
        <v>N/A</v>
      </c>
      <c r="E31" s="36">
        <v>150</v>
      </c>
      <c r="F31" s="44" t="str">
        <f t="shared" si="1"/>
        <v>N/A</v>
      </c>
      <c r="G31" s="36">
        <v>194</v>
      </c>
      <c r="H31" s="44" t="str">
        <f t="shared" si="2"/>
        <v>N/A</v>
      </c>
      <c r="I31" s="12">
        <v>-2.6</v>
      </c>
      <c r="J31" s="12">
        <v>29.33</v>
      </c>
      <c r="K31" s="45" t="s">
        <v>739</v>
      </c>
      <c r="L31" s="9" t="str">
        <f t="shared" si="3"/>
        <v>Yes</v>
      </c>
    </row>
    <row r="32" spans="1:12" x14ac:dyDescent="0.2">
      <c r="A32" s="3" t="s">
        <v>999</v>
      </c>
      <c r="B32" s="35" t="s">
        <v>213</v>
      </c>
      <c r="C32" s="36">
        <v>1993</v>
      </c>
      <c r="D32" s="44" t="str">
        <f t="shared" si="0"/>
        <v>N/A</v>
      </c>
      <c r="E32" s="36">
        <v>2096</v>
      </c>
      <c r="F32" s="44" t="str">
        <f t="shared" si="1"/>
        <v>N/A</v>
      </c>
      <c r="G32" s="36">
        <v>2157</v>
      </c>
      <c r="H32" s="44" t="str">
        <f t="shared" si="2"/>
        <v>N/A</v>
      </c>
      <c r="I32" s="12">
        <v>5.1680000000000001</v>
      </c>
      <c r="J32" s="12">
        <v>2.91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257477624</v>
      </c>
      <c r="D34" s="44" t="str">
        <f t="shared" si="0"/>
        <v>N/A</v>
      </c>
      <c r="E34" s="47">
        <v>251233103</v>
      </c>
      <c r="F34" s="44" t="str">
        <f t="shared" si="1"/>
        <v>N/A</v>
      </c>
      <c r="G34" s="47">
        <v>248336077</v>
      </c>
      <c r="H34" s="44" t="str">
        <f t="shared" si="2"/>
        <v>N/A</v>
      </c>
      <c r="I34" s="12">
        <v>-2.4300000000000002</v>
      </c>
      <c r="J34" s="12">
        <v>-1.1499999999999999</v>
      </c>
      <c r="K34" s="45" t="s">
        <v>739</v>
      </c>
      <c r="L34" s="9" t="str">
        <f t="shared" si="3"/>
        <v>Yes</v>
      </c>
    </row>
    <row r="35" spans="1:12" x14ac:dyDescent="0.2">
      <c r="A35" s="46" t="s">
        <v>1424</v>
      </c>
      <c r="B35" s="35" t="s">
        <v>213</v>
      </c>
      <c r="C35" s="47">
        <v>18160.362816000001</v>
      </c>
      <c r="D35" s="44" t="str">
        <f t="shared" si="0"/>
        <v>N/A</v>
      </c>
      <c r="E35" s="47">
        <v>17714.927584000001</v>
      </c>
      <c r="F35" s="44" t="str">
        <f t="shared" si="1"/>
        <v>N/A</v>
      </c>
      <c r="G35" s="47">
        <v>17351.598449000001</v>
      </c>
      <c r="H35" s="44" t="str">
        <f t="shared" si="2"/>
        <v>N/A</v>
      </c>
      <c r="I35" s="12">
        <v>-2.4500000000000002</v>
      </c>
      <c r="J35" s="12">
        <v>-2.0499999999999998</v>
      </c>
      <c r="K35" s="45" t="s">
        <v>739</v>
      </c>
      <c r="L35" s="9" t="str">
        <f t="shared" si="3"/>
        <v>Yes</v>
      </c>
    </row>
    <row r="36" spans="1:12" x14ac:dyDescent="0.2">
      <c r="A36" s="46" t="s">
        <v>1425</v>
      </c>
      <c r="B36" s="35" t="s">
        <v>213</v>
      </c>
      <c r="C36" s="47">
        <v>19039.978111</v>
      </c>
      <c r="D36" s="44" t="str">
        <f t="shared" si="0"/>
        <v>N/A</v>
      </c>
      <c r="E36" s="47">
        <v>18493.419432999999</v>
      </c>
      <c r="F36" s="44" t="str">
        <f t="shared" si="1"/>
        <v>N/A</v>
      </c>
      <c r="G36" s="47">
        <v>18137.31208</v>
      </c>
      <c r="H36" s="44" t="str">
        <f t="shared" si="2"/>
        <v>N/A</v>
      </c>
      <c r="I36" s="12">
        <v>-2.87</v>
      </c>
      <c r="J36" s="12">
        <v>-1.93</v>
      </c>
      <c r="K36" s="45" t="s">
        <v>739</v>
      </c>
      <c r="L36" s="9" t="str">
        <f t="shared" si="3"/>
        <v>Yes</v>
      </c>
    </row>
    <row r="37" spans="1:12" x14ac:dyDescent="0.2">
      <c r="A37" s="4" t="s">
        <v>107</v>
      </c>
      <c r="B37" s="35" t="s">
        <v>213</v>
      </c>
      <c r="C37" s="47">
        <v>3831</v>
      </c>
      <c r="D37" s="44" t="str">
        <f t="shared" si="0"/>
        <v>N/A</v>
      </c>
      <c r="E37" s="47">
        <v>3702</v>
      </c>
      <c r="F37" s="44" t="str">
        <f t="shared" si="1"/>
        <v>N/A</v>
      </c>
      <c r="G37" s="47">
        <v>3789</v>
      </c>
      <c r="H37" s="44" t="str">
        <f t="shared" si="2"/>
        <v>N/A</v>
      </c>
      <c r="I37" s="12">
        <v>-3.37</v>
      </c>
      <c r="J37" s="12">
        <v>2.35</v>
      </c>
      <c r="K37" s="45" t="s">
        <v>739</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19819.382798999999</v>
      </c>
      <c r="D41" s="44" t="str">
        <f t="shared" ref="D41:D52" si="7">IF($B41="N/A","N/A",IF(C41&gt;10,"No",IF(C41&lt;-10,"No","Yes")))</f>
        <v>N/A</v>
      </c>
      <c r="E41" s="47">
        <v>19288.720528999998</v>
      </c>
      <c r="F41" s="44" t="str">
        <f t="shared" ref="F41:F52" si="8">IF($B41="N/A","N/A",IF(E41&gt;10,"No",IF(E41&lt;-10,"No","Yes")))</f>
        <v>N/A</v>
      </c>
      <c r="G41" s="47">
        <v>18608.966248000001</v>
      </c>
      <c r="H41" s="44" t="str">
        <f t="shared" ref="H41:H52" si="9">IF($B41="N/A","N/A",IF(G41&gt;10,"No",IF(G41&lt;-10,"No","Yes")))</f>
        <v>N/A</v>
      </c>
      <c r="I41" s="12">
        <v>-2.68</v>
      </c>
      <c r="J41" s="12">
        <v>-3.52</v>
      </c>
      <c r="K41" s="45" t="s">
        <v>739</v>
      </c>
      <c r="L41" s="9" t="str">
        <f t="shared" ref="L41:L52" si="10">IF(J41="Div by 0", "N/A", IF(K41="N/A","N/A", IF(J41&gt;VALUE(MID(K41,1,2)), "No", IF(J41&lt;-1*VALUE(MID(K41,1,2)), "No", "Yes"))))</f>
        <v>Yes</v>
      </c>
    </row>
    <row r="42" spans="1:12" x14ac:dyDescent="0.2">
      <c r="A42" s="3" t="s">
        <v>1427</v>
      </c>
      <c r="B42" s="35" t="s">
        <v>213</v>
      </c>
      <c r="C42" s="47">
        <v>4960.1177183999998</v>
      </c>
      <c r="D42" s="44" t="str">
        <f t="shared" si="7"/>
        <v>N/A</v>
      </c>
      <c r="E42" s="47">
        <v>4782.8434312999998</v>
      </c>
      <c r="F42" s="44" t="str">
        <f t="shared" si="8"/>
        <v>N/A</v>
      </c>
      <c r="G42" s="47">
        <v>4736.7484848000004</v>
      </c>
      <c r="H42" s="44" t="str">
        <f t="shared" si="9"/>
        <v>N/A</v>
      </c>
      <c r="I42" s="12">
        <v>-3.57</v>
      </c>
      <c r="J42" s="12">
        <v>-0.96399999999999997</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7226.8969072</v>
      </c>
      <c r="D44" s="44" t="str">
        <f t="shared" si="7"/>
        <v>N/A</v>
      </c>
      <c r="E44" s="47">
        <v>9481.78125</v>
      </c>
      <c r="F44" s="44" t="str">
        <f t="shared" si="8"/>
        <v>N/A</v>
      </c>
      <c r="G44" s="47">
        <v>5259.0112360000003</v>
      </c>
      <c r="H44" s="44" t="str">
        <f t="shared" si="9"/>
        <v>N/A</v>
      </c>
      <c r="I44" s="12">
        <v>31.2</v>
      </c>
      <c r="J44" s="12">
        <v>-44.5</v>
      </c>
      <c r="K44" s="45" t="s">
        <v>739</v>
      </c>
      <c r="L44" s="9" t="str">
        <f t="shared" si="10"/>
        <v>No</v>
      </c>
    </row>
    <row r="45" spans="1:12" x14ac:dyDescent="0.2">
      <c r="A45" s="3" t="s">
        <v>1430</v>
      </c>
      <c r="B45" s="35" t="s">
        <v>213</v>
      </c>
      <c r="C45" s="47">
        <v>24974.694606000001</v>
      </c>
      <c r="D45" s="44" t="str">
        <f t="shared" si="7"/>
        <v>N/A</v>
      </c>
      <c r="E45" s="47">
        <v>24420.003881000001</v>
      </c>
      <c r="F45" s="44" t="str">
        <f t="shared" si="8"/>
        <v>N/A</v>
      </c>
      <c r="G45" s="47">
        <v>23555.002670999998</v>
      </c>
      <c r="H45" s="44" t="str">
        <f t="shared" si="9"/>
        <v>N/A</v>
      </c>
      <c r="I45" s="12">
        <v>-2.2200000000000002</v>
      </c>
      <c r="J45" s="12">
        <v>-3.54</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16789.751941999999</v>
      </c>
      <c r="D47" s="44" t="str">
        <f t="shared" si="7"/>
        <v>N/A</v>
      </c>
      <c r="E47" s="47">
        <v>16513.211579999999</v>
      </c>
      <c r="F47" s="44" t="str">
        <f t="shared" si="8"/>
        <v>N/A</v>
      </c>
      <c r="G47" s="47">
        <v>16451.666402999999</v>
      </c>
      <c r="H47" s="44" t="str">
        <f t="shared" si="9"/>
        <v>N/A</v>
      </c>
      <c r="I47" s="12">
        <v>-1.65</v>
      </c>
      <c r="J47" s="12">
        <v>-0.373</v>
      </c>
      <c r="K47" s="45" t="s">
        <v>739</v>
      </c>
      <c r="L47" s="9" t="str">
        <f t="shared" si="10"/>
        <v>Yes</v>
      </c>
    </row>
    <row r="48" spans="1:12" x14ac:dyDescent="0.2">
      <c r="A48" s="3" t="s">
        <v>1433</v>
      </c>
      <c r="B48" s="48" t="s">
        <v>213</v>
      </c>
      <c r="C48" s="14">
        <v>10488.777071</v>
      </c>
      <c r="D48" s="11" t="str">
        <f t="shared" si="7"/>
        <v>N/A</v>
      </c>
      <c r="E48" s="14">
        <v>10318.335212</v>
      </c>
      <c r="F48" s="11" t="str">
        <f t="shared" si="8"/>
        <v>N/A</v>
      </c>
      <c r="G48" s="14">
        <v>10497.493208</v>
      </c>
      <c r="H48" s="11" t="str">
        <f t="shared" si="9"/>
        <v>N/A</v>
      </c>
      <c r="I48" s="57">
        <v>-1.62</v>
      </c>
      <c r="J48" s="57">
        <v>1.736</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8237.8896103999996</v>
      </c>
      <c r="D50" s="11" t="str">
        <f t="shared" si="7"/>
        <v>N/A</v>
      </c>
      <c r="E50" s="14">
        <v>6116.6466667000004</v>
      </c>
      <c r="F50" s="11" t="str">
        <f t="shared" si="8"/>
        <v>N/A</v>
      </c>
      <c r="G50" s="14">
        <v>5138.5051546000004</v>
      </c>
      <c r="H50" s="11" t="str">
        <f t="shared" si="9"/>
        <v>N/A</v>
      </c>
      <c r="I50" s="57">
        <v>-25.7</v>
      </c>
      <c r="J50" s="57">
        <v>-16</v>
      </c>
      <c r="K50" s="48" t="s">
        <v>739</v>
      </c>
      <c r="L50" s="9" t="str">
        <f t="shared" si="10"/>
        <v>Yes</v>
      </c>
    </row>
    <row r="51" spans="1:12" x14ac:dyDescent="0.2">
      <c r="A51" s="3" t="s">
        <v>1436</v>
      </c>
      <c r="B51" s="48" t="s">
        <v>213</v>
      </c>
      <c r="C51" s="14">
        <v>33859.017561000001</v>
      </c>
      <c r="D51" s="11" t="str">
        <f t="shared" si="7"/>
        <v>N/A</v>
      </c>
      <c r="E51" s="14">
        <v>32466.607823999999</v>
      </c>
      <c r="F51" s="11" t="str">
        <f t="shared" si="8"/>
        <v>N/A</v>
      </c>
      <c r="G51" s="14">
        <v>31897.756605999999</v>
      </c>
      <c r="H51" s="11" t="str">
        <f t="shared" si="9"/>
        <v>N/A</v>
      </c>
      <c r="I51" s="57">
        <v>-4.1100000000000003</v>
      </c>
      <c r="J51" s="57">
        <v>-1.75</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6578273</v>
      </c>
      <c r="D53" s="44" t="str">
        <f t="shared" ref="D53:D122" si="11">IF($B53="N/A","N/A",IF(C53&gt;10,"No",IF(C53&lt;-10,"No","Yes")))</f>
        <v>N/A</v>
      </c>
      <c r="E53" s="47">
        <v>5912067</v>
      </c>
      <c r="F53" s="44" t="str">
        <f t="shared" ref="F53:F122" si="12">IF($B53="N/A","N/A",IF(E53&gt;10,"No",IF(E53&lt;-10,"No","Yes")))</f>
        <v>N/A</v>
      </c>
      <c r="G53" s="47">
        <v>5776774</v>
      </c>
      <c r="H53" s="44" t="str">
        <f t="shared" ref="H53:H122" si="13">IF($B53="N/A","N/A",IF(G53&gt;10,"No",IF(G53&lt;-10,"No","Yes")))</f>
        <v>N/A</v>
      </c>
      <c r="I53" s="12">
        <v>-10.1</v>
      </c>
      <c r="J53" s="12">
        <v>-2.29</v>
      </c>
      <c r="K53" s="45" t="s">
        <v>739</v>
      </c>
      <c r="L53" s="9" t="str">
        <f t="shared" ref="L53:L113" si="14">IF(J53="Div by 0", "N/A", IF(K53="N/A","N/A", IF(J53&gt;VALUE(MID(K53,1,2)), "No", IF(J53&lt;-1*VALUE(MID(K53,1,2)), "No", "Yes"))))</f>
        <v>Yes</v>
      </c>
    </row>
    <row r="54" spans="1:12" x14ac:dyDescent="0.2">
      <c r="A54" s="46" t="s">
        <v>598</v>
      </c>
      <c r="B54" s="35" t="s">
        <v>213</v>
      </c>
      <c r="C54" s="36">
        <v>2370</v>
      </c>
      <c r="D54" s="44" t="str">
        <f t="shared" si="11"/>
        <v>N/A</v>
      </c>
      <c r="E54" s="36">
        <v>2339</v>
      </c>
      <c r="F54" s="44" t="str">
        <f t="shared" si="12"/>
        <v>N/A</v>
      </c>
      <c r="G54" s="36">
        <v>2230</v>
      </c>
      <c r="H54" s="44" t="str">
        <f t="shared" si="13"/>
        <v>N/A</v>
      </c>
      <c r="I54" s="12">
        <v>-1.31</v>
      </c>
      <c r="J54" s="12">
        <v>-4.66</v>
      </c>
      <c r="K54" s="45" t="s">
        <v>739</v>
      </c>
      <c r="L54" s="9" t="str">
        <f t="shared" si="14"/>
        <v>Yes</v>
      </c>
    </row>
    <row r="55" spans="1:12" x14ac:dyDescent="0.2">
      <c r="A55" s="46" t="s">
        <v>1438</v>
      </c>
      <c r="B55" s="35" t="s">
        <v>213</v>
      </c>
      <c r="C55" s="47">
        <v>2775.6426160000001</v>
      </c>
      <c r="D55" s="44" t="str">
        <f t="shared" si="11"/>
        <v>N/A</v>
      </c>
      <c r="E55" s="47">
        <v>2527.6045319</v>
      </c>
      <c r="F55" s="44" t="str">
        <f t="shared" si="12"/>
        <v>N/A</v>
      </c>
      <c r="G55" s="47">
        <v>2590.4816142999998</v>
      </c>
      <c r="H55" s="44" t="str">
        <f t="shared" si="13"/>
        <v>N/A</v>
      </c>
      <c r="I55" s="12">
        <v>-8.94</v>
      </c>
      <c r="J55" s="12">
        <v>2.488</v>
      </c>
      <c r="K55" s="45" t="s">
        <v>739</v>
      </c>
      <c r="L55" s="9" t="str">
        <f t="shared" si="14"/>
        <v>Yes</v>
      </c>
    </row>
    <row r="56" spans="1:12" x14ac:dyDescent="0.2">
      <c r="A56" s="46" t="s">
        <v>1439</v>
      </c>
      <c r="B56" s="35" t="s">
        <v>213</v>
      </c>
      <c r="C56" s="36">
        <v>0.51139240509999995</v>
      </c>
      <c r="D56" s="44" t="str">
        <f t="shared" si="11"/>
        <v>N/A</v>
      </c>
      <c r="E56" s="36">
        <v>0.35784523299999998</v>
      </c>
      <c r="F56" s="44" t="str">
        <f t="shared" si="12"/>
        <v>N/A</v>
      </c>
      <c r="G56" s="36">
        <v>0.78834080719999999</v>
      </c>
      <c r="H56" s="44" t="str">
        <f t="shared" si="13"/>
        <v>N/A</v>
      </c>
      <c r="I56" s="12">
        <v>-30</v>
      </c>
      <c r="J56" s="12">
        <v>120.3</v>
      </c>
      <c r="K56" s="45" t="s">
        <v>739</v>
      </c>
      <c r="L56" s="9" t="str">
        <f t="shared" si="14"/>
        <v>No</v>
      </c>
    </row>
    <row r="57" spans="1:12" ht="25.5" x14ac:dyDescent="0.2">
      <c r="A57" s="46" t="s">
        <v>599</v>
      </c>
      <c r="B57" s="35" t="s">
        <v>213</v>
      </c>
      <c r="C57" s="47">
        <v>3582051</v>
      </c>
      <c r="D57" s="44" t="str">
        <f t="shared" si="11"/>
        <v>N/A</v>
      </c>
      <c r="E57" s="47">
        <v>3158509</v>
      </c>
      <c r="F57" s="44" t="str">
        <f t="shared" si="12"/>
        <v>N/A</v>
      </c>
      <c r="G57" s="47">
        <v>2458446</v>
      </c>
      <c r="H57" s="44" t="str">
        <f t="shared" si="13"/>
        <v>N/A</v>
      </c>
      <c r="I57" s="12">
        <v>-11.8</v>
      </c>
      <c r="J57" s="12">
        <v>-22.2</v>
      </c>
      <c r="K57" s="45" t="s">
        <v>739</v>
      </c>
      <c r="L57" s="9" t="str">
        <f t="shared" si="14"/>
        <v>Yes</v>
      </c>
    </row>
    <row r="58" spans="1:12" x14ac:dyDescent="0.2">
      <c r="A58" s="46" t="s">
        <v>600</v>
      </c>
      <c r="B58" s="35" t="s">
        <v>213</v>
      </c>
      <c r="C58" s="36">
        <v>90</v>
      </c>
      <c r="D58" s="44" t="str">
        <f t="shared" si="11"/>
        <v>N/A</v>
      </c>
      <c r="E58" s="36">
        <v>75</v>
      </c>
      <c r="F58" s="44" t="str">
        <f t="shared" si="12"/>
        <v>N/A</v>
      </c>
      <c r="G58" s="36">
        <v>74</v>
      </c>
      <c r="H58" s="44" t="str">
        <f t="shared" si="13"/>
        <v>N/A</v>
      </c>
      <c r="I58" s="12">
        <v>-16.7</v>
      </c>
      <c r="J58" s="12">
        <v>-1.33</v>
      </c>
      <c r="K58" s="45" t="s">
        <v>739</v>
      </c>
      <c r="L58" s="9" t="str">
        <f t="shared" si="14"/>
        <v>Yes</v>
      </c>
    </row>
    <row r="59" spans="1:12" x14ac:dyDescent="0.2">
      <c r="A59" s="46" t="s">
        <v>1440</v>
      </c>
      <c r="B59" s="35" t="s">
        <v>213</v>
      </c>
      <c r="C59" s="47">
        <v>39800.566666999999</v>
      </c>
      <c r="D59" s="44" t="str">
        <f t="shared" si="11"/>
        <v>N/A</v>
      </c>
      <c r="E59" s="47">
        <v>42113.453332999998</v>
      </c>
      <c r="F59" s="44" t="str">
        <f t="shared" si="12"/>
        <v>N/A</v>
      </c>
      <c r="G59" s="47">
        <v>33222.243242999997</v>
      </c>
      <c r="H59" s="44" t="str">
        <f t="shared" si="13"/>
        <v>N/A</v>
      </c>
      <c r="I59" s="12">
        <v>5.8109999999999999</v>
      </c>
      <c r="J59" s="12">
        <v>-21.1</v>
      </c>
      <c r="K59" s="45" t="s">
        <v>739</v>
      </c>
      <c r="L59" s="9" t="str">
        <f t="shared" si="14"/>
        <v>Yes</v>
      </c>
    </row>
    <row r="60" spans="1:12" ht="25.5" x14ac:dyDescent="0.2">
      <c r="A60" s="46" t="s">
        <v>601</v>
      </c>
      <c r="B60" s="35" t="s">
        <v>213</v>
      </c>
      <c r="C60" s="47">
        <v>133878</v>
      </c>
      <c r="D60" s="44" t="str">
        <f t="shared" si="11"/>
        <v>N/A</v>
      </c>
      <c r="E60" s="47">
        <v>42694</v>
      </c>
      <c r="F60" s="44" t="str">
        <f t="shared" si="12"/>
        <v>N/A</v>
      </c>
      <c r="G60" s="47">
        <v>6627</v>
      </c>
      <c r="H60" s="44" t="str">
        <f t="shared" si="13"/>
        <v>N/A</v>
      </c>
      <c r="I60" s="12">
        <v>-68.099999999999994</v>
      </c>
      <c r="J60" s="12">
        <v>-84.5</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0</v>
      </c>
      <c r="J61" s="57">
        <v>0</v>
      </c>
      <c r="K61" s="48" t="s">
        <v>739</v>
      </c>
      <c r="L61" s="9" t="str">
        <f t="shared" si="14"/>
        <v>Yes</v>
      </c>
    </row>
    <row r="62" spans="1:12" ht="25.5" x14ac:dyDescent="0.2">
      <c r="A62" s="4" t="s">
        <v>1441</v>
      </c>
      <c r="B62" s="48" t="s">
        <v>213</v>
      </c>
      <c r="C62" s="14">
        <v>133878</v>
      </c>
      <c r="D62" s="11" t="str">
        <f t="shared" si="11"/>
        <v>N/A</v>
      </c>
      <c r="E62" s="14">
        <v>42694</v>
      </c>
      <c r="F62" s="11" t="str">
        <f t="shared" si="12"/>
        <v>N/A</v>
      </c>
      <c r="G62" s="14">
        <v>6627</v>
      </c>
      <c r="H62" s="11" t="str">
        <f t="shared" si="13"/>
        <v>N/A</v>
      </c>
      <c r="I62" s="57">
        <v>-68.099999999999994</v>
      </c>
      <c r="J62" s="57">
        <v>-84.5</v>
      </c>
      <c r="K62" s="48" t="s">
        <v>739</v>
      </c>
      <c r="L62" s="9" t="str">
        <f t="shared" si="14"/>
        <v>No</v>
      </c>
    </row>
    <row r="63" spans="1:12" x14ac:dyDescent="0.2">
      <c r="A63" s="4" t="s">
        <v>603</v>
      </c>
      <c r="B63" s="48" t="s">
        <v>213</v>
      </c>
      <c r="C63" s="14">
        <v>10666501</v>
      </c>
      <c r="D63" s="11" t="str">
        <f t="shared" si="11"/>
        <v>N/A</v>
      </c>
      <c r="E63" s="14">
        <v>9664742</v>
      </c>
      <c r="F63" s="11" t="str">
        <f t="shared" si="12"/>
        <v>N/A</v>
      </c>
      <c r="G63" s="14">
        <v>9875884</v>
      </c>
      <c r="H63" s="11" t="str">
        <f t="shared" si="13"/>
        <v>N/A</v>
      </c>
      <c r="I63" s="57">
        <v>-9.39</v>
      </c>
      <c r="J63" s="57">
        <v>2.1850000000000001</v>
      </c>
      <c r="K63" s="48" t="s">
        <v>739</v>
      </c>
      <c r="L63" s="9" t="str">
        <f t="shared" si="14"/>
        <v>Yes</v>
      </c>
    </row>
    <row r="64" spans="1:12" x14ac:dyDescent="0.2">
      <c r="A64" s="4" t="s">
        <v>604</v>
      </c>
      <c r="B64" s="48" t="s">
        <v>213</v>
      </c>
      <c r="C64" s="1">
        <v>78</v>
      </c>
      <c r="D64" s="11" t="str">
        <f t="shared" si="11"/>
        <v>N/A</v>
      </c>
      <c r="E64" s="1">
        <v>76</v>
      </c>
      <c r="F64" s="11" t="str">
        <f t="shared" si="12"/>
        <v>N/A</v>
      </c>
      <c r="G64" s="1">
        <v>74</v>
      </c>
      <c r="H64" s="11" t="str">
        <f t="shared" si="13"/>
        <v>N/A</v>
      </c>
      <c r="I64" s="57">
        <v>-2.56</v>
      </c>
      <c r="J64" s="57">
        <v>-2.63</v>
      </c>
      <c r="K64" s="48" t="s">
        <v>739</v>
      </c>
      <c r="L64" s="9" t="str">
        <f t="shared" si="14"/>
        <v>Yes</v>
      </c>
    </row>
    <row r="65" spans="1:12" x14ac:dyDescent="0.2">
      <c r="A65" s="4" t="s">
        <v>1442</v>
      </c>
      <c r="B65" s="48" t="s">
        <v>213</v>
      </c>
      <c r="C65" s="14">
        <v>136750.01282</v>
      </c>
      <c r="D65" s="11" t="str">
        <f t="shared" si="11"/>
        <v>N/A</v>
      </c>
      <c r="E65" s="14">
        <v>127167.65789</v>
      </c>
      <c r="F65" s="11" t="str">
        <f t="shared" si="12"/>
        <v>N/A</v>
      </c>
      <c r="G65" s="14">
        <v>133457.89189</v>
      </c>
      <c r="H65" s="11" t="str">
        <f t="shared" si="13"/>
        <v>N/A</v>
      </c>
      <c r="I65" s="57">
        <v>-7.01</v>
      </c>
      <c r="J65" s="57">
        <v>4.9459999999999997</v>
      </c>
      <c r="K65" s="48" t="s">
        <v>739</v>
      </c>
      <c r="L65" s="9" t="str">
        <f t="shared" si="14"/>
        <v>Yes</v>
      </c>
    </row>
    <row r="66" spans="1:12" x14ac:dyDescent="0.2">
      <c r="A66" s="4" t="s">
        <v>605</v>
      </c>
      <c r="B66" s="48" t="s">
        <v>213</v>
      </c>
      <c r="C66" s="14">
        <v>132326153</v>
      </c>
      <c r="D66" s="11" t="str">
        <f t="shared" si="11"/>
        <v>N/A</v>
      </c>
      <c r="E66" s="14">
        <v>125482845</v>
      </c>
      <c r="F66" s="11" t="str">
        <f t="shared" si="12"/>
        <v>N/A</v>
      </c>
      <c r="G66" s="14">
        <v>121077799</v>
      </c>
      <c r="H66" s="11" t="str">
        <f t="shared" si="13"/>
        <v>N/A</v>
      </c>
      <c r="I66" s="57">
        <v>-5.17</v>
      </c>
      <c r="J66" s="57">
        <v>-3.51</v>
      </c>
      <c r="K66" s="48" t="s">
        <v>739</v>
      </c>
      <c r="L66" s="9" t="str">
        <f t="shared" si="14"/>
        <v>Yes</v>
      </c>
    </row>
    <row r="67" spans="1:12" x14ac:dyDescent="0.2">
      <c r="A67" s="4" t="s">
        <v>606</v>
      </c>
      <c r="B67" s="48" t="s">
        <v>213</v>
      </c>
      <c r="C67" s="1">
        <v>5027</v>
      </c>
      <c r="D67" s="11" t="str">
        <f t="shared" si="11"/>
        <v>N/A</v>
      </c>
      <c r="E67" s="1">
        <v>4939</v>
      </c>
      <c r="F67" s="11" t="str">
        <f t="shared" si="12"/>
        <v>N/A</v>
      </c>
      <c r="G67" s="1">
        <v>4804</v>
      </c>
      <c r="H67" s="11" t="str">
        <f t="shared" si="13"/>
        <v>N/A</v>
      </c>
      <c r="I67" s="57">
        <v>-1.75</v>
      </c>
      <c r="J67" s="57">
        <v>-2.73</v>
      </c>
      <c r="K67" s="48" t="s">
        <v>739</v>
      </c>
      <c r="L67" s="9" t="str">
        <f t="shared" si="14"/>
        <v>Yes</v>
      </c>
    </row>
    <row r="68" spans="1:12" x14ac:dyDescent="0.2">
      <c r="A68" s="4" t="s">
        <v>1443</v>
      </c>
      <c r="B68" s="48" t="s">
        <v>213</v>
      </c>
      <c r="C68" s="14">
        <v>26323.085935999999</v>
      </c>
      <c r="D68" s="11" t="str">
        <f t="shared" si="11"/>
        <v>N/A</v>
      </c>
      <c r="E68" s="14">
        <v>25406.52865</v>
      </c>
      <c r="F68" s="11" t="str">
        <f t="shared" si="12"/>
        <v>N/A</v>
      </c>
      <c r="G68" s="14">
        <v>25203.538509999998</v>
      </c>
      <c r="H68" s="11" t="str">
        <f t="shared" si="13"/>
        <v>N/A</v>
      </c>
      <c r="I68" s="57">
        <v>-3.48</v>
      </c>
      <c r="J68" s="57">
        <v>-0.79900000000000004</v>
      </c>
      <c r="K68" s="48" t="s">
        <v>739</v>
      </c>
      <c r="L68" s="9" t="str">
        <f t="shared" si="14"/>
        <v>Yes</v>
      </c>
    </row>
    <row r="69" spans="1:12" ht="25.5" x14ac:dyDescent="0.2">
      <c r="A69" s="4" t="s">
        <v>607</v>
      </c>
      <c r="B69" s="48" t="s">
        <v>213</v>
      </c>
      <c r="C69" s="14">
        <v>3671649</v>
      </c>
      <c r="D69" s="11" t="str">
        <f t="shared" si="11"/>
        <v>N/A</v>
      </c>
      <c r="E69" s="14">
        <v>3791165</v>
      </c>
      <c r="F69" s="11" t="str">
        <f t="shared" si="12"/>
        <v>N/A</v>
      </c>
      <c r="G69" s="14">
        <v>3612590</v>
      </c>
      <c r="H69" s="11" t="str">
        <f t="shared" si="13"/>
        <v>N/A</v>
      </c>
      <c r="I69" s="57">
        <v>3.2549999999999999</v>
      </c>
      <c r="J69" s="57">
        <v>-4.71</v>
      </c>
      <c r="K69" s="48" t="s">
        <v>739</v>
      </c>
      <c r="L69" s="9" t="str">
        <f t="shared" si="14"/>
        <v>Yes</v>
      </c>
    </row>
    <row r="70" spans="1:12" x14ac:dyDescent="0.2">
      <c r="A70" s="4" t="s">
        <v>608</v>
      </c>
      <c r="B70" s="48" t="s">
        <v>213</v>
      </c>
      <c r="C70" s="1">
        <v>9471</v>
      </c>
      <c r="D70" s="11" t="str">
        <f t="shared" si="11"/>
        <v>N/A</v>
      </c>
      <c r="E70" s="1">
        <v>9358</v>
      </c>
      <c r="F70" s="11" t="str">
        <f t="shared" si="12"/>
        <v>N/A</v>
      </c>
      <c r="G70" s="1">
        <v>9291</v>
      </c>
      <c r="H70" s="11" t="str">
        <f t="shared" si="13"/>
        <v>N/A</v>
      </c>
      <c r="I70" s="57">
        <v>-1.19</v>
      </c>
      <c r="J70" s="57">
        <v>-0.71599999999999997</v>
      </c>
      <c r="K70" s="48" t="s">
        <v>739</v>
      </c>
      <c r="L70" s="9" t="str">
        <f t="shared" si="14"/>
        <v>Yes</v>
      </c>
    </row>
    <row r="71" spans="1:12" x14ac:dyDescent="0.2">
      <c r="A71" s="4" t="s">
        <v>1444</v>
      </c>
      <c r="B71" s="48" t="s">
        <v>213</v>
      </c>
      <c r="C71" s="14">
        <v>387.67279062</v>
      </c>
      <c r="D71" s="11" t="str">
        <f t="shared" si="11"/>
        <v>N/A</v>
      </c>
      <c r="E71" s="14">
        <v>405.12556102000002</v>
      </c>
      <c r="F71" s="11" t="str">
        <f t="shared" si="12"/>
        <v>N/A</v>
      </c>
      <c r="G71" s="14">
        <v>388.82682166000001</v>
      </c>
      <c r="H71" s="11" t="str">
        <f t="shared" si="13"/>
        <v>N/A</v>
      </c>
      <c r="I71" s="57">
        <v>4.5019999999999998</v>
      </c>
      <c r="J71" s="57">
        <v>-4.0199999999999996</v>
      </c>
      <c r="K71" s="48" t="s">
        <v>739</v>
      </c>
      <c r="L71" s="9" t="str">
        <f t="shared" si="14"/>
        <v>Yes</v>
      </c>
    </row>
    <row r="72" spans="1:12" x14ac:dyDescent="0.2">
      <c r="A72" s="4" t="s">
        <v>609</v>
      </c>
      <c r="B72" s="48" t="s">
        <v>213</v>
      </c>
      <c r="C72" s="14">
        <v>805567</v>
      </c>
      <c r="D72" s="11" t="str">
        <f t="shared" si="11"/>
        <v>N/A</v>
      </c>
      <c r="E72" s="14">
        <v>1699971</v>
      </c>
      <c r="F72" s="11" t="str">
        <f t="shared" si="12"/>
        <v>N/A</v>
      </c>
      <c r="G72" s="14">
        <v>1674753</v>
      </c>
      <c r="H72" s="11" t="str">
        <f t="shared" si="13"/>
        <v>N/A</v>
      </c>
      <c r="I72" s="57">
        <v>111</v>
      </c>
      <c r="J72" s="57">
        <v>-1.48</v>
      </c>
      <c r="K72" s="48" t="s">
        <v>739</v>
      </c>
      <c r="L72" s="9" t="str">
        <f t="shared" si="14"/>
        <v>Yes</v>
      </c>
    </row>
    <row r="73" spans="1:12" x14ac:dyDescent="0.2">
      <c r="A73" s="4" t="s">
        <v>610</v>
      </c>
      <c r="B73" s="48" t="s">
        <v>213</v>
      </c>
      <c r="C73" s="1">
        <v>2415</v>
      </c>
      <c r="D73" s="11" t="str">
        <f t="shared" si="11"/>
        <v>N/A</v>
      </c>
      <c r="E73" s="1">
        <v>4255</v>
      </c>
      <c r="F73" s="11" t="str">
        <f t="shared" si="12"/>
        <v>N/A</v>
      </c>
      <c r="G73" s="1">
        <v>4282</v>
      </c>
      <c r="H73" s="11" t="str">
        <f t="shared" si="13"/>
        <v>N/A</v>
      </c>
      <c r="I73" s="57">
        <v>76.19</v>
      </c>
      <c r="J73" s="57">
        <v>0.63449999999999995</v>
      </c>
      <c r="K73" s="48" t="s">
        <v>739</v>
      </c>
      <c r="L73" s="9" t="str">
        <f t="shared" si="14"/>
        <v>Yes</v>
      </c>
    </row>
    <row r="74" spans="1:12" x14ac:dyDescent="0.2">
      <c r="A74" s="4" t="s">
        <v>1445</v>
      </c>
      <c r="B74" s="48" t="s">
        <v>213</v>
      </c>
      <c r="C74" s="14">
        <v>333.56811593999998</v>
      </c>
      <c r="D74" s="11" t="str">
        <f t="shared" si="11"/>
        <v>N/A</v>
      </c>
      <c r="E74" s="14">
        <v>399.52314924000001</v>
      </c>
      <c r="F74" s="11" t="str">
        <f t="shared" si="12"/>
        <v>N/A</v>
      </c>
      <c r="G74" s="14">
        <v>391.11466603999997</v>
      </c>
      <c r="H74" s="11" t="str">
        <f t="shared" si="13"/>
        <v>N/A</v>
      </c>
      <c r="I74" s="57">
        <v>19.77</v>
      </c>
      <c r="J74" s="57">
        <v>-2.1</v>
      </c>
      <c r="K74" s="48" t="s">
        <v>739</v>
      </c>
      <c r="L74" s="9" t="str">
        <f t="shared" si="14"/>
        <v>Yes</v>
      </c>
    </row>
    <row r="75" spans="1:12" ht="25.5" x14ac:dyDescent="0.2">
      <c r="A75" s="4" t="s">
        <v>611</v>
      </c>
      <c r="B75" s="48" t="s">
        <v>213</v>
      </c>
      <c r="C75" s="14">
        <v>1260211</v>
      </c>
      <c r="D75" s="11" t="str">
        <f t="shared" si="11"/>
        <v>N/A</v>
      </c>
      <c r="E75" s="14">
        <v>1448471</v>
      </c>
      <c r="F75" s="11" t="str">
        <f t="shared" si="12"/>
        <v>N/A</v>
      </c>
      <c r="G75" s="14">
        <v>1321381</v>
      </c>
      <c r="H75" s="11" t="str">
        <f t="shared" si="13"/>
        <v>N/A</v>
      </c>
      <c r="I75" s="57">
        <v>14.94</v>
      </c>
      <c r="J75" s="57">
        <v>-8.77</v>
      </c>
      <c r="K75" s="48" t="s">
        <v>739</v>
      </c>
      <c r="L75" s="9" t="str">
        <f t="shared" si="14"/>
        <v>Yes</v>
      </c>
    </row>
    <row r="76" spans="1:12" x14ac:dyDescent="0.2">
      <c r="A76" s="46" t="s">
        <v>612</v>
      </c>
      <c r="B76" s="35" t="s">
        <v>213</v>
      </c>
      <c r="C76" s="36">
        <v>7582</v>
      </c>
      <c r="D76" s="44" t="str">
        <f t="shared" si="11"/>
        <v>N/A</v>
      </c>
      <c r="E76" s="36">
        <v>8033</v>
      </c>
      <c r="F76" s="44" t="str">
        <f t="shared" si="12"/>
        <v>N/A</v>
      </c>
      <c r="G76" s="36">
        <v>8028</v>
      </c>
      <c r="H76" s="44" t="str">
        <f t="shared" si="13"/>
        <v>N/A</v>
      </c>
      <c r="I76" s="12">
        <v>5.9480000000000004</v>
      </c>
      <c r="J76" s="12">
        <v>-6.2E-2</v>
      </c>
      <c r="K76" s="45" t="s">
        <v>739</v>
      </c>
      <c r="L76" s="9" t="str">
        <f t="shared" si="14"/>
        <v>Yes</v>
      </c>
    </row>
    <row r="77" spans="1:12" ht="25.5" x14ac:dyDescent="0.2">
      <c r="A77" s="46" t="s">
        <v>1446</v>
      </c>
      <c r="B77" s="35" t="s">
        <v>213</v>
      </c>
      <c r="C77" s="47">
        <v>166.21089422</v>
      </c>
      <c r="D77" s="44" t="str">
        <f t="shared" si="11"/>
        <v>N/A</v>
      </c>
      <c r="E77" s="47">
        <v>180.31507531</v>
      </c>
      <c r="F77" s="44" t="str">
        <f t="shared" si="12"/>
        <v>N/A</v>
      </c>
      <c r="G77" s="47">
        <v>164.59653711999999</v>
      </c>
      <c r="H77" s="44" t="str">
        <f t="shared" si="13"/>
        <v>N/A</v>
      </c>
      <c r="I77" s="12">
        <v>8.4860000000000007</v>
      </c>
      <c r="J77" s="12">
        <v>-8.7200000000000006</v>
      </c>
      <c r="K77" s="45" t="s">
        <v>739</v>
      </c>
      <c r="L77" s="9" t="str">
        <f t="shared" si="14"/>
        <v>Yes</v>
      </c>
    </row>
    <row r="78" spans="1:12" ht="25.5" x14ac:dyDescent="0.2">
      <c r="A78" s="46" t="s">
        <v>613</v>
      </c>
      <c r="B78" s="35" t="s">
        <v>213</v>
      </c>
      <c r="C78" s="47">
        <v>5088567</v>
      </c>
      <c r="D78" s="44" t="str">
        <f t="shared" si="11"/>
        <v>N/A</v>
      </c>
      <c r="E78" s="47">
        <v>5495607</v>
      </c>
      <c r="F78" s="44" t="str">
        <f t="shared" si="12"/>
        <v>N/A</v>
      </c>
      <c r="G78" s="47">
        <v>6305029</v>
      </c>
      <c r="H78" s="44" t="str">
        <f t="shared" si="13"/>
        <v>N/A</v>
      </c>
      <c r="I78" s="12">
        <v>7.9989999999999997</v>
      </c>
      <c r="J78" s="12">
        <v>14.73</v>
      </c>
      <c r="K78" s="45" t="s">
        <v>739</v>
      </c>
      <c r="L78" s="9" t="str">
        <f t="shared" si="14"/>
        <v>Yes</v>
      </c>
    </row>
    <row r="79" spans="1:12" x14ac:dyDescent="0.2">
      <c r="A79" s="46" t="s">
        <v>614</v>
      </c>
      <c r="B79" s="35" t="s">
        <v>213</v>
      </c>
      <c r="C79" s="36">
        <v>6532</v>
      </c>
      <c r="D79" s="44" t="str">
        <f t="shared" si="11"/>
        <v>N/A</v>
      </c>
      <c r="E79" s="36">
        <v>6562</v>
      </c>
      <c r="F79" s="44" t="str">
        <f t="shared" si="12"/>
        <v>N/A</v>
      </c>
      <c r="G79" s="36">
        <v>7224</v>
      </c>
      <c r="H79" s="44" t="str">
        <f t="shared" si="13"/>
        <v>N/A</v>
      </c>
      <c r="I79" s="12">
        <v>0.45929999999999999</v>
      </c>
      <c r="J79" s="12">
        <v>10.09</v>
      </c>
      <c r="K79" s="45" t="s">
        <v>739</v>
      </c>
      <c r="L79" s="9" t="str">
        <f t="shared" si="14"/>
        <v>Yes</v>
      </c>
    </row>
    <row r="80" spans="1:12" x14ac:dyDescent="0.2">
      <c r="A80" s="46" t="s">
        <v>1447</v>
      </c>
      <c r="B80" s="35" t="s">
        <v>213</v>
      </c>
      <c r="C80" s="47">
        <v>779.02127985000004</v>
      </c>
      <c r="D80" s="44" t="str">
        <f t="shared" si="11"/>
        <v>N/A</v>
      </c>
      <c r="E80" s="47">
        <v>837.48963731000003</v>
      </c>
      <c r="F80" s="44" t="str">
        <f t="shared" si="12"/>
        <v>N/A</v>
      </c>
      <c r="G80" s="47">
        <v>872.78917496999998</v>
      </c>
      <c r="H80" s="44" t="str">
        <f t="shared" si="13"/>
        <v>N/A</v>
      </c>
      <c r="I80" s="12">
        <v>7.5049999999999999</v>
      </c>
      <c r="J80" s="12">
        <v>4.2149999999999999</v>
      </c>
      <c r="K80" s="45" t="s">
        <v>739</v>
      </c>
      <c r="L80" s="9" t="str">
        <f t="shared" si="14"/>
        <v>Yes</v>
      </c>
    </row>
    <row r="81" spans="1:12" x14ac:dyDescent="0.2">
      <c r="A81" s="46" t="s">
        <v>615</v>
      </c>
      <c r="B81" s="35" t="s">
        <v>213</v>
      </c>
      <c r="C81" s="47">
        <v>2757273</v>
      </c>
      <c r="D81" s="44" t="str">
        <f t="shared" si="11"/>
        <v>N/A</v>
      </c>
      <c r="E81" s="47">
        <v>3270181</v>
      </c>
      <c r="F81" s="44" t="str">
        <f t="shared" si="12"/>
        <v>N/A</v>
      </c>
      <c r="G81" s="47">
        <v>3732139</v>
      </c>
      <c r="H81" s="44" t="str">
        <f t="shared" si="13"/>
        <v>N/A</v>
      </c>
      <c r="I81" s="12">
        <v>18.600000000000001</v>
      </c>
      <c r="J81" s="12">
        <v>14.13</v>
      </c>
      <c r="K81" s="45" t="s">
        <v>739</v>
      </c>
      <c r="L81" s="9" t="str">
        <f t="shared" si="14"/>
        <v>Yes</v>
      </c>
    </row>
    <row r="82" spans="1:12" x14ac:dyDescent="0.2">
      <c r="A82" s="46" t="s">
        <v>616</v>
      </c>
      <c r="B82" s="35" t="s">
        <v>213</v>
      </c>
      <c r="C82" s="36">
        <v>3713</v>
      </c>
      <c r="D82" s="44" t="str">
        <f t="shared" si="11"/>
        <v>N/A</v>
      </c>
      <c r="E82" s="36">
        <v>3758</v>
      </c>
      <c r="F82" s="44" t="str">
        <f t="shared" si="12"/>
        <v>N/A</v>
      </c>
      <c r="G82" s="36">
        <v>4277</v>
      </c>
      <c r="H82" s="44" t="str">
        <f t="shared" si="13"/>
        <v>N/A</v>
      </c>
      <c r="I82" s="12">
        <v>1.212</v>
      </c>
      <c r="J82" s="12">
        <v>13.81</v>
      </c>
      <c r="K82" s="45" t="s">
        <v>739</v>
      </c>
      <c r="L82" s="9" t="str">
        <f t="shared" si="14"/>
        <v>Yes</v>
      </c>
    </row>
    <row r="83" spans="1:12" x14ac:dyDescent="0.2">
      <c r="A83" s="46" t="s">
        <v>1448</v>
      </c>
      <c r="B83" s="35" t="s">
        <v>213</v>
      </c>
      <c r="C83" s="47">
        <v>742.59978453999997</v>
      </c>
      <c r="D83" s="44" t="str">
        <f t="shared" si="11"/>
        <v>N/A</v>
      </c>
      <c r="E83" s="47">
        <v>870.19185736999998</v>
      </c>
      <c r="F83" s="44" t="str">
        <f t="shared" si="12"/>
        <v>N/A</v>
      </c>
      <c r="G83" s="47">
        <v>872.60673369000006</v>
      </c>
      <c r="H83" s="44" t="str">
        <f t="shared" si="13"/>
        <v>N/A</v>
      </c>
      <c r="I83" s="12">
        <v>17.18</v>
      </c>
      <c r="J83" s="12">
        <v>0.27750000000000002</v>
      </c>
      <c r="K83" s="45" t="s">
        <v>739</v>
      </c>
      <c r="L83" s="9" t="str">
        <f t="shared" si="14"/>
        <v>Yes</v>
      </c>
    </row>
    <row r="84" spans="1:12" ht="25.5" x14ac:dyDescent="0.2">
      <c r="A84" s="46" t="s">
        <v>617</v>
      </c>
      <c r="B84" s="35" t="s">
        <v>213</v>
      </c>
      <c r="C84" s="47">
        <v>8745</v>
      </c>
      <c r="D84" s="44" t="str">
        <f t="shared" si="11"/>
        <v>N/A</v>
      </c>
      <c r="E84" s="47">
        <v>13234</v>
      </c>
      <c r="F84" s="44" t="str">
        <f t="shared" si="12"/>
        <v>N/A</v>
      </c>
      <c r="G84" s="47">
        <v>18123</v>
      </c>
      <c r="H84" s="44" t="str">
        <f t="shared" si="13"/>
        <v>N/A</v>
      </c>
      <c r="I84" s="12">
        <v>51.33</v>
      </c>
      <c r="J84" s="12">
        <v>36.94</v>
      </c>
      <c r="K84" s="45" t="s">
        <v>739</v>
      </c>
      <c r="L84" s="9" t="str">
        <f t="shared" si="14"/>
        <v>No</v>
      </c>
    </row>
    <row r="85" spans="1:12" x14ac:dyDescent="0.2">
      <c r="A85" s="46" t="s">
        <v>618</v>
      </c>
      <c r="B85" s="35" t="s">
        <v>213</v>
      </c>
      <c r="C85" s="36">
        <v>12</v>
      </c>
      <c r="D85" s="44" t="str">
        <f t="shared" si="11"/>
        <v>N/A</v>
      </c>
      <c r="E85" s="36">
        <v>11</v>
      </c>
      <c r="F85" s="44" t="str">
        <f t="shared" si="12"/>
        <v>N/A</v>
      </c>
      <c r="G85" s="36">
        <v>11</v>
      </c>
      <c r="H85" s="44" t="str">
        <f t="shared" si="13"/>
        <v>N/A</v>
      </c>
      <c r="I85" s="12">
        <v>-8.33</v>
      </c>
      <c r="J85" s="12">
        <v>0</v>
      </c>
      <c r="K85" s="45" t="s">
        <v>739</v>
      </c>
      <c r="L85" s="9" t="str">
        <f t="shared" si="14"/>
        <v>Yes</v>
      </c>
    </row>
    <row r="86" spans="1:12" ht="25.5" x14ac:dyDescent="0.2">
      <c r="A86" s="46" t="s">
        <v>1449</v>
      </c>
      <c r="B86" s="35" t="s">
        <v>213</v>
      </c>
      <c r="C86" s="47">
        <v>728.75</v>
      </c>
      <c r="D86" s="44" t="str">
        <f t="shared" si="11"/>
        <v>N/A</v>
      </c>
      <c r="E86" s="47">
        <v>1203.0909091000001</v>
      </c>
      <c r="F86" s="44" t="str">
        <f t="shared" si="12"/>
        <v>N/A</v>
      </c>
      <c r="G86" s="47">
        <v>1647.5454545</v>
      </c>
      <c r="H86" s="44" t="str">
        <f t="shared" si="13"/>
        <v>N/A</v>
      </c>
      <c r="I86" s="12">
        <v>65.09</v>
      </c>
      <c r="J86" s="12">
        <v>36.94</v>
      </c>
      <c r="K86" s="45" t="s">
        <v>739</v>
      </c>
      <c r="L86" s="9" t="str">
        <f t="shared" si="14"/>
        <v>No</v>
      </c>
    </row>
    <row r="87" spans="1:12" ht="25.5" x14ac:dyDescent="0.2">
      <c r="A87" s="46" t="s">
        <v>619</v>
      </c>
      <c r="B87" s="35" t="s">
        <v>213</v>
      </c>
      <c r="C87" s="47">
        <v>701430</v>
      </c>
      <c r="D87" s="44" t="str">
        <f t="shared" si="11"/>
        <v>N/A</v>
      </c>
      <c r="E87" s="47">
        <v>611971</v>
      </c>
      <c r="F87" s="44" t="str">
        <f t="shared" si="12"/>
        <v>N/A</v>
      </c>
      <c r="G87" s="47">
        <v>665712</v>
      </c>
      <c r="H87" s="44" t="str">
        <f t="shared" si="13"/>
        <v>N/A</v>
      </c>
      <c r="I87" s="12">
        <v>-12.8</v>
      </c>
      <c r="J87" s="12">
        <v>8.782</v>
      </c>
      <c r="K87" s="45" t="s">
        <v>739</v>
      </c>
      <c r="L87" s="9" t="str">
        <f t="shared" si="14"/>
        <v>Yes</v>
      </c>
    </row>
    <row r="88" spans="1:12" x14ac:dyDescent="0.2">
      <c r="A88" s="46" t="s">
        <v>620</v>
      </c>
      <c r="B88" s="35" t="s">
        <v>213</v>
      </c>
      <c r="C88" s="36">
        <v>6102</v>
      </c>
      <c r="D88" s="44" t="str">
        <f t="shared" si="11"/>
        <v>N/A</v>
      </c>
      <c r="E88" s="36">
        <v>5714</v>
      </c>
      <c r="F88" s="44" t="str">
        <f t="shared" si="12"/>
        <v>N/A</v>
      </c>
      <c r="G88" s="36">
        <v>5871</v>
      </c>
      <c r="H88" s="44" t="str">
        <f t="shared" si="13"/>
        <v>N/A</v>
      </c>
      <c r="I88" s="12">
        <v>-6.36</v>
      </c>
      <c r="J88" s="12">
        <v>2.7480000000000002</v>
      </c>
      <c r="K88" s="45" t="s">
        <v>739</v>
      </c>
      <c r="L88" s="9" t="str">
        <f t="shared" si="14"/>
        <v>Yes</v>
      </c>
    </row>
    <row r="89" spans="1:12" x14ac:dyDescent="0.2">
      <c r="A89" s="46" t="s">
        <v>1450</v>
      </c>
      <c r="B89" s="35" t="s">
        <v>213</v>
      </c>
      <c r="C89" s="47">
        <v>114.95083579</v>
      </c>
      <c r="D89" s="44" t="str">
        <f t="shared" si="11"/>
        <v>N/A</v>
      </c>
      <c r="E89" s="47">
        <v>107.10028001000001</v>
      </c>
      <c r="F89" s="44" t="str">
        <f t="shared" si="12"/>
        <v>N/A</v>
      </c>
      <c r="G89" s="47">
        <v>113.38988247</v>
      </c>
      <c r="H89" s="44" t="str">
        <f t="shared" si="13"/>
        <v>N/A</v>
      </c>
      <c r="I89" s="12">
        <v>-6.83</v>
      </c>
      <c r="J89" s="12">
        <v>5.8730000000000002</v>
      </c>
      <c r="K89" s="45" t="s">
        <v>739</v>
      </c>
      <c r="L89" s="9" t="str">
        <f t="shared" si="14"/>
        <v>Yes</v>
      </c>
    </row>
    <row r="90" spans="1:12" x14ac:dyDescent="0.2">
      <c r="A90" s="46" t="s">
        <v>621</v>
      </c>
      <c r="B90" s="35" t="s">
        <v>213</v>
      </c>
      <c r="C90" s="47">
        <v>1411375</v>
      </c>
      <c r="D90" s="44" t="str">
        <f t="shared" si="11"/>
        <v>N/A</v>
      </c>
      <c r="E90" s="47">
        <v>1449250</v>
      </c>
      <c r="F90" s="44" t="str">
        <f t="shared" si="12"/>
        <v>N/A</v>
      </c>
      <c r="G90" s="47">
        <v>1386894</v>
      </c>
      <c r="H90" s="44" t="str">
        <f t="shared" si="13"/>
        <v>N/A</v>
      </c>
      <c r="I90" s="12">
        <v>2.6840000000000002</v>
      </c>
      <c r="J90" s="12">
        <v>-4.3</v>
      </c>
      <c r="K90" s="45" t="s">
        <v>739</v>
      </c>
      <c r="L90" s="9" t="str">
        <f t="shared" si="14"/>
        <v>Yes</v>
      </c>
    </row>
    <row r="91" spans="1:12" x14ac:dyDescent="0.2">
      <c r="A91" s="46" t="s">
        <v>622</v>
      </c>
      <c r="B91" s="35" t="s">
        <v>213</v>
      </c>
      <c r="C91" s="36">
        <v>5041</v>
      </c>
      <c r="D91" s="44" t="str">
        <f t="shared" si="11"/>
        <v>N/A</v>
      </c>
      <c r="E91" s="36">
        <v>5141</v>
      </c>
      <c r="F91" s="44" t="str">
        <f t="shared" si="12"/>
        <v>N/A</v>
      </c>
      <c r="G91" s="36">
        <v>5043</v>
      </c>
      <c r="H91" s="44" t="str">
        <f t="shared" si="13"/>
        <v>N/A</v>
      </c>
      <c r="I91" s="12">
        <v>1.984</v>
      </c>
      <c r="J91" s="12">
        <v>-1.91</v>
      </c>
      <c r="K91" s="45" t="s">
        <v>739</v>
      </c>
      <c r="L91" s="9" t="str">
        <f t="shared" si="14"/>
        <v>Yes</v>
      </c>
    </row>
    <row r="92" spans="1:12" x14ac:dyDescent="0.2">
      <c r="A92" s="46" t="s">
        <v>1451</v>
      </c>
      <c r="B92" s="35" t="s">
        <v>213</v>
      </c>
      <c r="C92" s="47">
        <v>279.97917080000002</v>
      </c>
      <c r="D92" s="44" t="str">
        <f t="shared" si="11"/>
        <v>N/A</v>
      </c>
      <c r="E92" s="47">
        <v>281.90040848000001</v>
      </c>
      <c r="F92" s="44" t="str">
        <f t="shared" si="12"/>
        <v>N/A</v>
      </c>
      <c r="G92" s="47">
        <v>275.01368232999999</v>
      </c>
      <c r="H92" s="44" t="str">
        <f t="shared" si="13"/>
        <v>N/A</v>
      </c>
      <c r="I92" s="12">
        <v>0.68620000000000003</v>
      </c>
      <c r="J92" s="12">
        <v>-2.44</v>
      </c>
      <c r="K92" s="45" t="s">
        <v>739</v>
      </c>
      <c r="L92" s="9" t="str">
        <f t="shared" si="14"/>
        <v>Yes</v>
      </c>
    </row>
    <row r="93" spans="1:12" ht="25.5" x14ac:dyDescent="0.2">
      <c r="A93" s="46" t="s">
        <v>623</v>
      </c>
      <c r="B93" s="35" t="s">
        <v>213</v>
      </c>
      <c r="C93" s="47">
        <v>65284472</v>
      </c>
      <c r="D93" s="44" t="str">
        <f t="shared" si="11"/>
        <v>N/A</v>
      </c>
      <c r="E93" s="47">
        <v>66392136</v>
      </c>
      <c r="F93" s="44" t="str">
        <f t="shared" si="12"/>
        <v>N/A</v>
      </c>
      <c r="G93" s="47">
        <v>67521116</v>
      </c>
      <c r="H93" s="44" t="str">
        <f t="shared" si="13"/>
        <v>N/A</v>
      </c>
      <c r="I93" s="12">
        <v>1.6970000000000001</v>
      </c>
      <c r="J93" s="12">
        <v>1.7</v>
      </c>
      <c r="K93" s="45" t="s">
        <v>739</v>
      </c>
      <c r="L93" s="9" t="str">
        <f t="shared" si="14"/>
        <v>Yes</v>
      </c>
    </row>
    <row r="94" spans="1:12" x14ac:dyDescent="0.2">
      <c r="A94" s="49" t="s">
        <v>624</v>
      </c>
      <c r="B94" s="36" t="s">
        <v>213</v>
      </c>
      <c r="C94" s="36">
        <v>4212</v>
      </c>
      <c r="D94" s="44" t="str">
        <f t="shared" si="11"/>
        <v>N/A</v>
      </c>
      <c r="E94" s="36">
        <v>4387</v>
      </c>
      <c r="F94" s="44" t="str">
        <f t="shared" si="12"/>
        <v>N/A</v>
      </c>
      <c r="G94" s="36">
        <v>4349</v>
      </c>
      <c r="H94" s="44" t="str">
        <f t="shared" si="13"/>
        <v>N/A</v>
      </c>
      <c r="I94" s="12">
        <v>4.1550000000000002</v>
      </c>
      <c r="J94" s="12">
        <v>-0.86599999999999999</v>
      </c>
      <c r="K94" s="50" t="s">
        <v>739</v>
      </c>
      <c r="L94" s="9" t="str">
        <f t="shared" si="14"/>
        <v>Yes</v>
      </c>
    </row>
    <row r="95" spans="1:12" ht="25.5" x14ac:dyDescent="0.2">
      <c r="A95" s="46" t="s">
        <v>1452</v>
      </c>
      <c r="B95" s="35" t="s">
        <v>213</v>
      </c>
      <c r="C95" s="47">
        <v>15499.637226999999</v>
      </c>
      <c r="D95" s="44" t="str">
        <f t="shared" si="11"/>
        <v>N/A</v>
      </c>
      <c r="E95" s="47">
        <v>15133.835423</v>
      </c>
      <c r="F95" s="44" t="str">
        <f t="shared" si="12"/>
        <v>N/A</v>
      </c>
      <c r="G95" s="47">
        <v>15525.664751</v>
      </c>
      <c r="H95" s="44" t="str">
        <f t="shared" si="13"/>
        <v>N/A</v>
      </c>
      <c r="I95" s="12">
        <v>-2.36</v>
      </c>
      <c r="J95" s="12">
        <v>2.589</v>
      </c>
      <c r="K95" s="45" t="s">
        <v>739</v>
      </c>
      <c r="L95" s="9" t="str">
        <f t="shared" si="14"/>
        <v>Yes</v>
      </c>
    </row>
    <row r="96" spans="1:12" ht="25.5" x14ac:dyDescent="0.2">
      <c r="A96" s="46" t="s">
        <v>625</v>
      </c>
      <c r="B96" s="35" t="s">
        <v>213</v>
      </c>
      <c r="C96" s="47">
        <v>1412208</v>
      </c>
      <c r="D96" s="44" t="str">
        <f t="shared" si="11"/>
        <v>N/A</v>
      </c>
      <c r="E96" s="47">
        <v>1549855</v>
      </c>
      <c r="F96" s="44" t="str">
        <f t="shared" si="12"/>
        <v>N/A</v>
      </c>
      <c r="G96" s="47">
        <v>1747702</v>
      </c>
      <c r="H96" s="44" t="str">
        <f t="shared" si="13"/>
        <v>N/A</v>
      </c>
      <c r="I96" s="12">
        <v>9.7469999999999999</v>
      </c>
      <c r="J96" s="12">
        <v>12.77</v>
      </c>
      <c r="K96" s="45" t="s">
        <v>739</v>
      </c>
      <c r="L96" s="9" t="str">
        <f t="shared" si="14"/>
        <v>Yes</v>
      </c>
    </row>
    <row r="97" spans="1:12" x14ac:dyDescent="0.2">
      <c r="A97" s="46" t="s">
        <v>626</v>
      </c>
      <c r="B97" s="35" t="s">
        <v>213</v>
      </c>
      <c r="C97" s="36">
        <v>3279</v>
      </c>
      <c r="D97" s="44" t="str">
        <f t="shared" si="11"/>
        <v>N/A</v>
      </c>
      <c r="E97" s="36">
        <v>3290</v>
      </c>
      <c r="F97" s="44" t="str">
        <f t="shared" si="12"/>
        <v>N/A</v>
      </c>
      <c r="G97" s="36">
        <v>3193</v>
      </c>
      <c r="H97" s="44" t="str">
        <f t="shared" si="13"/>
        <v>N/A</v>
      </c>
      <c r="I97" s="12">
        <v>0.33550000000000002</v>
      </c>
      <c r="J97" s="12">
        <v>-2.95</v>
      </c>
      <c r="K97" s="45" t="s">
        <v>739</v>
      </c>
      <c r="L97" s="9" t="str">
        <f t="shared" si="14"/>
        <v>Yes</v>
      </c>
    </row>
    <row r="98" spans="1:12" ht="25.5" x14ac:dyDescent="0.2">
      <c r="A98" s="46" t="s">
        <v>1453</v>
      </c>
      <c r="B98" s="35" t="s">
        <v>213</v>
      </c>
      <c r="C98" s="47">
        <v>430.68252516000001</v>
      </c>
      <c r="D98" s="44" t="str">
        <f t="shared" si="11"/>
        <v>N/A</v>
      </c>
      <c r="E98" s="47">
        <v>471.08054711</v>
      </c>
      <c r="F98" s="44" t="str">
        <f t="shared" si="12"/>
        <v>N/A</v>
      </c>
      <c r="G98" s="47">
        <v>547.35421234</v>
      </c>
      <c r="H98" s="44" t="str">
        <f t="shared" si="13"/>
        <v>N/A</v>
      </c>
      <c r="I98" s="12">
        <v>9.3800000000000008</v>
      </c>
      <c r="J98" s="12">
        <v>16.190000000000001</v>
      </c>
      <c r="K98" s="45" t="s">
        <v>739</v>
      </c>
      <c r="L98" s="9" t="str">
        <f t="shared" si="14"/>
        <v>Yes</v>
      </c>
    </row>
    <row r="99" spans="1:12" ht="25.5" x14ac:dyDescent="0.2">
      <c r="A99" s="46" t="s">
        <v>627</v>
      </c>
      <c r="B99" s="35" t="s">
        <v>213</v>
      </c>
      <c r="C99" s="47">
        <v>12444299</v>
      </c>
      <c r="D99" s="44" t="str">
        <f t="shared" si="11"/>
        <v>N/A</v>
      </c>
      <c r="E99" s="47">
        <v>12197004</v>
      </c>
      <c r="F99" s="44" t="str">
        <f t="shared" si="12"/>
        <v>N/A</v>
      </c>
      <c r="G99" s="47">
        <v>11880279</v>
      </c>
      <c r="H99" s="44" t="str">
        <f t="shared" si="13"/>
        <v>N/A</v>
      </c>
      <c r="I99" s="12">
        <v>-1.99</v>
      </c>
      <c r="J99" s="12">
        <v>-2.6</v>
      </c>
      <c r="K99" s="45" t="s">
        <v>739</v>
      </c>
      <c r="L99" s="9" t="str">
        <f t="shared" si="14"/>
        <v>Yes</v>
      </c>
    </row>
    <row r="100" spans="1:12" x14ac:dyDescent="0.2">
      <c r="A100" s="46" t="s">
        <v>628</v>
      </c>
      <c r="B100" s="35" t="s">
        <v>213</v>
      </c>
      <c r="C100" s="36">
        <v>1913</v>
      </c>
      <c r="D100" s="44" t="str">
        <f t="shared" si="11"/>
        <v>N/A</v>
      </c>
      <c r="E100" s="36">
        <v>1886</v>
      </c>
      <c r="F100" s="44" t="str">
        <f t="shared" si="12"/>
        <v>N/A</v>
      </c>
      <c r="G100" s="36">
        <v>1903</v>
      </c>
      <c r="H100" s="44" t="str">
        <f t="shared" si="13"/>
        <v>N/A</v>
      </c>
      <c r="I100" s="12">
        <v>-1.41</v>
      </c>
      <c r="J100" s="12">
        <v>0.90139999999999998</v>
      </c>
      <c r="K100" s="45" t="s">
        <v>739</v>
      </c>
      <c r="L100" s="9" t="str">
        <f t="shared" si="14"/>
        <v>Yes</v>
      </c>
    </row>
    <row r="101" spans="1:12" ht="25.5" x14ac:dyDescent="0.2">
      <c r="A101" s="46" t="s">
        <v>1454</v>
      </c>
      <c r="B101" s="35" t="s">
        <v>213</v>
      </c>
      <c r="C101" s="47">
        <v>6505.1223209999998</v>
      </c>
      <c r="D101" s="44" t="str">
        <f t="shared" si="11"/>
        <v>N/A</v>
      </c>
      <c r="E101" s="47">
        <v>6467.1283138999997</v>
      </c>
      <c r="F101" s="44" t="str">
        <f t="shared" si="12"/>
        <v>N/A</v>
      </c>
      <c r="G101" s="47">
        <v>6242.9211771</v>
      </c>
      <c r="H101" s="44" t="str">
        <f t="shared" si="13"/>
        <v>N/A</v>
      </c>
      <c r="I101" s="12">
        <v>-0.58399999999999996</v>
      </c>
      <c r="J101" s="12">
        <v>-3.47</v>
      </c>
      <c r="K101" s="45" t="s">
        <v>739</v>
      </c>
      <c r="L101" s="9" t="str">
        <f t="shared" si="14"/>
        <v>Yes</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t="s">
        <v>1747</v>
      </c>
      <c r="H104" s="44" t="str">
        <f t="shared" si="13"/>
        <v>N/A</v>
      </c>
      <c r="I104" s="12" t="s">
        <v>1747</v>
      </c>
      <c r="J104" s="12" t="s">
        <v>1747</v>
      </c>
      <c r="K104" s="45" t="s">
        <v>739</v>
      </c>
      <c r="L104" s="9" t="str">
        <f t="shared" si="14"/>
        <v>N/A</v>
      </c>
    </row>
    <row r="105" spans="1:12" ht="25.5" x14ac:dyDescent="0.2">
      <c r="A105" s="46" t="s">
        <v>631</v>
      </c>
      <c r="B105" s="35" t="s">
        <v>213</v>
      </c>
      <c r="C105" s="47">
        <v>80888</v>
      </c>
      <c r="D105" s="44" t="str">
        <f t="shared" si="11"/>
        <v>N/A</v>
      </c>
      <c r="E105" s="47">
        <v>34956</v>
      </c>
      <c r="F105" s="44" t="str">
        <f t="shared" si="12"/>
        <v>N/A</v>
      </c>
      <c r="G105" s="47">
        <v>5899</v>
      </c>
      <c r="H105" s="44" t="str">
        <f t="shared" si="13"/>
        <v>N/A</v>
      </c>
      <c r="I105" s="12">
        <v>-56.8</v>
      </c>
      <c r="J105" s="12">
        <v>-83.1</v>
      </c>
      <c r="K105" s="45" t="s">
        <v>739</v>
      </c>
      <c r="L105" s="9" t="str">
        <f t="shared" si="14"/>
        <v>No</v>
      </c>
    </row>
    <row r="106" spans="1:12" x14ac:dyDescent="0.2">
      <c r="A106" s="46" t="s">
        <v>632</v>
      </c>
      <c r="B106" s="35" t="s">
        <v>213</v>
      </c>
      <c r="C106" s="36">
        <v>130</v>
      </c>
      <c r="D106" s="44" t="str">
        <f t="shared" si="11"/>
        <v>N/A</v>
      </c>
      <c r="E106" s="36">
        <v>83</v>
      </c>
      <c r="F106" s="44" t="str">
        <f t="shared" si="12"/>
        <v>N/A</v>
      </c>
      <c r="G106" s="36">
        <v>77</v>
      </c>
      <c r="H106" s="44" t="str">
        <f t="shared" si="13"/>
        <v>N/A</v>
      </c>
      <c r="I106" s="12">
        <v>-36.200000000000003</v>
      </c>
      <c r="J106" s="12">
        <v>-7.23</v>
      </c>
      <c r="K106" s="45" t="s">
        <v>739</v>
      </c>
      <c r="L106" s="9" t="str">
        <f t="shared" si="14"/>
        <v>Yes</v>
      </c>
    </row>
    <row r="107" spans="1:12" ht="25.5" x14ac:dyDescent="0.2">
      <c r="A107" s="46" t="s">
        <v>1456</v>
      </c>
      <c r="B107" s="35" t="s">
        <v>213</v>
      </c>
      <c r="C107" s="47">
        <v>622.21538462000001</v>
      </c>
      <c r="D107" s="44" t="str">
        <f t="shared" si="11"/>
        <v>N/A</v>
      </c>
      <c r="E107" s="47">
        <v>421.15662651000002</v>
      </c>
      <c r="F107" s="44" t="str">
        <f t="shared" si="12"/>
        <v>N/A</v>
      </c>
      <c r="G107" s="47">
        <v>76.610389609999999</v>
      </c>
      <c r="H107" s="44" t="str">
        <f t="shared" si="13"/>
        <v>N/A</v>
      </c>
      <c r="I107" s="12">
        <v>-32.299999999999997</v>
      </c>
      <c r="J107" s="12">
        <v>-81.8</v>
      </c>
      <c r="K107" s="45" t="s">
        <v>739</v>
      </c>
      <c r="L107" s="9" t="str">
        <f t="shared" si="14"/>
        <v>No</v>
      </c>
    </row>
    <row r="108" spans="1:12" ht="25.5" x14ac:dyDescent="0.2">
      <c r="A108" s="46" t="s">
        <v>633</v>
      </c>
      <c r="B108" s="35" t="s">
        <v>213</v>
      </c>
      <c r="C108" s="47">
        <v>82881</v>
      </c>
      <c r="D108" s="44" t="str">
        <f t="shared" si="11"/>
        <v>N/A</v>
      </c>
      <c r="E108" s="47">
        <v>96771</v>
      </c>
      <c r="F108" s="44" t="str">
        <f t="shared" si="12"/>
        <v>N/A</v>
      </c>
      <c r="G108" s="47">
        <v>97010</v>
      </c>
      <c r="H108" s="44" t="str">
        <f t="shared" si="13"/>
        <v>N/A</v>
      </c>
      <c r="I108" s="12">
        <v>16.760000000000002</v>
      </c>
      <c r="J108" s="12">
        <v>0.247</v>
      </c>
      <c r="K108" s="45" t="s">
        <v>739</v>
      </c>
      <c r="L108" s="9" t="str">
        <f t="shared" si="14"/>
        <v>Yes</v>
      </c>
    </row>
    <row r="109" spans="1:12" x14ac:dyDescent="0.2">
      <c r="A109" s="46" t="s">
        <v>634</v>
      </c>
      <c r="B109" s="35" t="s">
        <v>213</v>
      </c>
      <c r="C109" s="36">
        <v>744</v>
      </c>
      <c r="D109" s="44" t="str">
        <f t="shared" si="11"/>
        <v>N/A</v>
      </c>
      <c r="E109" s="36">
        <v>815</v>
      </c>
      <c r="F109" s="44" t="str">
        <f t="shared" si="12"/>
        <v>N/A</v>
      </c>
      <c r="G109" s="36">
        <v>768</v>
      </c>
      <c r="H109" s="44" t="str">
        <f t="shared" si="13"/>
        <v>N/A</v>
      </c>
      <c r="I109" s="12">
        <v>9.5429999999999993</v>
      </c>
      <c r="J109" s="12">
        <v>-5.77</v>
      </c>
      <c r="K109" s="45" t="s">
        <v>739</v>
      </c>
      <c r="L109" s="9" t="str">
        <f t="shared" si="14"/>
        <v>Yes</v>
      </c>
    </row>
    <row r="110" spans="1:12" ht="25.5" x14ac:dyDescent="0.2">
      <c r="A110" s="46" t="s">
        <v>1457</v>
      </c>
      <c r="B110" s="35" t="s">
        <v>213</v>
      </c>
      <c r="C110" s="47">
        <v>111.39919355000001</v>
      </c>
      <c r="D110" s="44" t="str">
        <f t="shared" si="11"/>
        <v>N/A</v>
      </c>
      <c r="E110" s="47">
        <v>118.73742331</v>
      </c>
      <c r="F110" s="44" t="str">
        <f t="shared" si="12"/>
        <v>N/A</v>
      </c>
      <c r="G110" s="47">
        <v>126.31510417</v>
      </c>
      <c r="H110" s="44" t="str">
        <f t="shared" si="13"/>
        <v>N/A</v>
      </c>
      <c r="I110" s="12">
        <v>6.5869999999999997</v>
      </c>
      <c r="J110" s="12">
        <v>6.3819999999999997</v>
      </c>
      <c r="K110" s="45" t="s">
        <v>739</v>
      </c>
      <c r="L110" s="9" t="str">
        <f t="shared" si="14"/>
        <v>Yes</v>
      </c>
    </row>
    <row r="111" spans="1:12" ht="25.5" x14ac:dyDescent="0.2">
      <c r="A111" s="46" t="s">
        <v>635</v>
      </c>
      <c r="B111" s="35" t="s">
        <v>213</v>
      </c>
      <c r="C111" s="47">
        <v>3563174</v>
      </c>
      <c r="D111" s="44" t="str">
        <f t="shared" si="11"/>
        <v>N/A</v>
      </c>
      <c r="E111" s="47">
        <v>3446961</v>
      </c>
      <c r="F111" s="44" t="str">
        <f t="shared" si="12"/>
        <v>N/A</v>
      </c>
      <c r="G111" s="47">
        <v>3029405</v>
      </c>
      <c r="H111" s="44" t="str">
        <f t="shared" si="13"/>
        <v>N/A</v>
      </c>
      <c r="I111" s="12">
        <v>-3.26</v>
      </c>
      <c r="J111" s="12">
        <v>-12.1</v>
      </c>
      <c r="K111" s="45" t="s">
        <v>739</v>
      </c>
      <c r="L111" s="9" t="str">
        <f t="shared" si="14"/>
        <v>Yes</v>
      </c>
    </row>
    <row r="112" spans="1:12" x14ac:dyDescent="0.2">
      <c r="A112" s="46" t="s">
        <v>636</v>
      </c>
      <c r="B112" s="35" t="s">
        <v>213</v>
      </c>
      <c r="C112" s="36">
        <v>493</v>
      </c>
      <c r="D112" s="44" t="str">
        <f t="shared" si="11"/>
        <v>N/A</v>
      </c>
      <c r="E112" s="36">
        <v>498</v>
      </c>
      <c r="F112" s="44" t="str">
        <f t="shared" si="12"/>
        <v>N/A</v>
      </c>
      <c r="G112" s="36">
        <v>497</v>
      </c>
      <c r="H112" s="44" t="str">
        <f t="shared" si="13"/>
        <v>N/A</v>
      </c>
      <c r="I112" s="12">
        <v>1.014</v>
      </c>
      <c r="J112" s="12">
        <v>-0.20100000000000001</v>
      </c>
      <c r="K112" s="45" t="s">
        <v>739</v>
      </c>
      <c r="L112" s="9" t="str">
        <f t="shared" si="14"/>
        <v>Yes</v>
      </c>
    </row>
    <row r="113" spans="1:12" x14ac:dyDescent="0.2">
      <c r="A113" s="46" t="s">
        <v>1458</v>
      </c>
      <c r="B113" s="35" t="s">
        <v>213</v>
      </c>
      <c r="C113" s="47">
        <v>7227.5334685999997</v>
      </c>
      <c r="D113" s="44" t="str">
        <f t="shared" si="11"/>
        <v>N/A</v>
      </c>
      <c r="E113" s="47">
        <v>6921.6084337000002</v>
      </c>
      <c r="F113" s="44" t="str">
        <f t="shared" si="12"/>
        <v>N/A</v>
      </c>
      <c r="G113" s="47">
        <v>6095.3822938000003</v>
      </c>
      <c r="H113" s="44" t="str">
        <f t="shared" si="13"/>
        <v>N/A</v>
      </c>
      <c r="I113" s="12">
        <v>-4.2300000000000004</v>
      </c>
      <c r="J113" s="12">
        <v>-11.9</v>
      </c>
      <c r="K113" s="45" t="s">
        <v>739</v>
      </c>
      <c r="L113" s="9" t="str">
        <f t="shared" si="14"/>
        <v>Yes</v>
      </c>
    </row>
    <row r="114" spans="1:12" ht="25.5" x14ac:dyDescent="0.2">
      <c r="A114" s="46" t="s">
        <v>637</v>
      </c>
      <c r="B114" s="35" t="s">
        <v>213</v>
      </c>
      <c r="C114" s="47">
        <v>0</v>
      </c>
      <c r="D114" s="44" t="str">
        <f t="shared" si="11"/>
        <v>N/A</v>
      </c>
      <c r="E114" s="47">
        <v>0</v>
      </c>
      <c r="F114" s="44" t="str">
        <f t="shared" si="12"/>
        <v>N/A</v>
      </c>
      <c r="G114" s="47">
        <v>84</v>
      </c>
      <c r="H114" s="44" t="str">
        <f t="shared" si="13"/>
        <v>N/A</v>
      </c>
      <c r="I114" s="12" t="s">
        <v>1747</v>
      </c>
      <c r="J114" s="12" t="s">
        <v>1747</v>
      </c>
      <c r="K114" s="45" t="s">
        <v>739</v>
      </c>
      <c r="L114" s="9" t="str">
        <f>IF(J114="Div by 0", "N/A", IF(OR(J114="N/A",K114="N/A"),"N/A", IF(J114&gt;VALUE(MID(K114,1,2)), "No", IF(J114&lt;-1*VALUE(MID(K114,1,2)), "No", "Yes"))))</f>
        <v>N/A</v>
      </c>
    </row>
    <row r="115" spans="1:12" x14ac:dyDescent="0.2">
      <c r="A115" s="46" t="s">
        <v>638</v>
      </c>
      <c r="B115" s="35" t="s">
        <v>213</v>
      </c>
      <c r="C115" s="36">
        <v>0</v>
      </c>
      <c r="D115" s="44" t="str">
        <f t="shared" si="11"/>
        <v>N/A</v>
      </c>
      <c r="E115" s="36">
        <v>0</v>
      </c>
      <c r="F115" s="44" t="str">
        <f t="shared" si="12"/>
        <v>N/A</v>
      </c>
      <c r="G115" s="36">
        <v>11</v>
      </c>
      <c r="H115" s="44" t="str">
        <f t="shared" si="13"/>
        <v>N/A</v>
      </c>
      <c r="I115" s="12" t="s">
        <v>1747</v>
      </c>
      <c r="J115" s="12" t="s">
        <v>1747</v>
      </c>
      <c r="K115" s="45" t="s">
        <v>739</v>
      </c>
      <c r="L115" s="9" t="str">
        <f t="shared" ref="L115:L119" si="15">IF(J115="Div by 0", "N/A", IF(OR(J115="N/A",K115="N/A"),"N/A", IF(J115&gt;VALUE(MID(K115,1,2)), "No", IF(J115&lt;-1*VALUE(MID(K115,1,2)), "No", "Yes"))))</f>
        <v>N/A</v>
      </c>
    </row>
    <row r="116" spans="1:12" ht="25.5" x14ac:dyDescent="0.2">
      <c r="A116" s="46" t="s">
        <v>1459</v>
      </c>
      <c r="B116" s="35" t="s">
        <v>213</v>
      </c>
      <c r="C116" s="47" t="s">
        <v>1747</v>
      </c>
      <c r="D116" s="44" t="str">
        <f t="shared" si="11"/>
        <v>N/A</v>
      </c>
      <c r="E116" s="47" t="s">
        <v>1747</v>
      </c>
      <c r="F116" s="44" t="str">
        <f t="shared" si="12"/>
        <v>N/A</v>
      </c>
      <c r="G116" s="47">
        <v>42</v>
      </c>
      <c r="H116" s="44" t="str">
        <f t="shared" si="13"/>
        <v>N/A</v>
      </c>
      <c r="I116" s="12" t="s">
        <v>1747</v>
      </c>
      <c r="J116" s="12" t="s">
        <v>1747</v>
      </c>
      <c r="K116" s="45" t="s">
        <v>739</v>
      </c>
      <c r="L116" s="9" t="str">
        <f t="shared" si="15"/>
        <v>N/A</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1196488</v>
      </c>
      <c r="D120" s="44" t="str">
        <f t="shared" si="11"/>
        <v>N/A</v>
      </c>
      <c r="E120" s="47">
        <v>1103247</v>
      </c>
      <c r="F120" s="44" t="str">
        <f t="shared" si="12"/>
        <v>N/A</v>
      </c>
      <c r="G120" s="47">
        <v>1354595</v>
      </c>
      <c r="H120" s="44" t="str">
        <f t="shared" si="13"/>
        <v>N/A</v>
      </c>
      <c r="I120" s="12">
        <v>-7.79</v>
      </c>
      <c r="J120" s="12">
        <v>22.78</v>
      </c>
      <c r="K120" s="45" t="s">
        <v>739</v>
      </c>
      <c r="L120" s="9" t="str">
        <f t="shared" ref="L120:L131" si="16">IF(J120="Div by 0", "N/A", IF(K120="N/A","N/A", IF(J120&gt;VALUE(MID(K120,1,2)), "No", IF(J120&lt;-1*VALUE(MID(K120,1,2)), "No", "Yes"))))</f>
        <v>Yes</v>
      </c>
    </row>
    <row r="121" spans="1:12" ht="25.5" x14ac:dyDescent="0.2">
      <c r="A121" s="46" t="s">
        <v>642</v>
      </c>
      <c r="B121" s="35" t="s">
        <v>213</v>
      </c>
      <c r="C121" s="36">
        <v>3465</v>
      </c>
      <c r="D121" s="44" t="str">
        <f t="shared" si="11"/>
        <v>N/A</v>
      </c>
      <c r="E121" s="36">
        <v>3468</v>
      </c>
      <c r="F121" s="44" t="str">
        <f t="shared" si="12"/>
        <v>N/A</v>
      </c>
      <c r="G121" s="36">
        <v>3687</v>
      </c>
      <c r="H121" s="44" t="str">
        <f t="shared" si="13"/>
        <v>N/A</v>
      </c>
      <c r="I121" s="12">
        <v>8.6599999999999996E-2</v>
      </c>
      <c r="J121" s="12">
        <v>6.3150000000000004</v>
      </c>
      <c r="K121" s="45" t="s">
        <v>739</v>
      </c>
      <c r="L121" s="9" t="str">
        <f t="shared" si="16"/>
        <v>Yes</v>
      </c>
    </row>
    <row r="122" spans="1:12" ht="25.5" x14ac:dyDescent="0.2">
      <c r="A122" s="46" t="s">
        <v>1461</v>
      </c>
      <c r="B122" s="35" t="s">
        <v>213</v>
      </c>
      <c r="C122" s="47">
        <v>345.30678210999997</v>
      </c>
      <c r="D122" s="44" t="str">
        <f t="shared" si="11"/>
        <v>N/A</v>
      </c>
      <c r="E122" s="47">
        <v>318.12197232</v>
      </c>
      <c r="F122" s="44" t="str">
        <f t="shared" si="12"/>
        <v>N/A</v>
      </c>
      <c r="G122" s="47">
        <v>367.39761324</v>
      </c>
      <c r="H122" s="44" t="str">
        <f t="shared" si="13"/>
        <v>N/A</v>
      </c>
      <c r="I122" s="12">
        <v>-7.87</v>
      </c>
      <c r="J122" s="12">
        <v>15.49</v>
      </c>
      <c r="K122" s="45" t="s">
        <v>739</v>
      </c>
      <c r="L122" s="9" t="str">
        <f t="shared" si="16"/>
        <v>Yes</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1747</v>
      </c>
      <c r="J123" s="12" t="s">
        <v>1747</v>
      </c>
      <c r="K123" s="45" t="s">
        <v>739</v>
      </c>
      <c r="L123" s="9" t="str">
        <f t="shared" si="16"/>
        <v>N/A</v>
      </c>
    </row>
    <row r="124" spans="1:12" x14ac:dyDescent="0.2">
      <c r="A124" s="46" t="s">
        <v>644</v>
      </c>
      <c r="B124" s="35" t="s">
        <v>213</v>
      </c>
      <c r="C124" s="36">
        <v>0</v>
      </c>
      <c r="D124" s="44" t="str">
        <f t="shared" si="17"/>
        <v>N/A</v>
      </c>
      <c r="E124" s="36">
        <v>0</v>
      </c>
      <c r="F124" s="44" t="str">
        <f t="shared" si="18"/>
        <v>N/A</v>
      </c>
      <c r="G124" s="36">
        <v>0</v>
      </c>
      <c r="H124" s="44" t="str">
        <f t="shared" si="19"/>
        <v>N/A</v>
      </c>
      <c r="I124" s="12" t="s">
        <v>1747</v>
      </c>
      <c r="J124" s="12" t="s">
        <v>1747</v>
      </c>
      <c r="K124" s="45" t="s">
        <v>739</v>
      </c>
      <c r="L124" s="9" t="str">
        <f t="shared" si="16"/>
        <v>N/A</v>
      </c>
    </row>
    <row r="125" spans="1:12" ht="25.5" x14ac:dyDescent="0.2">
      <c r="A125" s="46" t="s">
        <v>1462</v>
      </c>
      <c r="B125" s="35" t="s">
        <v>213</v>
      </c>
      <c r="C125" s="47" t="s">
        <v>1747</v>
      </c>
      <c r="D125" s="44" t="str">
        <f t="shared" si="17"/>
        <v>N/A</v>
      </c>
      <c r="E125" s="47" t="s">
        <v>1747</v>
      </c>
      <c r="F125" s="44" t="str">
        <f t="shared" si="18"/>
        <v>N/A</v>
      </c>
      <c r="G125" s="47" t="s">
        <v>1747</v>
      </c>
      <c r="H125" s="44" t="str">
        <f t="shared" si="19"/>
        <v>N/A</v>
      </c>
      <c r="I125" s="12" t="s">
        <v>1747</v>
      </c>
      <c r="J125" s="12" t="s">
        <v>1747</v>
      </c>
      <c r="K125" s="45" t="s">
        <v>739</v>
      </c>
      <c r="L125" s="9" t="str">
        <f t="shared" si="16"/>
        <v>N/A</v>
      </c>
    </row>
    <row r="126" spans="1:12" ht="25.5" x14ac:dyDescent="0.2">
      <c r="A126" s="46" t="s">
        <v>645</v>
      </c>
      <c r="B126" s="35" t="s">
        <v>213</v>
      </c>
      <c r="C126" s="47">
        <v>4243426</v>
      </c>
      <c r="D126" s="44" t="str">
        <f t="shared" si="17"/>
        <v>N/A</v>
      </c>
      <c r="E126" s="47">
        <v>4069874</v>
      </c>
      <c r="F126" s="44" t="str">
        <f t="shared" si="18"/>
        <v>N/A</v>
      </c>
      <c r="G126" s="47">
        <v>3967926</v>
      </c>
      <c r="H126" s="44" t="str">
        <f t="shared" si="19"/>
        <v>N/A</v>
      </c>
      <c r="I126" s="12">
        <v>-4.09</v>
      </c>
      <c r="J126" s="12">
        <v>-2.5</v>
      </c>
      <c r="K126" s="45" t="s">
        <v>739</v>
      </c>
      <c r="L126" s="9" t="str">
        <f t="shared" si="16"/>
        <v>Yes</v>
      </c>
    </row>
    <row r="127" spans="1:12" x14ac:dyDescent="0.2">
      <c r="A127" s="46" t="s">
        <v>646</v>
      </c>
      <c r="B127" s="35" t="s">
        <v>213</v>
      </c>
      <c r="C127" s="36">
        <v>1626</v>
      </c>
      <c r="D127" s="44" t="str">
        <f t="shared" si="17"/>
        <v>N/A</v>
      </c>
      <c r="E127" s="36">
        <v>1600</v>
      </c>
      <c r="F127" s="44" t="str">
        <f t="shared" si="18"/>
        <v>N/A</v>
      </c>
      <c r="G127" s="36">
        <v>1658</v>
      </c>
      <c r="H127" s="44" t="str">
        <f t="shared" si="19"/>
        <v>N/A</v>
      </c>
      <c r="I127" s="12">
        <v>-1.6</v>
      </c>
      <c r="J127" s="12">
        <v>3.625</v>
      </c>
      <c r="K127" s="45" t="s">
        <v>739</v>
      </c>
      <c r="L127" s="9" t="str">
        <f t="shared" si="16"/>
        <v>Yes</v>
      </c>
    </row>
    <row r="128" spans="1:12" ht="25.5" x14ac:dyDescent="0.2">
      <c r="A128" s="46" t="s">
        <v>1463</v>
      </c>
      <c r="B128" s="35" t="s">
        <v>213</v>
      </c>
      <c r="C128" s="47">
        <v>2609.7330873000001</v>
      </c>
      <c r="D128" s="44" t="str">
        <f t="shared" si="17"/>
        <v>N/A</v>
      </c>
      <c r="E128" s="47">
        <v>2543.6712499999999</v>
      </c>
      <c r="F128" s="44" t="str">
        <f t="shared" si="18"/>
        <v>N/A</v>
      </c>
      <c r="G128" s="47">
        <v>2393.2002413</v>
      </c>
      <c r="H128" s="44" t="str">
        <f t="shared" si="19"/>
        <v>N/A</v>
      </c>
      <c r="I128" s="12">
        <v>-2.5299999999999998</v>
      </c>
      <c r="J128" s="12">
        <v>-5.92</v>
      </c>
      <c r="K128" s="45" t="s">
        <v>739</v>
      </c>
      <c r="L128" s="9" t="str">
        <f t="shared" si="16"/>
        <v>Yes</v>
      </c>
    </row>
    <row r="129" spans="1:12" ht="25.5" x14ac:dyDescent="0.2">
      <c r="A129" s="46" t="s">
        <v>647</v>
      </c>
      <c r="B129" s="35" t="s">
        <v>213</v>
      </c>
      <c r="C129" s="47">
        <v>14420</v>
      </c>
      <c r="D129" s="44" t="str">
        <f t="shared" si="17"/>
        <v>N/A</v>
      </c>
      <c r="E129" s="47">
        <v>19886</v>
      </c>
      <c r="F129" s="44" t="str">
        <f t="shared" si="18"/>
        <v>N/A</v>
      </c>
      <c r="G129" s="47">
        <v>26983</v>
      </c>
      <c r="H129" s="44" t="str">
        <f t="shared" si="19"/>
        <v>N/A</v>
      </c>
      <c r="I129" s="12">
        <v>37.909999999999997</v>
      </c>
      <c r="J129" s="12">
        <v>35.69</v>
      </c>
      <c r="K129" s="45" t="s">
        <v>739</v>
      </c>
      <c r="L129" s="9" t="str">
        <f t="shared" si="16"/>
        <v>No</v>
      </c>
    </row>
    <row r="130" spans="1:12" x14ac:dyDescent="0.2">
      <c r="A130" s="46" t="s">
        <v>648</v>
      </c>
      <c r="B130" s="35" t="s">
        <v>213</v>
      </c>
      <c r="C130" s="36">
        <v>11</v>
      </c>
      <c r="D130" s="44" t="str">
        <f t="shared" si="17"/>
        <v>N/A</v>
      </c>
      <c r="E130" s="36">
        <v>11</v>
      </c>
      <c r="F130" s="44" t="str">
        <f t="shared" si="18"/>
        <v>N/A</v>
      </c>
      <c r="G130" s="36">
        <v>13</v>
      </c>
      <c r="H130" s="44" t="str">
        <f t="shared" si="19"/>
        <v>N/A</v>
      </c>
      <c r="I130" s="12">
        <v>16.670000000000002</v>
      </c>
      <c r="J130" s="12">
        <v>85.71</v>
      </c>
      <c r="K130" s="45" t="s">
        <v>739</v>
      </c>
      <c r="L130" s="9" t="str">
        <f t="shared" si="16"/>
        <v>No</v>
      </c>
    </row>
    <row r="131" spans="1:12" ht="25.5" x14ac:dyDescent="0.2">
      <c r="A131" s="46" t="s">
        <v>1464</v>
      </c>
      <c r="B131" s="35" t="s">
        <v>213</v>
      </c>
      <c r="C131" s="47">
        <v>2403.3333333</v>
      </c>
      <c r="D131" s="44" t="str">
        <f t="shared" si="17"/>
        <v>N/A</v>
      </c>
      <c r="E131" s="47">
        <v>2840.8571428999999</v>
      </c>
      <c r="F131" s="44" t="str">
        <f t="shared" si="18"/>
        <v>N/A</v>
      </c>
      <c r="G131" s="47">
        <v>2075.6153846000002</v>
      </c>
      <c r="H131" s="44" t="str">
        <f t="shared" si="19"/>
        <v>N/A</v>
      </c>
      <c r="I131" s="12">
        <v>18.2</v>
      </c>
      <c r="J131" s="12">
        <v>-26.9</v>
      </c>
      <c r="K131" s="45" t="s">
        <v>739</v>
      </c>
      <c r="L131" s="9" t="str">
        <f t="shared" si="16"/>
        <v>Yes</v>
      </c>
    </row>
    <row r="132" spans="1:12" x14ac:dyDescent="0.2">
      <c r="A132" s="46" t="s">
        <v>1465</v>
      </c>
      <c r="B132" s="35" t="s">
        <v>213</v>
      </c>
      <c r="C132" s="47">
        <v>463.97750035000001</v>
      </c>
      <c r="D132" s="44" t="str">
        <f t="shared" ref="D132:D143" si="20">IF($B132="N/A","N/A",IF(C132&gt;10,"No",IF(C132&lt;-10,"No","Yes")))</f>
        <v>N/A</v>
      </c>
      <c r="E132" s="47">
        <v>416.87117473000001</v>
      </c>
      <c r="F132" s="44" t="str">
        <f t="shared" ref="F132:F143" si="21">IF($B132="N/A","N/A",IF(E132&gt;10,"No",IF(E132&lt;-10,"No","Yes")))</f>
        <v>N/A</v>
      </c>
      <c r="G132" s="47">
        <v>403.63149804</v>
      </c>
      <c r="H132" s="44" t="str">
        <f t="shared" ref="H132:H143" si="22">IF($B132="N/A","N/A",IF(G132&gt;10,"No",IF(G132&lt;-10,"No","Yes")))</f>
        <v>N/A</v>
      </c>
      <c r="I132" s="12">
        <v>-10.199999999999999</v>
      </c>
      <c r="J132" s="12">
        <v>-3.18</v>
      </c>
      <c r="K132" s="45" t="s">
        <v>739</v>
      </c>
      <c r="L132" s="9" t="str">
        <f t="shared" ref="L132:L143" si="23">IF(J132="Div by 0", "N/A", IF(K132="N/A","N/A", IF(J132&gt;VALUE(MID(K132,1,2)), "No", IF(J132&lt;-1*VALUE(MID(K132,1,2)), "No", "Yes"))))</f>
        <v>Yes</v>
      </c>
    </row>
    <row r="133" spans="1:12" x14ac:dyDescent="0.2">
      <c r="A133" s="46" t="s">
        <v>1466</v>
      </c>
      <c r="B133" s="35" t="s">
        <v>213</v>
      </c>
      <c r="C133" s="47">
        <v>364.33853238</v>
      </c>
      <c r="D133" s="44" t="str">
        <f t="shared" si="20"/>
        <v>N/A</v>
      </c>
      <c r="E133" s="47">
        <v>371.05901786999999</v>
      </c>
      <c r="F133" s="44" t="str">
        <f t="shared" si="21"/>
        <v>N/A</v>
      </c>
      <c r="G133" s="47">
        <v>253.72181019999999</v>
      </c>
      <c r="H133" s="44" t="str">
        <f t="shared" si="22"/>
        <v>N/A</v>
      </c>
      <c r="I133" s="12">
        <v>1.845</v>
      </c>
      <c r="J133" s="12">
        <v>-31.6</v>
      </c>
      <c r="K133" s="45" t="s">
        <v>739</v>
      </c>
      <c r="L133" s="9" t="str">
        <f t="shared" si="23"/>
        <v>No</v>
      </c>
    </row>
    <row r="134" spans="1:12" x14ac:dyDescent="0.2">
      <c r="A134" s="46" t="s">
        <v>1467</v>
      </c>
      <c r="B134" s="35" t="s">
        <v>213</v>
      </c>
      <c r="C134" s="47">
        <v>527.67152786999998</v>
      </c>
      <c r="D134" s="44" t="str">
        <f t="shared" si="20"/>
        <v>N/A</v>
      </c>
      <c r="E134" s="47">
        <v>450.29613095000002</v>
      </c>
      <c r="F134" s="44" t="str">
        <f t="shared" si="21"/>
        <v>N/A</v>
      </c>
      <c r="G134" s="47">
        <v>527.17590393</v>
      </c>
      <c r="H134" s="44" t="str">
        <f t="shared" si="22"/>
        <v>N/A</v>
      </c>
      <c r="I134" s="12">
        <v>-14.7</v>
      </c>
      <c r="J134" s="12">
        <v>17.07</v>
      </c>
      <c r="K134" s="45" t="s">
        <v>739</v>
      </c>
      <c r="L134" s="9" t="str">
        <f t="shared" si="23"/>
        <v>Yes</v>
      </c>
    </row>
    <row r="135" spans="1:12" x14ac:dyDescent="0.2">
      <c r="A135" s="46" t="s">
        <v>1468</v>
      </c>
      <c r="B135" s="35" t="s">
        <v>213</v>
      </c>
      <c r="C135" s="47">
        <v>10347.621879</v>
      </c>
      <c r="D135" s="44" t="str">
        <f t="shared" si="20"/>
        <v>N/A</v>
      </c>
      <c r="E135" s="47">
        <v>9755.2383303000006</v>
      </c>
      <c r="F135" s="44" t="str">
        <f t="shared" si="21"/>
        <v>N/A</v>
      </c>
      <c r="G135" s="47">
        <v>9322.1601453000003</v>
      </c>
      <c r="H135" s="44" t="str">
        <f t="shared" si="22"/>
        <v>N/A</v>
      </c>
      <c r="I135" s="12">
        <v>-5.72</v>
      </c>
      <c r="J135" s="12">
        <v>-4.4400000000000004</v>
      </c>
      <c r="K135" s="45" t="s">
        <v>739</v>
      </c>
      <c r="L135" s="9" t="str">
        <f t="shared" si="23"/>
        <v>Yes</v>
      </c>
    </row>
    <row r="136" spans="1:12" x14ac:dyDescent="0.2">
      <c r="A136" s="46" t="s">
        <v>1469</v>
      </c>
      <c r="B136" s="35" t="s">
        <v>213</v>
      </c>
      <c r="C136" s="47">
        <v>16960.244354999999</v>
      </c>
      <c r="D136" s="44" t="str">
        <f t="shared" si="20"/>
        <v>N/A</v>
      </c>
      <c r="E136" s="47">
        <v>16247.733292999999</v>
      </c>
      <c r="F136" s="44" t="str">
        <f t="shared" si="21"/>
        <v>N/A</v>
      </c>
      <c r="G136" s="47">
        <v>15677.621612999999</v>
      </c>
      <c r="H136" s="44" t="str">
        <f t="shared" si="22"/>
        <v>N/A</v>
      </c>
      <c r="I136" s="12">
        <v>-4.2</v>
      </c>
      <c r="J136" s="12">
        <v>-3.51</v>
      </c>
      <c r="K136" s="45" t="s">
        <v>739</v>
      </c>
      <c r="L136" s="9" t="str">
        <f t="shared" si="23"/>
        <v>Yes</v>
      </c>
    </row>
    <row r="137" spans="1:12" x14ac:dyDescent="0.2">
      <c r="A137" s="46" t="s">
        <v>1470</v>
      </c>
      <c r="B137" s="35" t="s">
        <v>213</v>
      </c>
      <c r="C137" s="47">
        <v>4433.9945482000003</v>
      </c>
      <c r="D137" s="44" t="str">
        <f t="shared" si="20"/>
        <v>N/A</v>
      </c>
      <c r="E137" s="47">
        <v>4078.8994858999999</v>
      </c>
      <c r="F137" s="44" t="str">
        <f t="shared" si="21"/>
        <v>N/A</v>
      </c>
      <c r="G137" s="47">
        <v>3937.1277381999998</v>
      </c>
      <c r="H137" s="44" t="str">
        <f t="shared" si="22"/>
        <v>N/A</v>
      </c>
      <c r="I137" s="12">
        <v>-8.01</v>
      </c>
      <c r="J137" s="12">
        <v>-3.48</v>
      </c>
      <c r="K137" s="45" t="s">
        <v>739</v>
      </c>
      <c r="L137" s="9" t="str">
        <f t="shared" si="23"/>
        <v>Yes</v>
      </c>
    </row>
    <row r="138" spans="1:12" x14ac:dyDescent="0.2">
      <c r="A138" s="46" t="s">
        <v>1471</v>
      </c>
      <c r="B138" s="35" t="s">
        <v>213</v>
      </c>
      <c r="C138" s="47">
        <v>99.546833121999995</v>
      </c>
      <c r="D138" s="44" t="str">
        <f t="shared" si="20"/>
        <v>N/A</v>
      </c>
      <c r="E138" s="47">
        <v>102.18939501</v>
      </c>
      <c r="F138" s="44" t="str">
        <f t="shared" si="21"/>
        <v>N/A</v>
      </c>
      <c r="G138" s="47">
        <v>96.904276132000007</v>
      </c>
      <c r="H138" s="44" t="str">
        <f t="shared" si="22"/>
        <v>N/A</v>
      </c>
      <c r="I138" s="12">
        <v>2.6549999999999998</v>
      </c>
      <c r="J138" s="12">
        <v>-5.17</v>
      </c>
      <c r="K138" s="45" t="s">
        <v>739</v>
      </c>
      <c r="L138" s="9" t="str">
        <f t="shared" si="23"/>
        <v>Yes</v>
      </c>
    </row>
    <row r="139" spans="1:12" x14ac:dyDescent="0.2">
      <c r="A139" s="46" t="s">
        <v>1472</v>
      </c>
      <c r="B139" s="35" t="s">
        <v>213</v>
      </c>
      <c r="C139" s="47">
        <v>36.606803327000002</v>
      </c>
      <c r="D139" s="44" t="str">
        <f t="shared" si="20"/>
        <v>N/A</v>
      </c>
      <c r="E139" s="47">
        <v>32.824598287999997</v>
      </c>
      <c r="F139" s="44" t="str">
        <f t="shared" si="21"/>
        <v>N/A</v>
      </c>
      <c r="G139" s="47">
        <v>30.133192069</v>
      </c>
      <c r="H139" s="44" t="str">
        <f t="shared" si="22"/>
        <v>N/A</v>
      </c>
      <c r="I139" s="12">
        <v>-10.3</v>
      </c>
      <c r="J139" s="12">
        <v>-8.1999999999999993</v>
      </c>
      <c r="K139" s="45" t="s">
        <v>739</v>
      </c>
      <c r="L139" s="9" t="str">
        <f t="shared" si="23"/>
        <v>Yes</v>
      </c>
    </row>
    <row r="140" spans="1:12" x14ac:dyDescent="0.2">
      <c r="A140" s="46" t="s">
        <v>1473</v>
      </c>
      <c r="B140" s="35" t="s">
        <v>213</v>
      </c>
      <c r="C140" s="47">
        <v>135.49938667000001</v>
      </c>
      <c r="D140" s="44" t="str">
        <f t="shared" si="20"/>
        <v>N/A</v>
      </c>
      <c r="E140" s="47">
        <v>143.47132035000001</v>
      </c>
      <c r="F140" s="44" t="str">
        <f t="shared" si="21"/>
        <v>N/A</v>
      </c>
      <c r="G140" s="47">
        <v>130.16983372999999</v>
      </c>
      <c r="H140" s="44" t="str">
        <f t="shared" si="22"/>
        <v>N/A</v>
      </c>
      <c r="I140" s="12">
        <v>5.883</v>
      </c>
      <c r="J140" s="12">
        <v>-9.27</v>
      </c>
      <c r="K140" s="45" t="s">
        <v>739</v>
      </c>
      <c r="L140" s="9" t="str">
        <f t="shared" si="23"/>
        <v>Yes</v>
      </c>
    </row>
    <row r="141" spans="1:12" x14ac:dyDescent="0.2">
      <c r="A141" s="46" t="s">
        <v>1474</v>
      </c>
      <c r="B141" s="35" t="s">
        <v>213</v>
      </c>
      <c r="C141" s="47">
        <v>7249.2166031999996</v>
      </c>
      <c r="D141" s="44" t="str">
        <f t="shared" si="20"/>
        <v>N/A</v>
      </c>
      <c r="E141" s="47">
        <v>7440.6286842</v>
      </c>
      <c r="F141" s="44" t="str">
        <f t="shared" si="21"/>
        <v>N/A</v>
      </c>
      <c r="G141" s="47">
        <v>7528.9025293000004</v>
      </c>
      <c r="H141" s="44" t="str">
        <f t="shared" si="22"/>
        <v>N/A</v>
      </c>
      <c r="I141" s="12">
        <v>2.64</v>
      </c>
      <c r="J141" s="12">
        <v>1.1859999999999999</v>
      </c>
      <c r="K141" s="45" t="s">
        <v>739</v>
      </c>
      <c r="L141" s="9" t="str">
        <f t="shared" si="23"/>
        <v>Yes</v>
      </c>
    </row>
    <row r="142" spans="1:12" x14ac:dyDescent="0.2">
      <c r="A142" s="46" t="s">
        <v>1475</v>
      </c>
      <c r="B142" s="35" t="s">
        <v>213</v>
      </c>
      <c r="C142" s="47">
        <v>2458.1931075000002</v>
      </c>
      <c r="D142" s="44" t="str">
        <f t="shared" si="20"/>
        <v>N/A</v>
      </c>
      <c r="E142" s="47">
        <v>2637.1036192000001</v>
      </c>
      <c r="F142" s="44" t="str">
        <f t="shared" si="21"/>
        <v>N/A</v>
      </c>
      <c r="G142" s="47">
        <v>2647.4896322</v>
      </c>
      <c r="H142" s="44" t="str">
        <f t="shared" si="22"/>
        <v>N/A</v>
      </c>
      <c r="I142" s="12">
        <v>7.2779999999999996</v>
      </c>
      <c r="J142" s="12">
        <v>0.39379999999999998</v>
      </c>
      <c r="K142" s="45" t="s">
        <v>739</v>
      </c>
      <c r="L142" s="9" t="str">
        <f t="shared" si="23"/>
        <v>Yes</v>
      </c>
    </row>
    <row r="143" spans="1:12" x14ac:dyDescent="0.2">
      <c r="A143" s="46" t="s">
        <v>1476</v>
      </c>
      <c r="B143" s="35" t="s">
        <v>213</v>
      </c>
      <c r="C143" s="47">
        <v>11692.586479</v>
      </c>
      <c r="D143" s="44" t="str">
        <f t="shared" si="20"/>
        <v>N/A</v>
      </c>
      <c r="E143" s="47">
        <v>11840.544642999999</v>
      </c>
      <c r="F143" s="44" t="str">
        <f t="shared" si="21"/>
        <v>N/A</v>
      </c>
      <c r="G143" s="47">
        <v>11857.192927</v>
      </c>
      <c r="H143" s="44" t="str">
        <f t="shared" si="22"/>
        <v>N/A</v>
      </c>
      <c r="I143" s="12">
        <v>1.2649999999999999</v>
      </c>
      <c r="J143" s="12">
        <v>0.1406</v>
      </c>
      <c r="K143" s="45" t="s">
        <v>739</v>
      </c>
      <c r="L143" s="9" t="str">
        <f t="shared" si="23"/>
        <v>Yes</v>
      </c>
    </row>
    <row r="144" spans="1:12" x14ac:dyDescent="0.2">
      <c r="A144" s="46" t="s">
        <v>89</v>
      </c>
      <c r="B144" s="35" t="s">
        <v>213</v>
      </c>
      <c r="C144" s="8">
        <v>16.716038934</v>
      </c>
      <c r="D144" s="44" t="str">
        <f t="shared" ref="D144:D161" si="24">IF($B144="N/A","N/A",IF(C144&gt;10,"No",IF(C144&lt;-10,"No","Yes")))</f>
        <v>N/A</v>
      </c>
      <c r="E144" s="8">
        <v>16.492737272999999</v>
      </c>
      <c r="F144" s="44" t="str">
        <f t="shared" ref="F144:F161" si="25">IF($B144="N/A","N/A",IF(E144&gt;10,"No",IF(E144&lt;-10,"No","Yes")))</f>
        <v>N/A</v>
      </c>
      <c r="G144" s="8">
        <v>15.581330352</v>
      </c>
      <c r="H144" s="44" t="str">
        <f t="shared" ref="H144:H161" si="26">IF($B144="N/A","N/A",IF(G144&gt;10,"No",IF(G144&lt;-10,"No","Yes")))</f>
        <v>N/A</v>
      </c>
      <c r="I144" s="12">
        <v>-1.34</v>
      </c>
      <c r="J144" s="12">
        <v>-5.53</v>
      </c>
      <c r="K144" s="45" t="s">
        <v>739</v>
      </c>
      <c r="L144" s="9" t="str">
        <f t="shared" ref="L144:L161" si="27">IF(J144="Div by 0", "N/A", IF(K144="N/A","N/A", IF(J144&gt;VALUE(MID(K144,1,2)), "No", IF(J144&lt;-1*VALUE(MID(K144,1,2)), "No", "Yes"))))</f>
        <v>Yes</v>
      </c>
    </row>
    <row r="145" spans="1:12" x14ac:dyDescent="0.2">
      <c r="A145" s="46" t="s">
        <v>477</v>
      </c>
      <c r="B145" s="35" t="s">
        <v>213</v>
      </c>
      <c r="C145" s="8">
        <v>14.884135472000001</v>
      </c>
      <c r="D145" s="44" t="str">
        <f t="shared" si="24"/>
        <v>N/A</v>
      </c>
      <c r="E145" s="8">
        <v>14.867097162</v>
      </c>
      <c r="F145" s="44" t="str">
        <f t="shared" si="25"/>
        <v>N/A</v>
      </c>
      <c r="G145" s="8">
        <v>13.576509762000001</v>
      </c>
      <c r="H145" s="44" t="str">
        <f t="shared" si="26"/>
        <v>N/A</v>
      </c>
      <c r="I145" s="12">
        <v>-0.114</v>
      </c>
      <c r="J145" s="12">
        <v>-8.68</v>
      </c>
      <c r="K145" s="45" t="s">
        <v>739</v>
      </c>
      <c r="L145" s="9" t="str">
        <f t="shared" si="27"/>
        <v>Yes</v>
      </c>
    </row>
    <row r="146" spans="1:12" x14ac:dyDescent="0.2">
      <c r="A146" s="46" t="s">
        <v>478</v>
      </c>
      <c r="B146" s="35" t="s">
        <v>213</v>
      </c>
      <c r="C146" s="8">
        <v>18.386261415</v>
      </c>
      <c r="D146" s="44" t="str">
        <f t="shared" si="24"/>
        <v>N/A</v>
      </c>
      <c r="E146" s="8">
        <v>18.005952381</v>
      </c>
      <c r="F146" s="44" t="str">
        <f t="shared" si="25"/>
        <v>N/A</v>
      </c>
      <c r="G146" s="8">
        <v>17.418844021999998</v>
      </c>
      <c r="H146" s="44" t="str">
        <f t="shared" si="26"/>
        <v>N/A</v>
      </c>
      <c r="I146" s="12">
        <v>-2.0699999999999998</v>
      </c>
      <c r="J146" s="12">
        <v>-3.26</v>
      </c>
      <c r="K146" s="45" t="s">
        <v>739</v>
      </c>
      <c r="L146" s="9" t="str">
        <f t="shared" si="27"/>
        <v>Yes</v>
      </c>
    </row>
    <row r="147" spans="1:12" x14ac:dyDescent="0.2">
      <c r="A147" s="46" t="s">
        <v>1477</v>
      </c>
      <c r="B147" s="35" t="s">
        <v>213</v>
      </c>
      <c r="C147" s="8">
        <v>36.415573424000002</v>
      </c>
      <c r="D147" s="44" t="str">
        <f t="shared" si="24"/>
        <v>N/A</v>
      </c>
      <c r="E147" s="8">
        <v>35.714285713999999</v>
      </c>
      <c r="F147" s="44" t="str">
        <f t="shared" si="25"/>
        <v>N/A</v>
      </c>
      <c r="G147" s="8">
        <v>34.460592509999998</v>
      </c>
      <c r="H147" s="44" t="str">
        <f t="shared" si="26"/>
        <v>N/A</v>
      </c>
      <c r="I147" s="12">
        <v>-1.93</v>
      </c>
      <c r="J147" s="12">
        <v>-3.51</v>
      </c>
      <c r="K147" s="45" t="s">
        <v>739</v>
      </c>
      <c r="L147" s="9" t="str">
        <f t="shared" si="27"/>
        <v>Yes</v>
      </c>
    </row>
    <row r="148" spans="1:12" x14ac:dyDescent="0.2">
      <c r="A148" s="46" t="s">
        <v>1478</v>
      </c>
      <c r="B148" s="35" t="s">
        <v>213</v>
      </c>
      <c r="C148" s="8">
        <v>64.245395127999998</v>
      </c>
      <c r="D148" s="44" t="str">
        <f t="shared" si="24"/>
        <v>N/A</v>
      </c>
      <c r="E148" s="8">
        <v>63.838414176000001</v>
      </c>
      <c r="F148" s="44" t="str">
        <f t="shared" si="25"/>
        <v>N/A</v>
      </c>
      <c r="G148" s="8">
        <v>61.994853943000003</v>
      </c>
      <c r="H148" s="44" t="str">
        <f t="shared" si="26"/>
        <v>N/A</v>
      </c>
      <c r="I148" s="12">
        <v>-0.63300000000000001</v>
      </c>
      <c r="J148" s="12">
        <v>-2.89</v>
      </c>
      <c r="K148" s="45" t="s">
        <v>739</v>
      </c>
      <c r="L148" s="9" t="str">
        <f t="shared" si="27"/>
        <v>Yes</v>
      </c>
    </row>
    <row r="149" spans="1:12" x14ac:dyDescent="0.2">
      <c r="A149" s="46" t="s">
        <v>1479</v>
      </c>
      <c r="B149" s="35" t="s">
        <v>213</v>
      </c>
      <c r="C149" s="8">
        <v>11.421561946000001</v>
      </c>
      <c r="D149" s="44" t="str">
        <f t="shared" si="24"/>
        <v>N/A</v>
      </c>
      <c r="E149" s="8">
        <v>10.998376623</v>
      </c>
      <c r="F149" s="44" t="str">
        <f t="shared" si="25"/>
        <v>N/A</v>
      </c>
      <c r="G149" s="8">
        <v>11.018738452999999</v>
      </c>
      <c r="H149" s="44" t="str">
        <f t="shared" si="26"/>
        <v>N/A</v>
      </c>
      <c r="I149" s="12">
        <v>-3.71</v>
      </c>
      <c r="J149" s="12">
        <v>0.18509999999999999</v>
      </c>
      <c r="K149" s="45" t="s">
        <v>739</v>
      </c>
      <c r="L149" s="9" t="str">
        <f t="shared" si="27"/>
        <v>Yes</v>
      </c>
    </row>
    <row r="150" spans="1:12" x14ac:dyDescent="0.2">
      <c r="A150" s="46" t="s">
        <v>90</v>
      </c>
      <c r="B150" s="35" t="s">
        <v>213</v>
      </c>
      <c r="C150" s="8">
        <v>35.555085343000002</v>
      </c>
      <c r="D150" s="44" t="str">
        <f t="shared" si="24"/>
        <v>N/A</v>
      </c>
      <c r="E150" s="8">
        <v>36.250176279999998</v>
      </c>
      <c r="F150" s="44" t="str">
        <f t="shared" si="25"/>
        <v>N/A</v>
      </c>
      <c r="G150" s="8">
        <v>35.236165456000002</v>
      </c>
      <c r="H150" s="44" t="str">
        <f t="shared" si="26"/>
        <v>N/A</v>
      </c>
      <c r="I150" s="12">
        <v>1.9550000000000001</v>
      </c>
      <c r="J150" s="12">
        <v>-2.8</v>
      </c>
      <c r="K150" s="45" t="s">
        <v>739</v>
      </c>
      <c r="L150" s="9" t="str">
        <f t="shared" si="27"/>
        <v>Yes</v>
      </c>
    </row>
    <row r="151" spans="1:12" x14ac:dyDescent="0.2">
      <c r="A151" s="46" t="s">
        <v>479</v>
      </c>
      <c r="B151" s="35" t="s">
        <v>213</v>
      </c>
      <c r="C151" s="8">
        <v>34.729649436000003</v>
      </c>
      <c r="D151" s="44" t="str">
        <f t="shared" si="24"/>
        <v>N/A</v>
      </c>
      <c r="E151" s="8">
        <v>35.966361315999997</v>
      </c>
      <c r="F151" s="44" t="str">
        <f t="shared" si="25"/>
        <v>N/A</v>
      </c>
      <c r="G151" s="8">
        <v>34.054790374</v>
      </c>
      <c r="H151" s="44" t="str">
        <f t="shared" si="26"/>
        <v>N/A</v>
      </c>
      <c r="I151" s="12">
        <v>3.5609999999999999</v>
      </c>
      <c r="J151" s="12">
        <v>-5.31</v>
      </c>
      <c r="K151" s="45" t="s">
        <v>739</v>
      </c>
      <c r="L151" s="9" t="str">
        <f t="shared" si="27"/>
        <v>Yes</v>
      </c>
    </row>
    <row r="152" spans="1:12" x14ac:dyDescent="0.2">
      <c r="A152" s="46" t="s">
        <v>480</v>
      </c>
      <c r="B152" s="35" t="s">
        <v>213</v>
      </c>
      <c r="C152" s="8">
        <v>36.159193131000002</v>
      </c>
      <c r="D152" s="44" t="str">
        <f t="shared" si="24"/>
        <v>N/A</v>
      </c>
      <c r="E152" s="8">
        <v>36.214826840000001</v>
      </c>
      <c r="F152" s="44" t="str">
        <f t="shared" si="25"/>
        <v>N/A</v>
      </c>
      <c r="G152" s="8">
        <v>36.025336500000002</v>
      </c>
      <c r="H152" s="44" t="str">
        <f t="shared" si="26"/>
        <v>N/A</v>
      </c>
      <c r="I152" s="12">
        <v>0.15390000000000001</v>
      </c>
      <c r="J152" s="12">
        <v>-0.52300000000000002</v>
      </c>
      <c r="K152" s="45" t="s">
        <v>739</v>
      </c>
      <c r="L152" s="9" t="str">
        <f t="shared" si="27"/>
        <v>Yes</v>
      </c>
    </row>
    <row r="153" spans="1:12" x14ac:dyDescent="0.2">
      <c r="A153" s="46" t="s">
        <v>117</v>
      </c>
      <c r="B153" s="35" t="s">
        <v>213</v>
      </c>
      <c r="C153" s="8">
        <v>87.889688249000002</v>
      </c>
      <c r="D153" s="44" t="str">
        <f t="shared" si="24"/>
        <v>N/A</v>
      </c>
      <c r="E153" s="8">
        <v>88.562967141000001</v>
      </c>
      <c r="F153" s="44" t="str">
        <f t="shared" si="25"/>
        <v>N/A</v>
      </c>
      <c r="G153" s="8">
        <v>88.366405813</v>
      </c>
      <c r="H153" s="44" t="str">
        <f t="shared" si="26"/>
        <v>N/A</v>
      </c>
      <c r="I153" s="12">
        <v>0.76600000000000001</v>
      </c>
      <c r="J153" s="12">
        <v>-0.222</v>
      </c>
      <c r="K153" s="45" t="s">
        <v>739</v>
      </c>
      <c r="L153" s="9" t="str">
        <f t="shared" si="27"/>
        <v>Yes</v>
      </c>
    </row>
    <row r="154" spans="1:12" x14ac:dyDescent="0.2">
      <c r="A154" s="46" t="s">
        <v>481</v>
      </c>
      <c r="B154" s="35" t="s">
        <v>213</v>
      </c>
      <c r="C154" s="8">
        <v>80.926916220999999</v>
      </c>
      <c r="D154" s="44" t="str">
        <f t="shared" si="24"/>
        <v>N/A</v>
      </c>
      <c r="E154" s="8">
        <v>81.979276167999998</v>
      </c>
      <c r="F154" s="44" t="str">
        <f t="shared" si="25"/>
        <v>N/A</v>
      </c>
      <c r="G154" s="8">
        <v>80.929317390999998</v>
      </c>
      <c r="H154" s="44" t="str">
        <f t="shared" si="26"/>
        <v>N/A</v>
      </c>
      <c r="I154" s="12">
        <v>1.3</v>
      </c>
      <c r="J154" s="12">
        <v>-1.28</v>
      </c>
      <c r="K154" s="45" t="s">
        <v>739</v>
      </c>
      <c r="L154" s="9" t="str">
        <f t="shared" si="27"/>
        <v>Yes</v>
      </c>
    </row>
    <row r="155" spans="1:12" x14ac:dyDescent="0.2">
      <c r="A155" s="46" t="s">
        <v>482</v>
      </c>
      <c r="B155" s="35" t="s">
        <v>213</v>
      </c>
      <c r="C155" s="8">
        <v>94.248330379999999</v>
      </c>
      <c r="D155" s="44" t="str">
        <f t="shared" si="24"/>
        <v>N/A</v>
      </c>
      <c r="E155" s="8">
        <v>94.466991342</v>
      </c>
      <c r="F155" s="44" t="str">
        <f t="shared" si="25"/>
        <v>N/A</v>
      </c>
      <c r="G155" s="8">
        <v>94.840327263000006</v>
      </c>
      <c r="H155" s="44" t="str">
        <f t="shared" si="26"/>
        <v>N/A</v>
      </c>
      <c r="I155" s="12">
        <v>0.23200000000000001</v>
      </c>
      <c r="J155" s="12">
        <v>0.3952</v>
      </c>
      <c r="K155" s="45" t="s">
        <v>739</v>
      </c>
      <c r="L155" s="9" t="str">
        <f t="shared" si="27"/>
        <v>Yes</v>
      </c>
    </row>
    <row r="156" spans="1:12" x14ac:dyDescent="0.2">
      <c r="A156" s="46" t="s">
        <v>1480</v>
      </c>
      <c r="B156" s="35" t="s">
        <v>213</v>
      </c>
      <c r="C156" s="36">
        <v>0.51139240509999995</v>
      </c>
      <c r="D156" s="44" t="str">
        <f t="shared" si="24"/>
        <v>N/A</v>
      </c>
      <c r="E156" s="36">
        <v>0.35784523299999998</v>
      </c>
      <c r="F156" s="44" t="str">
        <f t="shared" si="25"/>
        <v>N/A</v>
      </c>
      <c r="G156" s="36">
        <v>0.78834080719999999</v>
      </c>
      <c r="H156" s="44" t="str">
        <f t="shared" si="26"/>
        <v>N/A</v>
      </c>
      <c r="I156" s="12">
        <v>-30</v>
      </c>
      <c r="J156" s="12">
        <v>120.3</v>
      </c>
      <c r="K156" s="45" t="s">
        <v>739</v>
      </c>
      <c r="L156" s="9" t="str">
        <f t="shared" si="27"/>
        <v>No</v>
      </c>
    </row>
    <row r="157" spans="1:12" x14ac:dyDescent="0.2">
      <c r="A157" s="46" t="s">
        <v>1481</v>
      </c>
      <c r="B157" s="35" t="s">
        <v>213</v>
      </c>
      <c r="C157" s="36">
        <v>0.32135728540000003</v>
      </c>
      <c r="D157" s="44" t="str">
        <f t="shared" si="24"/>
        <v>N/A</v>
      </c>
      <c r="E157" s="36">
        <v>0.28080808080000003</v>
      </c>
      <c r="F157" s="44" t="str">
        <f t="shared" si="25"/>
        <v>N/A</v>
      </c>
      <c r="G157" s="36">
        <v>0.1036789298</v>
      </c>
      <c r="H157" s="44" t="str">
        <f t="shared" si="26"/>
        <v>N/A</v>
      </c>
      <c r="I157" s="12">
        <v>-12.6</v>
      </c>
      <c r="J157" s="12">
        <v>-63.1</v>
      </c>
      <c r="K157" s="45" t="s">
        <v>739</v>
      </c>
      <c r="L157" s="9" t="str">
        <f t="shared" si="27"/>
        <v>No</v>
      </c>
    </row>
    <row r="158" spans="1:12" x14ac:dyDescent="0.2">
      <c r="A158" s="46" t="s">
        <v>1482</v>
      </c>
      <c r="B158" s="35" t="s">
        <v>213</v>
      </c>
      <c r="C158" s="36">
        <v>0.57375833949999999</v>
      </c>
      <c r="D158" s="44" t="str">
        <f t="shared" si="24"/>
        <v>N/A</v>
      </c>
      <c r="E158" s="36">
        <v>0.3628850488</v>
      </c>
      <c r="F158" s="44" t="str">
        <f t="shared" si="25"/>
        <v>N/A</v>
      </c>
      <c r="G158" s="36">
        <v>1.2393939394</v>
      </c>
      <c r="H158" s="44" t="str">
        <f t="shared" si="26"/>
        <v>N/A</v>
      </c>
      <c r="I158" s="12">
        <v>-36.799999999999997</v>
      </c>
      <c r="J158" s="12">
        <v>241.5</v>
      </c>
      <c r="K158" s="45" t="s">
        <v>739</v>
      </c>
      <c r="L158" s="9" t="str">
        <f t="shared" si="27"/>
        <v>No</v>
      </c>
    </row>
    <row r="159" spans="1:12" x14ac:dyDescent="0.2">
      <c r="A159" s="46" t="s">
        <v>1483</v>
      </c>
      <c r="B159" s="35" t="s">
        <v>213</v>
      </c>
      <c r="C159" s="36">
        <v>247.92407514999999</v>
      </c>
      <c r="D159" s="44" t="str">
        <f t="shared" si="24"/>
        <v>N/A</v>
      </c>
      <c r="E159" s="36">
        <v>244.43218164000001</v>
      </c>
      <c r="F159" s="44" t="str">
        <f t="shared" si="25"/>
        <v>N/A</v>
      </c>
      <c r="G159" s="36">
        <v>245.84448499999999</v>
      </c>
      <c r="H159" s="44" t="str">
        <f t="shared" si="26"/>
        <v>N/A</v>
      </c>
      <c r="I159" s="12">
        <v>-1.41</v>
      </c>
      <c r="J159" s="12">
        <v>0.57779999999999998</v>
      </c>
      <c r="K159" s="45" t="s">
        <v>739</v>
      </c>
      <c r="L159" s="9" t="str">
        <f t="shared" si="27"/>
        <v>Yes</v>
      </c>
    </row>
    <row r="160" spans="1:12" x14ac:dyDescent="0.2">
      <c r="A160" s="46" t="s">
        <v>1484</v>
      </c>
      <c r="B160" s="35" t="s">
        <v>213</v>
      </c>
      <c r="C160" s="36">
        <v>250.37641618000001</v>
      </c>
      <c r="D160" s="44" t="str">
        <f t="shared" si="24"/>
        <v>N/A</v>
      </c>
      <c r="E160" s="36">
        <v>245.78663843999999</v>
      </c>
      <c r="F160" s="44" t="str">
        <f t="shared" si="25"/>
        <v>N/A</v>
      </c>
      <c r="G160" s="36">
        <v>249.07299805</v>
      </c>
      <c r="H160" s="44" t="str">
        <f t="shared" si="26"/>
        <v>N/A</v>
      </c>
      <c r="I160" s="12">
        <v>-1.83</v>
      </c>
      <c r="J160" s="12">
        <v>1.337</v>
      </c>
      <c r="K160" s="45" t="s">
        <v>739</v>
      </c>
      <c r="L160" s="9" t="str">
        <f t="shared" si="27"/>
        <v>Yes</v>
      </c>
    </row>
    <row r="161" spans="1:12" x14ac:dyDescent="0.2">
      <c r="A161" s="46" t="s">
        <v>1485</v>
      </c>
      <c r="B161" s="35" t="s">
        <v>213</v>
      </c>
      <c r="C161" s="36">
        <v>235.26730309999999</v>
      </c>
      <c r="D161" s="44" t="str">
        <f t="shared" si="24"/>
        <v>N/A</v>
      </c>
      <c r="E161" s="36">
        <v>237.59655597</v>
      </c>
      <c r="F161" s="44" t="str">
        <f t="shared" si="25"/>
        <v>N/A</v>
      </c>
      <c r="G161" s="36">
        <v>230.30179641000001</v>
      </c>
      <c r="H161" s="44" t="str">
        <f t="shared" si="26"/>
        <v>N/A</v>
      </c>
      <c r="I161" s="12">
        <v>0.99</v>
      </c>
      <c r="J161" s="12">
        <v>-3.07</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1747</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11</v>
      </c>
      <c r="H164" s="44" t="str">
        <f t="shared" si="30"/>
        <v>N/A</v>
      </c>
      <c r="I164" s="12">
        <v>-100</v>
      </c>
      <c r="J164" s="12" t="s">
        <v>1747</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0</v>
      </c>
      <c r="H165" s="44" t="str">
        <f t="shared" si="30"/>
        <v>N/A</v>
      </c>
      <c r="I165" s="12">
        <v>0</v>
      </c>
      <c r="J165" s="12">
        <v>-100</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0</v>
      </c>
      <c r="D167" s="44" t="str">
        <f t="shared" si="28"/>
        <v>N/A</v>
      </c>
      <c r="E167" s="36">
        <v>0</v>
      </c>
      <c r="F167" s="44" t="str">
        <f t="shared" si="29"/>
        <v>N/A</v>
      </c>
      <c r="G167" s="36">
        <v>0</v>
      </c>
      <c r="H167" s="44" t="str">
        <f t="shared" si="30"/>
        <v>N/A</v>
      </c>
      <c r="I167" s="12" t="s">
        <v>1747</v>
      </c>
      <c r="J167" s="12" t="s">
        <v>1747</v>
      </c>
      <c r="K167" s="14" t="s">
        <v>213</v>
      </c>
      <c r="L167" s="9" t="str">
        <f t="shared" si="31"/>
        <v>N/A</v>
      </c>
    </row>
    <row r="168" spans="1:12" x14ac:dyDescent="0.2">
      <c r="A168" s="46" t="s">
        <v>125</v>
      </c>
      <c r="B168" s="35" t="s">
        <v>213</v>
      </c>
      <c r="C168" s="47">
        <v>799871</v>
      </c>
      <c r="D168" s="44" t="str">
        <f t="shared" si="28"/>
        <v>N/A</v>
      </c>
      <c r="E168" s="47">
        <v>437833</v>
      </c>
      <c r="F168" s="44" t="str">
        <f t="shared" si="29"/>
        <v>N/A</v>
      </c>
      <c r="G168" s="47">
        <v>645919</v>
      </c>
      <c r="H168" s="44" t="str">
        <f t="shared" si="30"/>
        <v>N/A</v>
      </c>
      <c r="I168" s="12">
        <v>-45.3</v>
      </c>
      <c r="J168" s="12">
        <v>47.53</v>
      </c>
      <c r="K168" s="14" t="s">
        <v>213</v>
      </c>
      <c r="L168" s="9" t="str">
        <f t="shared" si="31"/>
        <v>N/A</v>
      </c>
    </row>
    <row r="169" spans="1:12" x14ac:dyDescent="0.2">
      <c r="A169" s="46" t="s">
        <v>1622</v>
      </c>
      <c r="B169" s="35" t="s">
        <v>213</v>
      </c>
      <c r="C169" s="47">
        <v>785629</v>
      </c>
      <c r="D169" s="44" t="str">
        <f t="shared" si="28"/>
        <v>N/A</v>
      </c>
      <c r="E169" s="47">
        <v>417041</v>
      </c>
      <c r="F169" s="44" t="str">
        <f t="shared" si="29"/>
        <v>N/A</v>
      </c>
      <c r="G169" s="47">
        <v>639021</v>
      </c>
      <c r="H169" s="44" t="str">
        <f t="shared" si="30"/>
        <v>N/A</v>
      </c>
      <c r="I169" s="12">
        <v>-46.9</v>
      </c>
      <c r="J169" s="12">
        <v>53.23</v>
      </c>
      <c r="K169" s="14" t="s">
        <v>213</v>
      </c>
      <c r="L169" s="9" t="str">
        <f t="shared" si="31"/>
        <v>N/A</v>
      </c>
    </row>
    <row r="170" spans="1:12" x14ac:dyDescent="0.2">
      <c r="A170" s="46" t="s">
        <v>1379</v>
      </c>
      <c r="B170" s="35" t="s">
        <v>213</v>
      </c>
      <c r="C170" s="47">
        <v>277250</v>
      </c>
      <c r="D170" s="44" t="str">
        <f t="shared" si="28"/>
        <v>N/A</v>
      </c>
      <c r="E170" s="47">
        <v>208283</v>
      </c>
      <c r="F170" s="44" t="str">
        <f t="shared" si="29"/>
        <v>N/A</v>
      </c>
      <c r="G170" s="47">
        <v>166393</v>
      </c>
      <c r="H170" s="44" t="str">
        <f t="shared" si="30"/>
        <v>N/A</v>
      </c>
      <c r="I170" s="12">
        <v>-24.9</v>
      </c>
      <c r="J170" s="12">
        <v>-20.100000000000001</v>
      </c>
      <c r="K170" s="14" t="s">
        <v>213</v>
      </c>
      <c r="L170" s="9" t="str">
        <f t="shared" si="31"/>
        <v>N/A</v>
      </c>
    </row>
    <row r="171" spans="1:12" x14ac:dyDescent="0.2">
      <c r="A171" s="46" t="s">
        <v>1616</v>
      </c>
      <c r="B171" s="35" t="s">
        <v>213</v>
      </c>
      <c r="C171" s="47">
        <v>25014</v>
      </c>
      <c r="D171" s="44" t="str">
        <f t="shared" si="28"/>
        <v>N/A</v>
      </c>
      <c r="E171" s="47">
        <v>47177</v>
      </c>
      <c r="F171" s="44" t="str">
        <f t="shared" si="29"/>
        <v>N/A</v>
      </c>
      <c r="G171" s="47">
        <v>34380</v>
      </c>
      <c r="H171" s="44" t="str">
        <f t="shared" si="30"/>
        <v>N/A</v>
      </c>
      <c r="I171" s="12">
        <v>88.6</v>
      </c>
      <c r="J171" s="12">
        <v>-27.1</v>
      </c>
      <c r="K171" s="14" t="s">
        <v>213</v>
      </c>
      <c r="L171" s="9" t="str">
        <f t="shared" si="31"/>
        <v>N/A</v>
      </c>
    </row>
    <row r="172" spans="1:12" x14ac:dyDescent="0.2">
      <c r="A172" s="46" t="s">
        <v>1617</v>
      </c>
      <c r="B172" s="35" t="s">
        <v>213</v>
      </c>
      <c r="C172" s="47">
        <v>169603</v>
      </c>
      <c r="D172" s="44" t="str">
        <f t="shared" si="28"/>
        <v>N/A</v>
      </c>
      <c r="E172" s="47">
        <v>138289</v>
      </c>
      <c r="F172" s="44" t="str">
        <f t="shared" si="29"/>
        <v>N/A</v>
      </c>
      <c r="G172" s="47">
        <v>137625</v>
      </c>
      <c r="H172" s="44" t="str">
        <f t="shared" si="30"/>
        <v>N/A</v>
      </c>
      <c r="I172" s="12">
        <v>-18.5</v>
      </c>
      <c r="J172" s="12">
        <v>-0.48</v>
      </c>
      <c r="K172" s="14" t="s">
        <v>213</v>
      </c>
      <c r="L172" s="9" t="str">
        <f t="shared" si="31"/>
        <v>N/A</v>
      </c>
    </row>
    <row r="173" spans="1:12" ht="25.5" x14ac:dyDescent="0.2">
      <c r="A173" s="46" t="s">
        <v>1380</v>
      </c>
      <c r="B173" s="35" t="s">
        <v>213</v>
      </c>
      <c r="C173" s="47">
        <v>25835</v>
      </c>
      <c r="D173" s="44" t="str">
        <f t="shared" ref="D173:D187" si="32">IF($B173="N/A","N/A",IF(C173&gt;10,"No",IF(C173&lt;-10,"No","Yes")))</f>
        <v>N/A</v>
      </c>
      <c r="E173" s="47">
        <v>16392</v>
      </c>
      <c r="F173" s="44" t="str">
        <f t="shared" ref="F173:F187" si="33">IF($B173="N/A","N/A",IF(E173&gt;10,"No",IF(E173&lt;-10,"No","Yes")))</f>
        <v>N/A</v>
      </c>
      <c r="G173" s="47">
        <v>29787</v>
      </c>
      <c r="H173" s="44" t="str">
        <f t="shared" ref="H173:H187" si="34">IF($B173="N/A","N/A",IF(G173&gt;10,"No",IF(G173&lt;-10,"No","Yes")))</f>
        <v>N/A</v>
      </c>
      <c r="I173" s="12">
        <v>-36.6</v>
      </c>
      <c r="J173" s="12">
        <v>81.72</v>
      </c>
      <c r="K173" s="45" t="s">
        <v>739</v>
      </c>
      <c r="L173" s="9" t="str">
        <f t="shared" ref="L173:L187" si="35">IF(J173="Div by 0", "N/A", IF(K173="N/A","N/A", IF(J173&gt;VALUE(MID(K173,1,2)), "No", IF(J173&lt;-1*VALUE(MID(K173,1,2)), "No", "Yes"))))</f>
        <v>No</v>
      </c>
    </row>
    <row r="174" spans="1:12" x14ac:dyDescent="0.2">
      <c r="A174" s="46" t="s">
        <v>649</v>
      </c>
      <c r="B174" s="35" t="s">
        <v>213</v>
      </c>
      <c r="C174" s="36">
        <v>120</v>
      </c>
      <c r="D174" s="44" t="str">
        <f t="shared" si="32"/>
        <v>N/A</v>
      </c>
      <c r="E174" s="36">
        <v>90</v>
      </c>
      <c r="F174" s="44" t="str">
        <f t="shared" si="33"/>
        <v>N/A</v>
      </c>
      <c r="G174" s="36">
        <v>106</v>
      </c>
      <c r="H174" s="44" t="str">
        <f t="shared" si="34"/>
        <v>N/A</v>
      </c>
      <c r="I174" s="12">
        <v>-25</v>
      </c>
      <c r="J174" s="12">
        <v>17.78</v>
      </c>
      <c r="K174" s="45" t="s">
        <v>739</v>
      </c>
      <c r="L174" s="9" t="str">
        <f t="shared" si="35"/>
        <v>Yes</v>
      </c>
    </row>
    <row r="175" spans="1:12" ht="25.5" x14ac:dyDescent="0.2">
      <c r="A175" s="46" t="s">
        <v>1381</v>
      </c>
      <c r="B175" s="35" t="s">
        <v>213</v>
      </c>
      <c r="C175" s="47">
        <v>215.29166667000001</v>
      </c>
      <c r="D175" s="44" t="str">
        <f t="shared" si="32"/>
        <v>N/A</v>
      </c>
      <c r="E175" s="47">
        <v>182.13333333</v>
      </c>
      <c r="F175" s="44" t="str">
        <f t="shared" si="33"/>
        <v>N/A</v>
      </c>
      <c r="G175" s="47">
        <v>281.00943396000002</v>
      </c>
      <c r="H175" s="44" t="str">
        <f t="shared" si="34"/>
        <v>N/A</v>
      </c>
      <c r="I175" s="12">
        <v>-15.4</v>
      </c>
      <c r="J175" s="12">
        <v>54.29</v>
      </c>
      <c r="K175" s="45" t="s">
        <v>739</v>
      </c>
      <c r="L175" s="9" t="str">
        <f t="shared" si="35"/>
        <v>No</v>
      </c>
    </row>
    <row r="176" spans="1:12" ht="25.5" x14ac:dyDescent="0.2">
      <c r="A176" s="46" t="s">
        <v>1382</v>
      </c>
      <c r="B176" s="35" t="s">
        <v>213</v>
      </c>
      <c r="C176" s="47">
        <v>344772</v>
      </c>
      <c r="D176" s="44" t="str">
        <f t="shared" si="32"/>
        <v>N/A</v>
      </c>
      <c r="E176" s="47">
        <v>344673</v>
      </c>
      <c r="F176" s="44" t="str">
        <f t="shared" si="33"/>
        <v>N/A</v>
      </c>
      <c r="G176" s="47">
        <v>420899</v>
      </c>
      <c r="H176" s="44" t="str">
        <f t="shared" si="34"/>
        <v>N/A</v>
      </c>
      <c r="I176" s="12">
        <v>-2.9000000000000001E-2</v>
      </c>
      <c r="J176" s="12">
        <v>22.12</v>
      </c>
      <c r="K176" s="45" t="s">
        <v>739</v>
      </c>
      <c r="L176" s="9" t="str">
        <f t="shared" si="35"/>
        <v>Yes</v>
      </c>
    </row>
    <row r="177" spans="1:12" x14ac:dyDescent="0.2">
      <c r="A177" s="46" t="s">
        <v>516</v>
      </c>
      <c r="B177" s="35" t="s">
        <v>213</v>
      </c>
      <c r="C177" s="36">
        <v>1633</v>
      </c>
      <c r="D177" s="44" t="str">
        <f t="shared" si="32"/>
        <v>N/A</v>
      </c>
      <c r="E177" s="36">
        <v>1593</v>
      </c>
      <c r="F177" s="44" t="str">
        <f t="shared" si="33"/>
        <v>N/A</v>
      </c>
      <c r="G177" s="36">
        <v>2001</v>
      </c>
      <c r="H177" s="44" t="str">
        <f t="shared" si="34"/>
        <v>N/A</v>
      </c>
      <c r="I177" s="12">
        <v>-2.4500000000000002</v>
      </c>
      <c r="J177" s="12">
        <v>25.61</v>
      </c>
      <c r="K177" s="45" t="s">
        <v>739</v>
      </c>
      <c r="L177" s="9" t="str">
        <f t="shared" si="35"/>
        <v>Yes</v>
      </c>
    </row>
    <row r="178" spans="1:12" ht="25.5" x14ac:dyDescent="0.2">
      <c r="A178" s="46" t="s">
        <v>1383</v>
      </c>
      <c r="B178" s="35" t="s">
        <v>213</v>
      </c>
      <c r="C178" s="47">
        <v>211.12798530000001</v>
      </c>
      <c r="D178" s="44" t="str">
        <f t="shared" si="32"/>
        <v>N/A</v>
      </c>
      <c r="E178" s="47">
        <v>216.36723164</v>
      </c>
      <c r="F178" s="44" t="str">
        <f t="shared" si="33"/>
        <v>N/A</v>
      </c>
      <c r="G178" s="47">
        <v>210.34432784000001</v>
      </c>
      <c r="H178" s="44" t="str">
        <f t="shared" si="34"/>
        <v>N/A</v>
      </c>
      <c r="I178" s="12">
        <v>2.4820000000000002</v>
      </c>
      <c r="J178" s="12">
        <v>-2.78</v>
      </c>
      <c r="K178" s="45" t="s">
        <v>739</v>
      </c>
      <c r="L178" s="9" t="str">
        <f t="shared" si="35"/>
        <v>Yes</v>
      </c>
    </row>
    <row r="179" spans="1:12" ht="25.5" x14ac:dyDescent="0.2">
      <c r="A179" s="46" t="s">
        <v>1384</v>
      </c>
      <c r="B179" s="35" t="s">
        <v>213</v>
      </c>
      <c r="C179" s="47">
        <v>142922</v>
      </c>
      <c r="D179" s="44" t="str">
        <f t="shared" si="32"/>
        <v>N/A</v>
      </c>
      <c r="E179" s="47">
        <v>183968</v>
      </c>
      <c r="F179" s="44" t="str">
        <f t="shared" si="33"/>
        <v>N/A</v>
      </c>
      <c r="G179" s="47">
        <v>284004</v>
      </c>
      <c r="H179" s="44" t="str">
        <f t="shared" si="34"/>
        <v>N/A</v>
      </c>
      <c r="I179" s="12">
        <v>28.72</v>
      </c>
      <c r="J179" s="12">
        <v>54.38</v>
      </c>
      <c r="K179" s="45" t="s">
        <v>739</v>
      </c>
      <c r="L179" s="9" t="str">
        <f t="shared" si="35"/>
        <v>No</v>
      </c>
    </row>
    <row r="180" spans="1:12" x14ac:dyDescent="0.2">
      <c r="A180" s="46" t="s">
        <v>517</v>
      </c>
      <c r="B180" s="35" t="s">
        <v>213</v>
      </c>
      <c r="C180" s="36">
        <v>809</v>
      </c>
      <c r="D180" s="44" t="str">
        <f t="shared" si="32"/>
        <v>N/A</v>
      </c>
      <c r="E180" s="36">
        <v>917</v>
      </c>
      <c r="F180" s="44" t="str">
        <f t="shared" si="33"/>
        <v>N/A</v>
      </c>
      <c r="G180" s="36">
        <v>1108</v>
      </c>
      <c r="H180" s="44" t="str">
        <f t="shared" si="34"/>
        <v>N/A</v>
      </c>
      <c r="I180" s="12">
        <v>13.35</v>
      </c>
      <c r="J180" s="12">
        <v>20.83</v>
      </c>
      <c r="K180" s="45" t="s">
        <v>739</v>
      </c>
      <c r="L180" s="9" t="str">
        <f t="shared" si="35"/>
        <v>Yes</v>
      </c>
    </row>
    <row r="181" spans="1:12" ht="25.5" x14ac:dyDescent="0.2">
      <c r="A181" s="46" t="s">
        <v>1385</v>
      </c>
      <c r="B181" s="35" t="s">
        <v>213</v>
      </c>
      <c r="C181" s="47">
        <v>176.66501854000001</v>
      </c>
      <c r="D181" s="44" t="str">
        <f t="shared" si="32"/>
        <v>N/A</v>
      </c>
      <c r="E181" s="47">
        <v>200.61941112</v>
      </c>
      <c r="F181" s="44" t="str">
        <f t="shared" si="33"/>
        <v>N/A</v>
      </c>
      <c r="G181" s="47">
        <v>256.32129964000001</v>
      </c>
      <c r="H181" s="44" t="str">
        <f t="shared" si="34"/>
        <v>N/A</v>
      </c>
      <c r="I181" s="12">
        <v>13.56</v>
      </c>
      <c r="J181" s="12">
        <v>27.76</v>
      </c>
      <c r="K181" s="45" t="s">
        <v>739</v>
      </c>
      <c r="L181" s="9" t="str">
        <f t="shared" si="35"/>
        <v>Yes</v>
      </c>
    </row>
    <row r="182" spans="1:12" ht="25.5" x14ac:dyDescent="0.2">
      <c r="A182" s="46" t="s">
        <v>1386</v>
      </c>
      <c r="B182" s="35" t="s">
        <v>213</v>
      </c>
      <c r="C182" s="47">
        <v>1672477</v>
      </c>
      <c r="D182" s="44" t="str">
        <f t="shared" si="32"/>
        <v>N/A</v>
      </c>
      <c r="E182" s="47">
        <v>2259125</v>
      </c>
      <c r="F182" s="44" t="str">
        <f t="shared" si="33"/>
        <v>N/A</v>
      </c>
      <c r="G182" s="47">
        <v>2608077</v>
      </c>
      <c r="H182" s="44" t="str">
        <f t="shared" si="34"/>
        <v>N/A</v>
      </c>
      <c r="I182" s="12">
        <v>35.08</v>
      </c>
      <c r="J182" s="12">
        <v>15.45</v>
      </c>
      <c r="K182" s="45" t="s">
        <v>739</v>
      </c>
      <c r="L182" s="9" t="str">
        <f t="shared" si="35"/>
        <v>Yes</v>
      </c>
    </row>
    <row r="183" spans="1:12" x14ac:dyDescent="0.2">
      <c r="A183" s="46" t="s">
        <v>518</v>
      </c>
      <c r="B183" s="35" t="s">
        <v>213</v>
      </c>
      <c r="C183" s="36">
        <v>1252</v>
      </c>
      <c r="D183" s="44" t="str">
        <f t="shared" si="32"/>
        <v>N/A</v>
      </c>
      <c r="E183" s="36">
        <v>1293</v>
      </c>
      <c r="F183" s="44" t="str">
        <f t="shared" si="33"/>
        <v>N/A</v>
      </c>
      <c r="G183" s="36">
        <v>1304</v>
      </c>
      <c r="H183" s="44" t="str">
        <f t="shared" si="34"/>
        <v>N/A</v>
      </c>
      <c r="I183" s="12">
        <v>3.2749999999999999</v>
      </c>
      <c r="J183" s="12">
        <v>0.85070000000000001</v>
      </c>
      <c r="K183" s="45" t="s">
        <v>739</v>
      </c>
      <c r="L183" s="9" t="str">
        <f t="shared" si="35"/>
        <v>Yes</v>
      </c>
    </row>
    <row r="184" spans="1:12" ht="25.5" x14ac:dyDescent="0.2">
      <c r="A184" s="46" t="s">
        <v>1387</v>
      </c>
      <c r="B184" s="35" t="s">
        <v>213</v>
      </c>
      <c r="C184" s="47">
        <v>1335.8442491999999</v>
      </c>
      <c r="D184" s="44" t="str">
        <f t="shared" si="32"/>
        <v>N/A</v>
      </c>
      <c r="E184" s="47">
        <v>1747.1964424</v>
      </c>
      <c r="F184" s="44" t="str">
        <f t="shared" si="33"/>
        <v>N/A</v>
      </c>
      <c r="G184" s="47">
        <v>2000.0590491</v>
      </c>
      <c r="H184" s="44" t="str">
        <f t="shared" si="34"/>
        <v>N/A</v>
      </c>
      <c r="I184" s="12">
        <v>30.79</v>
      </c>
      <c r="J184" s="12">
        <v>14.47</v>
      </c>
      <c r="K184" s="45" t="s">
        <v>739</v>
      </c>
      <c r="L184" s="9" t="str">
        <f t="shared" si="35"/>
        <v>Yes</v>
      </c>
    </row>
    <row r="185" spans="1:12" ht="25.5" x14ac:dyDescent="0.2">
      <c r="A185" s="46" t="s">
        <v>1388</v>
      </c>
      <c r="B185" s="35" t="s">
        <v>213</v>
      </c>
      <c r="C185" s="47">
        <v>64651977</v>
      </c>
      <c r="D185" s="44" t="str">
        <f t="shared" si="32"/>
        <v>N/A</v>
      </c>
      <c r="E185" s="47">
        <v>70048600</v>
      </c>
      <c r="F185" s="44" t="str">
        <f t="shared" si="33"/>
        <v>N/A</v>
      </c>
      <c r="G185" s="47">
        <v>77848324</v>
      </c>
      <c r="H185" s="44" t="str">
        <f t="shared" si="34"/>
        <v>N/A</v>
      </c>
      <c r="I185" s="12">
        <v>8.3469999999999995</v>
      </c>
      <c r="J185" s="12">
        <v>11.13</v>
      </c>
      <c r="K185" s="45" t="s">
        <v>739</v>
      </c>
      <c r="L185" s="9" t="str">
        <f t="shared" si="35"/>
        <v>Yes</v>
      </c>
    </row>
    <row r="186" spans="1:12" ht="25.5" x14ac:dyDescent="0.2">
      <c r="A186" s="46" t="s">
        <v>519</v>
      </c>
      <c r="B186" s="35" t="s">
        <v>213</v>
      </c>
      <c r="C186" s="36">
        <v>1801</v>
      </c>
      <c r="D186" s="44" t="str">
        <f t="shared" si="32"/>
        <v>N/A</v>
      </c>
      <c r="E186" s="36">
        <v>2977</v>
      </c>
      <c r="F186" s="44" t="str">
        <f t="shared" si="33"/>
        <v>N/A</v>
      </c>
      <c r="G186" s="36">
        <v>3337</v>
      </c>
      <c r="H186" s="44" t="str">
        <f t="shared" si="34"/>
        <v>N/A</v>
      </c>
      <c r="I186" s="12">
        <v>65.3</v>
      </c>
      <c r="J186" s="12">
        <v>12.09</v>
      </c>
      <c r="K186" s="45" t="s">
        <v>739</v>
      </c>
      <c r="L186" s="9" t="str">
        <f t="shared" si="35"/>
        <v>Yes</v>
      </c>
    </row>
    <row r="187" spans="1:12" ht="25.5" x14ac:dyDescent="0.2">
      <c r="A187" s="46" t="s">
        <v>1389</v>
      </c>
      <c r="B187" s="35" t="s">
        <v>213</v>
      </c>
      <c r="C187" s="47">
        <v>35897.821766000001</v>
      </c>
      <c r="D187" s="44" t="str">
        <f t="shared" si="32"/>
        <v>N/A</v>
      </c>
      <c r="E187" s="47">
        <v>23529.929458999999</v>
      </c>
      <c r="F187" s="44" t="str">
        <f t="shared" si="33"/>
        <v>N/A</v>
      </c>
      <c r="G187" s="47">
        <v>23328.835480999998</v>
      </c>
      <c r="H187" s="44" t="str">
        <f t="shared" si="34"/>
        <v>N/A</v>
      </c>
      <c r="I187" s="12">
        <v>-34.5</v>
      </c>
      <c r="J187" s="12">
        <v>-0.85499999999999998</v>
      </c>
      <c r="K187" s="45" t="s">
        <v>739</v>
      </c>
      <c r="L187" s="9" t="str">
        <f t="shared" si="35"/>
        <v>Yes</v>
      </c>
    </row>
    <row r="188" spans="1:12" x14ac:dyDescent="0.2">
      <c r="A188" s="4" t="s">
        <v>1390</v>
      </c>
      <c r="B188" s="35" t="s">
        <v>213</v>
      </c>
      <c r="C188" s="47">
        <v>76820321</v>
      </c>
      <c r="D188" s="44" t="str">
        <f t="shared" ref="D188:D203" si="36">IF($B188="N/A","N/A",IF(C188&gt;10,"No",IF(C188&lt;-10,"No","Yes")))</f>
        <v>N/A</v>
      </c>
      <c r="E188" s="47">
        <v>77714112</v>
      </c>
      <c r="F188" s="44" t="str">
        <f t="shared" ref="F188:F203" si="37">IF($B188="N/A","N/A",IF(E188&gt;10,"No",IF(E188&lt;-10,"No","Yes")))</f>
        <v>N/A</v>
      </c>
      <c r="G188" s="47">
        <v>78625561</v>
      </c>
      <c r="H188" s="44" t="str">
        <f t="shared" ref="H188:H203" si="38">IF($B188="N/A","N/A",IF(G188&gt;10,"No",IF(G188&lt;-10,"No","Yes")))</f>
        <v>N/A</v>
      </c>
      <c r="I188" s="12">
        <v>1.163</v>
      </c>
      <c r="J188" s="12">
        <v>1.173</v>
      </c>
      <c r="K188" s="45" t="s">
        <v>739</v>
      </c>
      <c r="L188" s="9" t="str">
        <f t="shared" ref="L188:L203" si="39">IF(J188="Div by 0", "N/A", IF(K188="N/A","N/A", IF(J188&gt;VALUE(MID(K188,1,2)), "No", IF(J188&lt;-1*VALUE(MID(K188,1,2)), "No", "Yes"))))</f>
        <v>Yes</v>
      </c>
    </row>
    <row r="189" spans="1:12" x14ac:dyDescent="0.2">
      <c r="A189" s="4" t="s">
        <v>1487</v>
      </c>
      <c r="B189" s="35" t="s">
        <v>213</v>
      </c>
      <c r="C189" s="36">
        <v>3617</v>
      </c>
      <c r="D189" s="44" t="str">
        <f t="shared" si="36"/>
        <v>N/A</v>
      </c>
      <c r="E189" s="36">
        <v>3654</v>
      </c>
      <c r="F189" s="44" t="str">
        <f t="shared" si="37"/>
        <v>N/A</v>
      </c>
      <c r="G189" s="36">
        <v>3713</v>
      </c>
      <c r="H189" s="44" t="str">
        <f t="shared" si="38"/>
        <v>N/A</v>
      </c>
      <c r="I189" s="12">
        <v>1.0229999999999999</v>
      </c>
      <c r="J189" s="12">
        <v>1.615</v>
      </c>
      <c r="K189" s="45" t="s">
        <v>739</v>
      </c>
      <c r="L189" s="9" t="str">
        <f t="shared" si="39"/>
        <v>Yes</v>
      </c>
    </row>
    <row r="190" spans="1:12" x14ac:dyDescent="0.2">
      <c r="A190" s="4" t="s">
        <v>1488</v>
      </c>
      <c r="B190" s="35" t="s">
        <v>213</v>
      </c>
      <c r="C190" s="47">
        <v>21238.684269000001</v>
      </c>
      <c r="D190" s="44" t="str">
        <f t="shared" si="36"/>
        <v>N/A</v>
      </c>
      <c r="E190" s="47">
        <v>21268.229885000001</v>
      </c>
      <c r="F190" s="44" t="str">
        <f t="shared" si="37"/>
        <v>N/A</v>
      </c>
      <c r="G190" s="47">
        <v>21175.750337000001</v>
      </c>
      <c r="H190" s="44" t="str">
        <f t="shared" si="38"/>
        <v>N/A</v>
      </c>
      <c r="I190" s="12">
        <v>0.1391</v>
      </c>
      <c r="J190" s="12">
        <v>-0.435</v>
      </c>
      <c r="K190" s="45" t="s">
        <v>739</v>
      </c>
      <c r="L190" s="9" t="str">
        <f t="shared" si="39"/>
        <v>Yes</v>
      </c>
    </row>
    <row r="191" spans="1:12" x14ac:dyDescent="0.2">
      <c r="A191" s="4" t="s">
        <v>1489</v>
      </c>
      <c r="B191" s="35" t="s">
        <v>213</v>
      </c>
      <c r="C191" s="47">
        <v>6964.8598382999999</v>
      </c>
      <c r="D191" s="44" t="str">
        <f t="shared" si="36"/>
        <v>N/A</v>
      </c>
      <c r="E191" s="47">
        <v>6753.6748899000004</v>
      </c>
      <c r="F191" s="44" t="str">
        <f t="shared" si="37"/>
        <v>N/A</v>
      </c>
      <c r="G191" s="47">
        <v>6578.0144804000001</v>
      </c>
      <c r="H191" s="44" t="str">
        <f t="shared" si="38"/>
        <v>N/A</v>
      </c>
      <c r="I191" s="12">
        <v>-3.03</v>
      </c>
      <c r="J191" s="12">
        <v>-2.6</v>
      </c>
      <c r="K191" s="45" t="s">
        <v>739</v>
      </c>
      <c r="L191" s="9" t="str">
        <f t="shared" si="39"/>
        <v>Yes</v>
      </c>
    </row>
    <row r="192" spans="1:12" x14ac:dyDescent="0.2">
      <c r="A192" s="4" t="s">
        <v>1490</v>
      </c>
      <c r="B192" s="35" t="s">
        <v>213</v>
      </c>
      <c r="C192" s="47">
        <v>27615.077569000001</v>
      </c>
      <c r="D192" s="44" t="str">
        <f t="shared" si="36"/>
        <v>N/A</v>
      </c>
      <c r="E192" s="47">
        <v>27829.984505</v>
      </c>
      <c r="F192" s="44" t="str">
        <f t="shared" si="37"/>
        <v>N/A</v>
      </c>
      <c r="G192" s="47">
        <v>27925.550217</v>
      </c>
      <c r="H192" s="44" t="str">
        <f t="shared" si="38"/>
        <v>N/A</v>
      </c>
      <c r="I192" s="12">
        <v>0.7782</v>
      </c>
      <c r="J192" s="12">
        <v>0.34339999999999998</v>
      </c>
      <c r="K192" s="45" t="s">
        <v>739</v>
      </c>
      <c r="L192" s="9" t="str">
        <f t="shared" si="39"/>
        <v>Yes</v>
      </c>
    </row>
    <row r="193" spans="1:12" x14ac:dyDescent="0.2">
      <c r="A193" s="46" t="s">
        <v>1491</v>
      </c>
      <c r="B193" s="35" t="s">
        <v>213</v>
      </c>
      <c r="C193" s="9">
        <v>25.511355621</v>
      </c>
      <c r="D193" s="44" t="str">
        <f t="shared" si="36"/>
        <v>N/A</v>
      </c>
      <c r="E193" s="9">
        <v>25.765054293999999</v>
      </c>
      <c r="F193" s="44" t="str">
        <f t="shared" si="37"/>
        <v>N/A</v>
      </c>
      <c r="G193" s="9">
        <v>25.943264394</v>
      </c>
      <c r="H193" s="44" t="str">
        <f t="shared" si="38"/>
        <v>N/A</v>
      </c>
      <c r="I193" s="12">
        <v>0.99450000000000005</v>
      </c>
      <c r="J193" s="12">
        <v>0.69169999999999998</v>
      </c>
      <c r="K193" s="45" t="s">
        <v>739</v>
      </c>
      <c r="L193" s="9" t="str">
        <f t="shared" si="39"/>
        <v>Yes</v>
      </c>
    </row>
    <row r="194" spans="1:12" x14ac:dyDescent="0.2">
      <c r="A194" s="46" t="s">
        <v>1492</v>
      </c>
      <c r="B194" s="35" t="s">
        <v>213</v>
      </c>
      <c r="C194" s="9">
        <v>16.532976826999999</v>
      </c>
      <c r="D194" s="44" t="str">
        <f t="shared" si="36"/>
        <v>N/A</v>
      </c>
      <c r="E194" s="9">
        <v>17.044601290999999</v>
      </c>
      <c r="F194" s="44" t="str">
        <f t="shared" si="37"/>
        <v>N/A</v>
      </c>
      <c r="G194" s="9">
        <v>17.769032844000002</v>
      </c>
      <c r="H194" s="44" t="str">
        <f t="shared" si="38"/>
        <v>N/A</v>
      </c>
      <c r="I194" s="12">
        <v>3.0950000000000002</v>
      </c>
      <c r="J194" s="12">
        <v>4.25</v>
      </c>
      <c r="K194" s="45" t="s">
        <v>739</v>
      </c>
      <c r="L194" s="9" t="str">
        <f t="shared" si="39"/>
        <v>Yes</v>
      </c>
    </row>
    <row r="195" spans="1:12" x14ac:dyDescent="0.2">
      <c r="A195" s="46" t="s">
        <v>1493</v>
      </c>
      <c r="B195" s="35" t="s">
        <v>213</v>
      </c>
      <c r="C195" s="9">
        <v>34.087501703999997</v>
      </c>
      <c r="D195" s="44" t="str">
        <f t="shared" si="36"/>
        <v>N/A</v>
      </c>
      <c r="E195" s="9">
        <v>34.050324674999999</v>
      </c>
      <c r="F195" s="44" t="str">
        <f t="shared" si="37"/>
        <v>N/A</v>
      </c>
      <c r="G195" s="9">
        <v>33.504882555000002</v>
      </c>
      <c r="H195" s="44" t="str">
        <f t="shared" si="38"/>
        <v>N/A</v>
      </c>
      <c r="I195" s="12">
        <v>-0.109</v>
      </c>
      <c r="J195" s="12">
        <v>-1.6</v>
      </c>
      <c r="K195" s="45" t="s">
        <v>739</v>
      </c>
      <c r="L195" s="9" t="str">
        <f t="shared" si="39"/>
        <v>Yes</v>
      </c>
    </row>
    <row r="196" spans="1:12" ht="25.5" x14ac:dyDescent="0.2">
      <c r="A196" s="4" t="s">
        <v>1402</v>
      </c>
      <c r="B196" s="35" t="s">
        <v>213</v>
      </c>
      <c r="C196" s="47">
        <v>64651977</v>
      </c>
      <c r="D196" s="44" t="str">
        <f t="shared" si="36"/>
        <v>N/A</v>
      </c>
      <c r="E196" s="47">
        <v>70048600</v>
      </c>
      <c r="F196" s="44" t="str">
        <f t="shared" si="37"/>
        <v>N/A</v>
      </c>
      <c r="G196" s="47">
        <v>77848324</v>
      </c>
      <c r="H196" s="44" t="str">
        <f t="shared" si="38"/>
        <v>N/A</v>
      </c>
      <c r="I196" s="12">
        <v>8.3469999999999995</v>
      </c>
      <c r="J196" s="12">
        <v>11.13</v>
      </c>
      <c r="K196" s="45" t="s">
        <v>739</v>
      </c>
      <c r="L196" s="9" t="str">
        <f t="shared" si="39"/>
        <v>Yes</v>
      </c>
    </row>
    <row r="197" spans="1:12" x14ac:dyDescent="0.2">
      <c r="A197" s="4" t="s">
        <v>1494</v>
      </c>
      <c r="B197" s="35" t="s">
        <v>213</v>
      </c>
      <c r="C197" s="36">
        <v>1801</v>
      </c>
      <c r="D197" s="44" t="str">
        <f t="shared" si="36"/>
        <v>N/A</v>
      </c>
      <c r="E197" s="36">
        <v>2977</v>
      </c>
      <c r="F197" s="44" t="str">
        <f t="shared" si="37"/>
        <v>N/A</v>
      </c>
      <c r="G197" s="36">
        <v>3337</v>
      </c>
      <c r="H197" s="44" t="str">
        <f t="shared" si="38"/>
        <v>N/A</v>
      </c>
      <c r="I197" s="12">
        <v>65.3</v>
      </c>
      <c r="J197" s="12">
        <v>12.09</v>
      </c>
      <c r="K197" s="45" t="s">
        <v>739</v>
      </c>
      <c r="L197" s="9" t="str">
        <f t="shared" si="39"/>
        <v>Yes</v>
      </c>
    </row>
    <row r="198" spans="1:12" ht="25.5" x14ac:dyDescent="0.2">
      <c r="A198" s="4" t="s">
        <v>1495</v>
      </c>
      <c r="B198" s="35" t="s">
        <v>213</v>
      </c>
      <c r="C198" s="47">
        <v>35897.821766000001</v>
      </c>
      <c r="D198" s="44" t="str">
        <f t="shared" si="36"/>
        <v>N/A</v>
      </c>
      <c r="E198" s="47">
        <v>23529.929458999999</v>
      </c>
      <c r="F198" s="44" t="str">
        <f t="shared" si="37"/>
        <v>N/A</v>
      </c>
      <c r="G198" s="47">
        <v>23328.835480999998</v>
      </c>
      <c r="H198" s="44" t="str">
        <f t="shared" si="38"/>
        <v>N/A</v>
      </c>
      <c r="I198" s="12">
        <v>-34.5</v>
      </c>
      <c r="J198" s="12">
        <v>-0.85499999999999998</v>
      </c>
      <c r="K198" s="45" t="s">
        <v>739</v>
      </c>
      <c r="L198" s="9" t="str">
        <f t="shared" si="39"/>
        <v>Yes</v>
      </c>
    </row>
    <row r="199" spans="1:12" ht="25.5" x14ac:dyDescent="0.2">
      <c r="A199" s="4" t="s">
        <v>1496</v>
      </c>
      <c r="B199" s="35" t="s">
        <v>213</v>
      </c>
      <c r="C199" s="47">
        <v>11212.835821000001</v>
      </c>
      <c r="D199" s="44" t="str">
        <f t="shared" si="36"/>
        <v>N/A</v>
      </c>
      <c r="E199" s="47">
        <v>4010.9339151999998</v>
      </c>
      <c r="F199" s="44" t="str">
        <f t="shared" si="37"/>
        <v>N/A</v>
      </c>
      <c r="G199" s="47">
        <v>7227.9931907</v>
      </c>
      <c r="H199" s="44" t="str">
        <f t="shared" si="38"/>
        <v>N/A</v>
      </c>
      <c r="I199" s="12">
        <v>-64.2</v>
      </c>
      <c r="J199" s="12">
        <v>80.209999999999994</v>
      </c>
      <c r="K199" s="45" t="s">
        <v>739</v>
      </c>
      <c r="L199" s="9" t="str">
        <f t="shared" si="39"/>
        <v>No</v>
      </c>
    </row>
    <row r="200" spans="1:12" ht="25.5" x14ac:dyDescent="0.2">
      <c r="A200" s="4" t="s">
        <v>1497</v>
      </c>
      <c r="B200" s="35" t="s">
        <v>213</v>
      </c>
      <c r="C200" s="47">
        <v>36851.624566999999</v>
      </c>
      <c r="D200" s="44" t="str">
        <f t="shared" si="36"/>
        <v>N/A</v>
      </c>
      <c r="E200" s="47">
        <v>30727.278621000001</v>
      </c>
      <c r="F200" s="44" t="str">
        <f t="shared" si="37"/>
        <v>N/A</v>
      </c>
      <c r="G200" s="47">
        <v>30497.161974999999</v>
      </c>
      <c r="H200" s="44" t="str">
        <f t="shared" si="38"/>
        <v>N/A</v>
      </c>
      <c r="I200" s="12">
        <v>-16.600000000000001</v>
      </c>
      <c r="J200" s="12">
        <v>-0.749</v>
      </c>
      <c r="K200" s="45" t="s">
        <v>739</v>
      </c>
      <c r="L200" s="9" t="str">
        <f t="shared" si="39"/>
        <v>Yes</v>
      </c>
    </row>
    <row r="201" spans="1:12" ht="25.5" x14ac:dyDescent="0.2">
      <c r="A201" s="4" t="s">
        <v>1498</v>
      </c>
      <c r="B201" s="35" t="s">
        <v>213</v>
      </c>
      <c r="C201" s="9">
        <v>12.702778952999999</v>
      </c>
      <c r="D201" s="44" t="str">
        <f t="shared" si="36"/>
        <v>N/A</v>
      </c>
      <c r="E201" s="9">
        <v>20.991397546000002</v>
      </c>
      <c r="F201" s="44" t="str">
        <f t="shared" si="37"/>
        <v>N/A</v>
      </c>
      <c r="G201" s="9">
        <v>23.316098379</v>
      </c>
      <c r="H201" s="44" t="str">
        <f t="shared" si="38"/>
        <v>N/A</v>
      </c>
      <c r="I201" s="12">
        <v>65.25</v>
      </c>
      <c r="J201" s="12">
        <v>11.07</v>
      </c>
      <c r="K201" s="45" t="s">
        <v>739</v>
      </c>
      <c r="L201" s="9" t="str">
        <f t="shared" si="39"/>
        <v>Yes</v>
      </c>
    </row>
    <row r="202" spans="1:12" ht="25.5" x14ac:dyDescent="0.2">
      <c r="A202" s="4" t="s">
        <v>1499</v>
      </c>
      <c r="B202" s="35" t="s">
        <v>213</v>
      </c>
      <c r="C202" s="9">
        <v>0.99524658349999995</v>
      </c>
      <c r="D202" s="44" t="str">
        <f t="shared" si="36"/>
        <v>N/A</v>
      </c>
      <c r="E202" s="9">
        <v>12.043850428000001</v>
      </c>
      <c r="F202" s="44" t="str">
        <f t="shared" si="37"/>
        <v>N/A</v>
      </c>
      <c r="G202" s="9">
        <v>15.559255335</v>
      </c>
      <c r="H202" s="44" t="str">
        <f t="shared" si="38"/>
        <v>N/A</v>
      </c>
      <c r="I202" s="12">
        <v>1110</v>
      </c>
      <c r="J202" s="12">
        <v>29.19</v>
      </c>
      <c r="K202" s="45" t="s">
        <v>739</v>
      </c>
      <c r="L202" s="9" t="str">
        <f t="shared" si="39"/>
        <v>Yes</v>
      </c>
    </row>
    <row r="203" spans="1:12" ht="25.5" x14ac:dyDescent="0.2">
      <c r="A203" s="4" t="s">
        <v>1500</v>
      </c>
      <c r="B203" s="35" t="s">
        <v>213</v>
      </c>
      <c r="C203" s="9">
        <v>23.633637727</v>
      </c>
      <c r="D203" s="44" t="str">
        <f t="shared" si="36"/>
        <v>N/A</v>
      </c>
      <c r="E203" s="9">
        <v>29.423701299000001</v>
      </c>
      <c r="F203" s="44" t="str">
        <f t="shared" si="37"/>
        <v>N/A</v>
      </c>
      <c r="G203" s="9">
        <v>30.469780945</v>
      </c>
      <c r="H203" s="44" t="str">
        <f t="shared" si="38"/>
        <v>N/A</v>
      </c>
      <c r="I203" s="12">
        <v>24.5</v>
      </c>
      <c r="J203" s="12">
        <v>3.5550000000000002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136937</v>
      </c>
      <c r="D6" s="44" t="str">
        <f>IF($B6="N/A","N/A",IF(C6&gt;10,"No",IF(C6&lt;-10,"No","Yes")))</f>
        <v>N/A</v>
      </c>
      <c r="E6" s="36">
        <v>138074</v>
      </c>
      <c r="F6" s="44" t="str">
        <f>IF($B6="N/A","N/A",IF(E6&gt;10,"No",IF(E6&lt;-10,"No","Yes")))</f>
        <v>N/A</v>
      </c>
      <c r="G6" s="36">
        <v>139701</v>
      </c>
      <c r="H6" s="44" t="str">
        <f>IF($B6="N/A","N/A",IF(G6&gt;10,"No",IF(G6&lt;-10,"No","Yes")))</f>
        <v>N/A</v>
      </c>
      <c r="I6" s="12">
        <v>0.83030000000000004</v>
      </c>
      <c r="J6" s="12">
        <v>1.1779999999999999</v>
      </c>
      <c r="K6" s="45" t="s">
        <v>739</v>
      </c>
      <c r="L6" s="9" t="str">
        <f t="shared" ref="L6:L46" si="0">IF(J6="Div by 0", "N/A", IF(K6="N/A","N/A", IF(J6&gt;VALUE(MID(K6,1,2)), "No", IF(J6&lt;-1*VALUE(MID(K6,1,2)), "No", "Yes"))))</f>
        <v>Yes</v>
      </c>
    </row>
    <row r="7" spans="1:12" x14ac:dyDescent="0.2">
      <c r="A7" s="46" t="s">
        <v>10</v>
      </c>
      <c r="B7" s="35" t="s">
        <v>213</v>
      </c>
      <c r="C7" s="36">
        <v>121241</v>
      </c>
      <c r="D7" s="44" t="str">
        <f>IF($B7="N/A","N/A",IF(C7&gt;10,"No",IF(C7&lt;-10,"No","Yes")))</f>
        <v>N/A</v>
      </c>
      <c r="E7" s="36">
        <v>123444</v>
      </c>
      <c r="F7" s="44" t="str">
        <f>IF($B7="N/A","N/A",IF(E7&gt;10,"No",IF(E7&lt;-10,"No","Yes")))</f>
        <v>N/A</v>
      </c>
      <c r="G7" s="36">
        <v>124365</v>
      </c>
      <c r="H7" s="44" t="str">
        <f>IF($B7="N/A","N/A",IF(G7&gt;10,"No",IF(G7&lt;-10,"No","Yes")))</f>
        <v>N/A</v>
      </c>
      <c r="I7" s="12">
        <v>1.8169999999999999</v>
      </c>
      <c r="J7" s="12">
        <v>0.74609999999999999</v>
      </c>
      <c r="K7" s="45" t="s">
        <v>739</v>
      </c>
      <c r="L7" s="9" t="str">
        <f t="shared" si="0"/>
        <v>Yes</v>
      </c>
    </row>
    <row r="8" spans="1:12" x14ac:dyDescent="0.2">
      <c r="A8" s="46" t="s">
        <v>91</v>
      </c>
      <c r="B8" s="9" t="s">
        <v>297</v>
      </c>
      <c r="C8" s="8">
        <v>88.537794751999996</v>
      </c>
      <c r="D8" s="44" t="str">
        <f>IF($B8="N/A","N/A",IF(C8&gt;90,"No",IF(C8&lt;65,"No","Yes")))</f>
        <v>Yes</v>
      </c>
      <c r="E8" s="8">
        <v>89.404232512999997</v>
      </c>
      <c r="F8" s="44" t="str">
        <f>IF($B8="N/A","N/A",IF(E8&gt;90,"No",IF(E8&lt;65,"No","Yes")))</f>
        <v>Yes</v>
      </c>
      <c r="G8" s="8">
        <v>89.022268988999997</v>
      </c>
      <c r="H8" s="44" t="str">
        <f>IF($B8="N/A","N/A",IF(G8&gt;90,"No",IF(G8&lt;65,"No","Yes")))</f>
        <v>Yes</v>
      </c>
      <c r="I8" s="12">
        <v>0.97860000000000003</v>
      </c>
      <c r="J8" s="12">
        <v>-0.42699999999999999</v>
      </c>
      <c r="K8" s="45" t="s">
        <v>739</v>
      </c>
      <c r="L8" s="9" t="str">
        <f t="shared" si="0"/>
        <v>Yes</v>
      </c>
    </row>
    <row r="9" spans="1:12" x14ac:dyDescent="0.2">
      <c r="A9" s="46" t="s">
        <v>92</v>
      </c>
      <c r="B9" s="9" t="s">
        <v>298</v>
      </c>
      <c r="C9" s="8">
        <v>96.200674784</v>
      </c>
      <c r="D9" s="44" t="str">
        <f>IF($B9="N/A","N/A",IF(C9&gt;100,"No",IF(C9&lt;90,"No","Yes")))</f>
        <v>Yes</v>
      </c>
      <c r="E9" s="8">
        <v>96.501845017999997</v>
      </c>
      <c r="F9" s="44" t="str">
        <f>IF($B9="N/A","N/A",IF(E9&gt;100,"No",IF(E9&lt;90,"No","Yes")))</f>
        <v>Yes</v>
      </c>
      <c r="G9" s="8">
        <v>95.927735820999999</v>
      </c>
      <c r="H9" s="44" t="str">
        <f>IF($B9="N/A","N/A",IF(G9&gt;100,"No",IF(G9&lt;90,"No","Yes")))</f>
        <v>Yes</v>
      </c>
      <c r="I9" s="12">
        <v>0.31309999999999999</v>
      </c>
      <c r="J9" s="12">
        <v>-0.59499999999999997</v>
      </c>
      <c r="K9" s="45" t="s">
        <v>739</v>
      </c>
      <c r="L9" s="9" t="str">
        <f t="shared" si="0"/>
        <v>Yes</v>
      </c>
    </row>
    <row r="10" spans="1:12" x14ac:dyDescent="0.2">
      <c r="A10" s="46" t="s">
        <v>93</v>
      </c>
      <c r="B10" s="9" t="s">
        <v>299</v>
      </c>
      <c r="C10" s="8">
        <v>92.041991194999994</v>
      </c>
      <c r="D10" s="44" t="str">
        <f>IF($B10="N/A","N/A",IF(C10&gt;100,"No",IF(C10&lt;85,"No","Yes")))</f>
        <v>Yes</v>
      </c>
      <c r="E10" s="8">
        <v>92.571871711</v>
      </c>
      <c r="F10" s="44" t="str">
        <f>IF($B10="N/A","N/A",IF(E10&gt;100,"No",IF(E10&lt;85,"No","Yes")))</f>
        <v>Yes</v>
      </c>
      <c r="G10" s="8">
        <v>92.890461637000001</v>
      </c>
      <c r="H10" s="44" t="str">
        <f>IF($B10="N/A","N/A",IF(G10&gt;100,"No",IF(G10&lt;85,"No","Yes")))</f>
        <v>Yes</v>
      </c>
      <c r="I10" s="12">
        <v>0.57569999999999999</v>
      </c>
      <c r="J10" s="12">
        <v>0.34420000000000001</v>
      </c>
      <c r="K10" s="45" t="s">
        <v>739</v>
      </c>
      <c r="L10" s="9" t="str">
        <f t="shared" si="0"/>
        <v>Yes</v>
      </c>
    </row>
    <row r="11" spans="1:12" x14ac:dyDescent="0.2">
      <c r="A11" s="46" t="s">
        <v>94</v>
      </c>
      <c r="B11" s="9" t="s">
        <v>300</v>
      </c>
      <c r="C11" s="8">
        <v>87.662315985999996</v>
      </c>
      <c r="D11" s="44" t="str">
        <f>IF($B11="N/A","N/A",IF(C11&gt;100,"No",IF(C11&lt;80,"No","Yes")))</f>
        <v>Yes</v>
      </c>
      <c r="E11" s="8">
        <v>88.858376702000001</v>
      </c>
      <c r="F11" s="44" t="str">
        <f>IF($B11="N/A","N/A",IF(E11&gt;100,"No",IF(E11&lt;80,"No","Yes")))</f>
        <v>Yes</v>
      </c>
      <c r="G11" s="8">
        <v>88.369873980999998</v>
      </c>
      <c r="H11" s="44" t="str">
        <f>IF($B11="N/A","N/A",IF(G11&gt;100,"No",IF(G11&lt;80,"No","Yes")))</f>
        <v>Yes</v>
      </c>
      <c r="I11" s="12">
        <v>1.3640000000000001</v>
      </c>
      <c r="J11" s="12">
        <v>-0.55000000000000004</v>
      </c>
      <c r="K11" s="45" t="s">
        <v>739</v>
      </c>
      <c r="L11" s="9" t="str">
        <f t="shared" si="0"/>
        <v>Yes</v>
      </c>
    </row>
    <row r="12" spans="1:12" x14ac:dyDescent="0.2">
      <c r="A12" s="46" t="s">
        <v>95</v>
      </c>
      <c r="B12" s="9" t="s">
        <v>300</v>
      </c>
      <c r="C12" s="8">
        <v>86.955749855999997</v>
      </c>
      <c r="D12" s="44" t="str">
        <f>IF($B12="N/A","N/A",IF(C12&gt;100,"No",IF(C12&lt;80,"No","Yes")))</f>
        <v>Yes</v>
      </c>
      <c r="E12" s="8">
        <v>86.963725147999995</v>
      </c>
      <c r="F12" s="44" t="str">
        <f>IF($B12="N/A","N/A",IF(E12&gt;100,"No",IF(E12&lt;80,"No","Yes")))</f>
        <v>Yes</v>
      </c>
      <c r="G12" s="8">
        <v>86.457612456999996</v>
      </c>
      <c r="H12" s="44" t="str">
        <f>IF($B12="N/A","N/A",IF(G12&gt;100,"No",IF(G12&lt;80,"No","Yes")))</f>
        <v>Yes</v>
      </c>
      <c r="I12" s="12">
        <v>9.1999999999999998E-3</v>
      </c>
      <c r="J12" s="12">
        <v>-0.58199999999999996</v>
      </c>
      <c r="K12" s="45" t="s">
        <v>739</v>
      </c>
      <c r="L12" s="9" t="str">
        <f t="shared" si="0"/>
        <v>Yes</v>
      </c>
    </row>
    <row r="13" spans="1:12" x14ac:dyDescent="0.2">
      <c r="A13" s="3" t="s">
        <v>96</v>
      </c>
      <c r="B13" s="35" t="s">
        <v>213</v>
      </c>
      <c r="C13" s="36">
        <v>109205.03</v>
      </c>
      <c r="D13" s="44" t="str">
        <f t="shared" ref="D13:D44" si="1">IF($B13="N/A","N/A",IF(C13&gt;10,"No",IF(C13&lt;-10,"No","Yes")))</f>
        <v>N/A</v>
      </c>
      <c r="E13" s="36">
        <v>110783.79</v>
      </c>
      <c r="F13" s="44" t="str">
        <f t="shared" ref="F13:F44" si="2">IF($B13="N/A","N/A",IF(E13&gt;10,"No",IF(E13&lt;-10,"No","Yes")))</f>
        <v>N/A</v>
      </c>
      <c r="G13" s="36">
        <v>111501.39</v>
      </c>
      <c r="H13" s="44" t="str">
        <f t="shared" ref="H13:H44" si="3">IF($B13="N/A","N/A",IF(G13&gt;10,"No",IF(G13&lt;-10,"No","Yes")))</f>
        <v>N/A</v>
      </c>
      <c r="I13" s="12">
        <v>1.446</v>
      </c>
      <c r="J13" s="12">
        <v>0.64770000000000005</v>
      </c>
      <c r="K13" s="45" t="s">
        <v>739</v>
      </c>
      <c r="L13" s="9" t="str">
        <f t="shared" si="0"/>
        <v>Yes</v>
      </c>
    </row>
    <row r="14" spans="1:12" x14ac:dyDescent="0.2">
      <c r="A14" s="3" t="s">
        <v>100</v>
      </c>
      <c r="B14" s="35" t="s">
        <v>213</v>
      </c>
      <c r="C14" s="36">
        <v>6817</v>
      </c>
      <c r="D14" s="44" t="str">
        <f t="shared" si="1"/>
        <v>N/A</v>
      </c>
      <c r="E14" s="36">
        <v>6775</v>
      </c>
      <c r="F14" s="44" t="str">
        <f t="shared" si="2"/>
        <v>N/A</v>
      </c>
      <c r="G14" s="36">
        <v>6753</v>
      </c>
      <c r="H14" s="44" t="str">
        <f t="shared" si="3"/>
        <v>N/A</v>
      </c>
      <c r="I14" s="12">
        <v>-0.61599999999999999</v>
      </c>
      <c r="J14" s="12">
        <v>-0.32500000000000001</v>
      </c>
      <c r="K14" s="45" t="s">
        <v>739</v>
      </c>
      <c r="L14" s="9" t="str">
        <f t="shared" si="0"/>
        <v>Yes</v>
      </c>
    </row>
    <row r="15" spans="1:12" x14ac:dyDescent="0.2">
      <c r="A15" s="3" t="s">
        <v>991</v>
      </c>
      <c r="B15" s="35" t="s">
        <v>213</v>
      </c>
      <c r="C15" s="36">
        <v>1704</v>
      </c>
      <c r="D15" s="44" t="str">
        <f t="shared" si="1"/>
        <v>N/A</v>
      </c>
      <c r="E15" s="36">
        <v>1750</v>
      </c>
      <c r="F15" s="44" t="str">
        <f t="shared" si="2"/>
        <v>N/A</v>
      </c>
      <c r="G15" s="36">
        <v>1761</v>
      </c>
      <c r="H15" s="44" t="str">
        <f t="shared" si="3"/>
        <v>N/A</v>
      </c>
      <c r="I15" s="12">
        <v>2.7</v>
      </c>
      <c r="J15" s="12">
        <v>0.62860000000000005</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97</v>
      </c>
      <c r="D17" s="44" t="str">
        <f t="shared" si="1"/>
        <v>N/A</v>
      </c>
      <c r="E17" s="36">
        <v>96</v>
      </c>
      <c r="F17" s="44" t="str">
        <f t="shared" si="2"/>
        <v>N/A</v>
      </c>
      <c r="G17" s="36">
        <v>89</v>
      </c>
      <c r="H17" s="44" t="str">
        <f t="shared" si="3"/>
        <v>N/A</v>
      </c>
      <c r="I17" s="12">
        <v>-1.03</v>
      </c>
      <c r="J17" s="12">
        <v>-7.29</v>
      </c>
      <c r="K17" s="45" t="s">
        <v>739</v>
      </c>
      <c r="L17" s="9" t="str">
        <f t="shared" si="0"/>
        <v>Yes</v>
      </c>
    </row>
    <row r="18" spans="1:12" x14ac:dyDescent="0.2">
      <c r="A18" s="3" t="s">
        <v>994</v>
      </c>
      <c r="B18" s="35" t="s">
        <v>213</v>
      </c>
      <c r="C18" s="36">
        <v>5016</v>
      </c>
      <c r="D18" s="44" t="str">
        <f t="shared" si="1"/>
        <v>N/A</v>
      </c>
      <c r="E18" s="36">
        <v>4929</v>
      </c>
      <c r="F18" s="44" t="str">
        <f t="shared" si="2"/>
        <v>N/A</v>
      </c>
      <c r="G18" s="36">
        <v>4903</v>
      </c>
      <c r="H18" s="44" t="str">
        <f t="shared" si="3"/>
        <v>N/A</v>
      </c>
      <c r="I18" s="12">
        <v>-1.73</v>
      </c>
      <c r="J18" s="12">
        <v>-0.52700000000000002</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17718</v>
      </c>
      <c r="D20" s="44" t="str">
        <f t="shared" si="1"/>
        <v>N/A</v>
      </c>
      <c r="E20" s="36">
        <v>18053</v>
      </c>
      <c r="F20" s="44" t="str">
        <f t="shared" si="2"/>
        <v>N/A</v>
      </c>
      <c r="G20" s="36">
        <v>18651</v>
      </c>
      <c r="H20" s="44" t="str">
        <f t="shared" si="3"/>
        <v>N/A</v>
      </c>
      <c r="I20" s="12">
        <v>1.891</v>
      </c>
      <c r="J20" s="12">
        <v>3.3119999999999998</v>
      </c>
      <c r="K20" s="45" t="s">
        <v>739</v>
      </c>
      <c r="L20" s="9" t="str">
        <f t="shared" si="0"/>
        <v>Yes</v>
      </c>
    </row>
    <row r="21" spans="1:12" x14ac:dyDescent="0.2">
      <c r="A21" s="3" t="s">
        <v>996</v>
      </c>
      <c r="B21" s="35" t="s">
        <v>213</v>
      </c>
      <c r="C21" s="36">
        <v>14352</v>
      </c>
      <c r="D21" s="44" t="str">
        <f t="shared" si="1"/>
        <v>N/A</v>
      </c>
      <c r="E21" s="36">
        <v>14486</v>
      </c>
      <c r="F21" s="44" t="str">
        <f t="shared" si="2"/>
        <v>N/A</v>
      </c>
      <c r="G21" s="36">
        <v>14982</v>
      </c>
      <c r="H21" s="44" t="str">
        <f t="shared" si="3"/>
        <v>N/A</v>
      </c>
      <c r="I21" s="12">
        <v>0.93369999999999997</v>
      </c>
      <c r="J21" s="12">
        <v>3.4239999999999999</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264</v>
      </c>
      <c r="D23" s="44" t="str">
        <f t="shared" si="1"/>
        <v>N/A</v>
      </c>
      <c r="E23" s="36">
        <v>256</v>
      </c>
      <c r="F23" s="44" t="str">
        <f t="shared" si="2"/>
        <v>N/A</v>
      </c>
      <c r="G23" s="36">
        <v>300</v>
      </c>
      <c r="H23" s="44" t="str">
        <f t="shared" si="3"/>
        <v>N/A</v>
      </c>
      <c r="I23" s="12">
        <v>-3.03</v>
      </c>
      <c r="J23" s="12">
        <v>17.190000000000001</v>
      </c>
      <c r="K23" s="45" t="s">
        <v>739</v>
      </c>
      <c r="L23" s="9" t="str">
        <f t="shared" si="0"/>
        <v>Yes</v>
      </c>
    </row>
    <row r="24" spans="1:12" x14ac:dyDescent="0.2">
      <c r="A24" s="3" t="s">
        <v>999</v>
      </c>
      <c r="B24" s="35" t="s">
        <v>213</v>
      </c>
      <c r="C24" s="36">
        <v>3102</v>
      </c>
      <c r="D24" s="44" t="str">
        <f t="shared" si="1"/>
        <v>N/A</v>
      </c>
      <c r="E24" s="36">
        <v>3311</v>
      </c>
      <c r="F24" s="44" t="str">
        <f t="shared" si="2"/>
        <v>N/A</v>
      </c>
      <c r="G24" s="36">
        <v>3369</v>
      </c>
      <c r="H24" s="44" t="str">
        <f t="shared" si="3"/>
        <v>N/A</v>
      </c>
      <c r="I24" s="12">
        <v>6.7380000000000004</v>
      </c>
      <c r="J24" s="12">
        <v>1.752</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89871</v>
      </c>
      <c r="D26" s="44" t="str">
        <f t="shared" si="1"/>
        <v>N/A</v>
      </c>
      <c r="E26" s="36">
        <v>90310</v>
      </c>
      <c r="F26" s="44" t="str">
        <f t="shared" si="2"/>
        <v>N/A</v>
      </c>
      <c r="G26" s="36">
        <v>91177</v>
      </c>
      <c r="H26" s="44" t="str">
        <f t="shared" si="3"/>
        <v>N/A</v>
      </c>
      <c r="I26" s="12">
        <v>0.48849999999999999</v>
      </c>
      <c r="J26" s="12">
        <v>0.96</v>
      </c>
      <c r="K26" s="45" t="s">
        <v>739</v>
      </c>
      <c r="L26" s="9" t="str">
        <f t="shared" si="0"/>
        <v>Yes</v>
      </c>
    </row>
    <row r="27" spans="1:12" x14ac:dyDescent="0.2">
      <c r="A27" s="3" t="s">
        <v>1001</v>
      </c>
      <c r="B27" s="35" t="s">
        <v>213</v>
      </c>
      <c r="C27" s="36">
        <v>18001</v>
      </c>
      <c r="D27" s="44" t="str">
        <f t="shared" si="1"/>
        <v>N/A</v>
      </c>
      <c r="E27" s="36">
        <v>17741</v>
      </c>
      <c r="F27" s="44" t="str">
        <f t="shared" si="2"/>
        <v>N/A</v>
      </c>
      <c r="G27" s="36">
        <v>18300</v>
      </c>
      <c r="H27" s="44" t="str">
        <f t="shared" si="3"/>
        <v>N/A</v>
      </c>
      <c r="I27" s="12">
        <v>-1.44</v>
      </c>
      <c r="J27" s="12">
        <v>3.1509999999999998</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55839</v>
      </c>
      <c r="D30" s="44" t="str">
        <f t="shared" si="1"/>
        <v>N/A</v>
      </c>
      <c r="E30" s="36">
        <v>56624</v>
      </c>
      <c r="F30" s="44" t="str">
        <f t="shared" si="2"/>
        <v>N/A</v>
      </c>
      <c r="G30" s="36">
        <v>56926</v>
      </c>
      <c r="H30" s="44" t="str">
        <f t="shared" si="3"/>
        <v>N/A</v>
      </c>
      <c r="I30" s="12">
        <v>1.4059999999999999</v>
      </c>
      <c r="J30" s="12">
        <v>0.5333</v>
      </c>
      <c r="K30" s="45" t="s">
        <v>739</v>
      </c>
      <c r="L30" s="9" t="str">
        <f t="shared" si="0"/>
        <v>Yes</v>
      </c>
    </row>
    <row r="31" spans="1:12" x14ac:dyDescent="0.2">
      <c r="A31" s="3" t="s">
        <v>1005</v>
      </c>
      <c r="B31" s="35" t="s">
        <v>213</v>
      </c>
      <c r="C31" s="36">
        <v>11116</v>
      </c>
      <c r="D31" s="44" t="str">
        <f t="shared" si="1"/>
        <v>N/A</v>
      </c>
      <c r="E31" s="36">
        <v>11713</v>
      </c>
      <c r="F31" s="44" t="str">
        <f t="shared" si="2"/>
        <v>N/A</v>
      </c>
      <c r="G31" s="36">
        <v>11770</v>
      </c>
      <c r="H31" s="44" t="str">
        <f t="shared" si="3"/>
        <v>N/A</v>
      </c>
      <c r="I31" s="12">
        <v>5.3710000000000004</v>
      </c>
      <c r="J31" s="12">
        <v>0.48659999999999998</v>
      </c>
      <c r="K31" s="45" t="s">
        <v>739</v>
      </c>
      <c r="L31" s="9" t="str">
        <f t="shared" si="0"/>
        <v>Yes</v>
      </c>
    </row>
    <row r="32" spans="1:12" x14ac:dyDescent="0.2">
      <c r="A32" s="3" t="s">
        <v>1006</v>
      </c>
      <c r="B32" s="35" t="s">
        <v>213</v>
      </c>
      <c r="C32" s="36">
        <v>4915</v>
      </c>
      <c r="D32" s="44" t="str">
        <f t="shared" si="1"/>
        <v>N/A</v>
      </c>
      <c r="E32" s="36">
        <v>4232</v>
      </c>
      <c r="F32" s="44" t="str">
        <f t="shared" si="2"/>
        <v>N/A</v>
      </c>
      <c r="G32" s="36">
        <v>4181</v>
      </c>
      <c r="H32" s="44" t="str">
        <f t="shared" si="3"/>
        <v>N/A</v>
      </c>
      <c r="I32" s="12">
        <v>-13.9</v>
      </c>
      <c r="J32" s="12">
        <v>-1.21</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22531</v>
      </c>
      <c r="D34" s="44" t="str">
        <f t="shared" si="1"/>
        <v>N/A</v>
      </c>
      <c r="E34" s="36">
        <v>22936</v>
      </c>
      <c r="F34" s="44" t="str">
        <f t="shared" si="2"/>
        <v>N/A</v>
      </c>
      <c r="G34" s="36">
        <v>23120</v>
      </c>
      <c r="H34" s="44" t="str">
        <f t="shared" si="3"/>
        <v>N/A</v>
      </c>
      <c r="I34" s="12">
        <v>1.798</v>
      </c>
      <c r="J34" s="12">
        <v>0.80220000000000002</v>
      </c>
      <c r="K34" s="45" t="s">
        <v>739</v>
      </c>
      <c r="L34" s="9" t="str">
        <f t="shared" si="0"/>
        <v>Yes</v>
      </c>
    </row>
    <row r="35" spans="1:12" x14ac:dyDescent="0.2">
      <c r="A35" s="3" t="s">
        <v>1008</v>
      </c>
      <c r="B35" s="35" t="s">
        <v>213</v>
      </c>
      <c r="C35" s="36">
        <v>11652</v>
      </c>
      <c r="D35" s="44" t="str">
        <f t="shared" si="1"/>
        <v>N/A</v>
      </c>
      <c r="E35" s="36">
        <v>11553</v>
      </c>
      <c r="F35" s="44" t="str">
        <f t="shared" si="2"/>
        <v>N/A</v>
      </c>
      <c r="G35" s="36">
        <v>11492</v>
      </c>
      <c r="H35" s="44" t="str">
        <f t="shared" si="3"/>
        <v>N/A</v>
      </c>
      <c r="I35" s="12">
        <v>-0.85</v>
      </c>
      <c r="J35" s="12">
        <v>-0.52800000000000002</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4693</v>
      </c>
      <c r="D38" s="44" t="str">
        <f t="shared" si="1"/>
        <v>N/A</v>
      </c>
      <c r="E38" s="36">
        <v>4692</v>
      </c>
      <c r="F38" s="44" t="str">
        <f t="shared" si="2"/>
        <v>N/A</v>
      </c>
      <c r="G38" s="36">
        <v>4747</v>
      </c>
      <c r="H38" s="44" t="str">
        <f t="shared" si="3"/>
        <v>N/A</v>
      </c>
      <c r="I38" s="12">
        <v>-2.1000000000000001E-2</v>
      </c>
      <c r="J38" s="12">
        <v>1.1719999999999999</v>
      </c>
      <c r="K38" s="45" t="s">
        <v>739</v>
      </c>
      <c r="L38" s="9" t="str">
        <f t="shared" si="0"/>
        <v>Yes</v>
      </c>
    </row>
    <row r="39" spans="1:12" x14ac:dyDescent="0.2">
      <c r="A39" s="3" t="s">
        <v>1012</v>
      </c>
      <c r="B39" s="35" t="s">
        <v>213</v>
      </c>
      <c r="C39" s="36">
        <v>6186</v>
      </c>
      <c r="D39" s="44" t="str">
        <f t="shared" si="1"/>
        <v>N/A</v>
      </c>
      <c r="E39" s="36">
        <v>6691</v>
      </c>
      <c r="F39" s="44" t="str">
        <f t="shared" si="2"/>
        <v>N/A</v>
      </c>
      <c r="G39" s="36">
        <v>6881</v>
      </c>
      <c r="H39" s="44" t="str">
        <f t="shared" si="3"/>
        <v>N/A</v>
      </c>
      <c r="I39" s="12">
        <v>8.1639999999999997</v>
      </c>
      <c r="J39" s="12">
        <v>2.84</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746539463</v>
      </c>
      <c r="D41" s="44" t="str">
        <f t="shared" si="1"/>
        <v>N/A</v>
      </c>
      <c r="E41" s="47">
        <v>739396936</v>
      </c>
      <c r="F41" s="44" t="str">
        <f t="shared" si="2"/>
        <v>N/A</v>
      </c>
      <c r="G41" s="47">
        <v>750877723</v>
      </c>
      <c r="H41" s="44" t="str">
        <f t="shared" si="3"/>
        <v>N/A</v>
      </c>
      <c r="I41" s="12">
        <v>-0.95699999999999996</v>
      </c>
      <c r="J41" s="12">
        <v>1.5529999999999999</v>
      </c>
      <c r="K41" s="45" t="s">
        <v>739</v>
      </c>
      <c r="L41" s="9" t="str">
        <f t="shared" si="0"/>
        <v>Yes</v>
      </c>
    </row>
    <row r="42" spans="1:12" x14ac:dyDescent="0.2">
      <c r="A42" s="46" t="s">
        <v>1501</v>
      </c>
      <c r="B42" s="35" t="s">
        <v>213</v>
      </c>
      <c r="C42" s="47">
        <v>5451.7001467999999</v>
      </c>
      <c r="D42" s="44" t="str">
        <f t="shared" si="1"/>
        <v>N/A</v>
      </c>
      <c r="E42" s="47">
        <v>5355.0772483999999</v>
      </c>
      <c r="F42" s="44" t="str">
        <f t="shared" si="2"/>
        <v>N/A</v>
      </c>
      <c r="G42" s="47">
        <v>5374.8915397999999</v>
      </c>
      <c r="H42" s="44" t="str">
        <f t="shared" si="3"/>
        <v>N/A</v>
      </c>
      <c r="I42" s="12">
        <v>-1.77</v>
      </c>
      <c r="J42" s="12">
        <v>0.37</v>
      </c>
      <c r="K42" s="45" t="s">
        <v>739</v>
      </c>
      <c r="L42" s="9" t="str">
        <f t="shared" si="0"/>
        <v>Yes</v>
      </c>
    </row>
    <row r="43" spans="1:12" x14ac:dyDescent="0.2">
      <c r="A43" s="46" t="s">
        <v>1502</v>
      </c>
      <c r="B43" s="35" t="s">
        <v>213</v>
      </c>
      <c r="C43" s="47">
        <v>6157.4835493</v>
      </c>
      <c r="D43" s="44" t="str">
        <f t="shared" si="1"/>
        <v>N/A</v>
      </c>
      <c r="E43" s="47">
        <v>5989.7357181999996</v>
      </c>
      <c r="F43" s="44" t="str">
        <f t="shared" si="2"/>
        <v>N/A</v>
      </c>
      <c r="G43" s="47">
        <v>6037.6932657999996</v>
      </c>
      <c r="H43" s="44" t="str">
        <f t="shared" si="3"/>
        <v>N/A</v>
      </c>
      <c r="I43" s="12">
        <v>-2.72</v>
      </c>
      <c r="J43" s="12">
        <v>0.80069999999999997</v>
      </c>
      <c r="K43" s="45" t="s">
        <v>739</v>
      </c>
      <c r="L43" s="9" t="str">
        <f t="shared" si="0"/>
        <v>Yes</v>
      </c>
    </row>
    <row r="44" spans="1:12" x14ac:dyDescent="0.2">
      <c r="A44" s="4" t="s">
        <v>107</v>
      </c>
      <c r="B44" s="35" t="s">
        <v>213</v>
      </c>
      <c r="C44" s="47">
        <v>1779984</v>
      </c>
      <c r="D44" s="44" t="str">
        <f t="shared" si="1"/>
        <v>N/A</v>
      </c>
      <c r="E44" s="47">
        <v>1823373</v>
      </c>
      <c r="F44" s="44" t="str">
        <f t="shared" si="2"/>
        <v>N/A</v>
      </c>
      <c r="G44" s="47">
        <v>1786155</v>
      </c>
      <c r="H44" s="44" t="str">
        <f t="shared" si="3"/>
        <v>N/A</v>
      </c>
      <c r="I44" s="12">
        <v>2.4380000000000002</v>
      </c>
      <c r="J44" s="12">
        <v>-2.04</v>
      </c>
      <c r="K44" s="45" t="s">
        <v>739</v>
      </c>
      <c r="L44" s="9" t="str">
        <f t="shared" si="0"/>
        <v>Yes</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1747</v>
      </c>
      <c r="J45" s="12" t="s">
        <v>1747</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1747</v>
      </c>
      <c r="J46" s="12" t="s">
        <v>1747</v>
      </c>
      <c r="K46" s="45" t="s">
        <v>739</v>
      </c>
      <c r="L46" s="9" t="str">
        <f t="shared" si="0"/>
        <v>N/A</v>
      </c>
    </row>
    <row r="47" spans="1:12" x14ac:dyDescent="0.2">
      <c r="A47" s="46" t="s">
        <v>1304</v>
      </c>
      <c r="B47" s="35" t="s">
        <v>213</v>
      </c>
      <c r="C47" s="47" t="s">
        <v>1747</v>
      </c>
      <c r="D47" s="44" t="str">
        <f t="shared" si="4"/>
        <v>N/A</v>
      </c>
      <c r="E47" s="47" t="s">
        <v>1747</v>
      </c>
      <c r="F47" s="44" t="str">
        <f t="shared" si="5"/>
        <v>N/A</v>
      </c>
      <c r="G47" s="47" t="s">
        <v>1747</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19724.280329000001</v>
      </c>
      <c r="D48" s="44" t="str">
        <f t="shared" ref="D48:D74" si="7">IF($B48="N/A","N/A",IF(C48&gt;10,"No",IF(C48&lt;-10,"No","Yes")))</f>
        <v>N/A</v>
      </c>
      <c r="E48" s="47">
        <v>19183.995128999999</v>
      </c>
      <c r="F48" s="44" t="str">
        <f t="shared" ref="F48:F74" si="8">IF($B48="N/A","N/A",IF(E48&gt;10,"No",IF(E48&lt;-10,"No","Yes")))</f>
        <v>N/A</v>
      </c>
      <c r="G48" s="47">
        <v>18437.902858000001</v>
      </c>
      <c r="H48" s="44" t="str">
        <f t="shared" ref="H48:H74" si="9">IF($B48="N/A","N/A",IF(G48&gt;10,"No",IF(G48&lt;-10,"No","Yes")))</f>
        <v>N/A</v>
      </c>
      <c r="I48" s="12">
        <v>-2.74</v>
      </c>
      <c r="J48" s="12">
        <v>-3.89</v>
      </c>
      <c r="K48" s="45" t="s">
        <v>739</v>
      </c>
      <c r="L48" s="9" t="str">
        <f t="shared" ref="L48:L74" si="10">IF(J48="Div by 0", "N/A", IF(K48="N/A","N/A", IF(J48&gt;VALUE(MID(K48,1,2)), "No", IF(J48&lt;-1*VALUE(MID(K48,1,2)), "No", "Yes"))))</f>
        <v>Yes</v>
      </c>
    </row>
    <row r="49" spans="1:12" x14ac:dyDescent="0.2">
      <c r="A49" s="46" t="s">
        <v>1504</v>
      </c>
      <c r="B49" s="35" t="s">
        <v>213</v>
      </c>
      <c r="C49" s="47">
        <v>4939.2940140999999</v>
      </c>
      <c r="D49" s="44" t="str">
        <f t="shared" si="7"/>
        <v>N/A</v>
      </c>
      <c r="E49" s="47">
        <v>4724.0977143</v>
      </c>
      <c r="F49" s="44" t="str">
        <f t="shared" si="8"/>
        <v>N/A</v>
      </c>
      <c r="G49" s="47">
        <v>4889.3764905999997</v>
      </c>
      <c r="H49" s="44" t="str">
        <f t="shared" si="9"/>
        <v>N/A</v>
      </c>
      <c r="I49" s="12">
        <v>-4.3600000000000003</v>
      </c>
      <c r="J49" s="12">
        <v>3.4990000000000001</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7226.8969072</v>
      </c>
      <c r="D51" s="44" t="str">
        <f t="shared" si="7"/>
        <v>N/A</v>
      </c>
      <c r="E51" s="47">
        <v>9481.78125</v>
      </c>
      <c r="F51" s="44" t="str">
        <f t="shared" si="8"/>
        <v>N/A</v>
      </c>
      <c r="G51" s="47">
        <v>5259.0112360000003</v>
      </c>
      <c r="H51" s="44" t="str">
        <f t="shared" si="9"/>
        <v>N/A</v>
      </c>
      <c r="I51" s="12">
        <v>31.2</v>
      </c>
      <c r="J51" s="12">
        <v>-44.5</v>
      </c>
      <c r="K51" s="45" t="s">
        <v>739</v>
      </c>
      <c r="L51" s="9" t="str">
        <f t="shared" si="10"/>
        <v>No</v>
      </c>
    </row>
    <row r="52" spans="1:12" x14ac:dyDescent="0.2">
      <c r="A52" s="46" t="s">
        <v>1507</v>
      </c>
      <c r="B52" s="35" t="s">
        <v>213</v>
      </c>
      <c r="C52" s="47">
        <v>24988.607057000001</v>
      </c>
      <c r="D52" s="44" t="str">
        <f t="shared" si="7"/>
        <v>N/A</v>
      </c>
      <c r="E52" s="47">
        <v>24506.825927999998</v>
      </c>
      <c r="F52" s="44" t="str">
        <f t="shared" si="8"/>
        <v>N/A</v>
      </c>
      <c r="G52" s="47">
        <v>23543.323271000001</v>
      </c>
      <c r="H52" s="44" t="str">
        <f t="shared" si="9"/>
        <v>N/A</v>
      </c>
      <c r="I52" s="12">
        <v>-1.93</v>
      </c>
      <c r="J52" s="12">
        <v>-3.93</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17988.54566</v>
      </c>
      <c r="D54" s="44" t="str">
        <f t="shared" si="7"/>
        <v>N/A</v>
      </c>
      <c r="E54" s="47">
        <v>17953.652468</v>
      </c>
      <c r="F54" s="44" t="str">
        <f t="shared" si="8"/>
        <v>N/A</v>
      </c>
      <c r="G54" s="47">
        <v>17870.001339999999</v>
      </c>
      <c r="H54" s="44" t="str">
        <f t="shared" si="9"/>
        <v>N/A</v>
      </c>
      <c r="I54" s="12">
        <v>-0.19400000000000001</v>
      </c>
      <c r="J54" s="12">
        <v>-0.46600000000000003</v>
      </c>
      <c r="K54" s="45" t="s">
        <v>739</v>
      </c>
      <c r="L54" s="9" t="str">
        <f t="shared" si="10"/>
        <v>Yes</v>
      </c>
    </row>
    <row r="55" spans="1:12" x14ac:dyDescent="0.2">
      <c r="A55" s="46" t="s">
        <v>1510</v>
      </c>
      <c r="B55" s="35" t="s">
        <v>213</v>
      </c>
      <c r="C55" s="47">
        <v>14971.362249</v>
      </c>
      <c r="D55" s="44" t="str">
        <f t="shared" si="7"/>
        <v>N/A</v>
      </c>
      <c r="E55" s="47">
        <v>15093.725666</v>
      </c>
      <c r="F55" s="44" t="str">
        <f t="shared" si="8"/>
        <v>N/A</v>
      </c>
      <c r="G55" s="47">
        <v>15043.548525</v>
      </c>
      <c r="H55" s="44" t="str">
        <f t="shared" si="9"/>
        <v>N/A</v>
      </c>
      <c r="I55" s="12">
        <v>0.81730000000000003</v>
      </c>
      <c r="J55" s="12">
        <v>-0.33200000000000002</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13326.117424</v>
      </c>
      <c r="D57" s="44" t="str">
        <f t="shared" si="7"/>
        <v>N/A</v>
      </c>
      <c r="E57" s="47">
        <v>10210.007813</v>
      </c>
      <c r="F57" s="44" t="str">
        <f t="shared" si="8"/>
        <v>N/A</v>
      </c>
      <c r="G57" s="47">
        <v>8870.7900000000009</v>
      </c>
      <c r="H57" s="44" t="str">
        <f t="shared" si="9"/>
        <v>N/A</v>
      </c>
      <c r="I57" s="12">
        <v>-23.4</v>
      </c>
      <c r="J57" s="12">
        <v>-13.1</v>
      </c>
      <c r="K57" s="45" t="s">
        <v>739</v>
      </c>
      <c r="L57" s="9" t="str">
        <f t="shared" si="10"/>
        <v>Yes</v>
      </c>
    </row>
    <row r="58" spans="1:12" x14ac:dyDescent="0.2">
      <c r="A58" s="46" t="s">
        <v>1513</v>
      </c>
      <c r="B58" s="35" t="s">
        <v>213</v>
      </c>
      <c r="C58" s="47">
        <v>32344.927789000001</v>
      </c>
      <c r="D58" s="44" t="str">
        <f t="shared" si="7"/>
        <v>N/A</v>
      </c>
      <c r="E58" s="47">
        <v>31064.879493</v>
      </c>
      <c r="F58" s="44" t="str">
        <f t="shared" si="8"/>
        <v>N/A</v>
      </c>
      <c r="G58" s="47">
        <v>31240.639359000001</v>
      </c>
      <c r="H58" s="44" t="str">
        <f t="shared" si="9"/>
        <v>N/A</v>
      </c>
      <c r="I58" s="12">
        <v>-3.96</v>
      </c>
      <c r="J58" s="12">
        <v>0.56579999999999997</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2322.7997463000002</v>
      </c>
      <c r="D60" s="44" t="str">
        <f t="shared" si="7"/>
        <v>N/A</v>
      </c>
      <c r="E60" s="47">
        <v>2241.1515558000001</v>
      </c>
      <c r="F60" s="44" t="str">
        <f t="shared" si="8"/>
        <v>N/A</v>
      </c>
      <c r="G60" s="47">
        <v>2273.9052173</v>
      </c>
      <c r="H60" s="44" t="str">
        <f t="shared" si="9"/>
        <v>N/A</v>
      </c>
      <c r="I60" s="12">
        <v>-3.52</v>
      </c>
      <c r="J60" s="12">
        <v>1.4610000000000001</v>
      </c>
      <c r="K60" s="45" t="s">
        <v>739</v>
      </c>
      <c r="L60" s="9" t="str">
        <f t="shared" si="10"/>
        <v>Yes</v>
      </c>
    </row>
    <row r="61" spans="1:12" x14ac:dyDescent="0.2">
      <c r="A61" s="46" t="s">
        <v>1516</v>
      </c>
      <c r="B61" s="35" t="s">
        <v>213</v>
      </c>
      <c r="C61" s="47">
        <v>1984.1623798999999</v>
      </c>
      <c r="D61" s="44" t="str">
        <f t="shared" si="7"/>
        <v>N/A</v>
      </c>
      <c r="E61" s="47">
        <v>1992.0901302</v>
      </c>
      <c r="F61" s="44" t="str">
        <f t="shared" si="8"/>
        <v>N/A</v>
      </c>
      <c r="G61" s="47">
        <v>2169.3540437000001</v>
      </c>
      <c r="H61" s="44" t="str">
        <f t="shared" si="9"/>
        <v>N/A</v>
      </c>
      <c r="I61" s="12">
        <v>0.39960000000000001</v>
      </c>
      <c r="J61" s="12">
        <v>8.8979999999999997</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1479.8815881</v>
      </c>
      <c r="D64" s="44" t="str">
        <f t="shared" si="7"/>
        <v>N/A</v>
      </c>
      <c r="E64" s="47">
        <v>1517.8946383</v>
      </c>
      <c r="F64" s="44" t="str">
        <f t="shared" si="8"/>
        <v>N/A</v>
      </c>
      <c r="G64" s="47">
        <v>1511.6584513</v>
      </c>
      <c r="H64" s="44" t="str">
        <f t="shared" si="9"/>
        <v>N/A</v>
      </c>
      <c r="I64" s="12">
        <v>2.569</v>
      </c>
      <c r="J64" s="12">
        <v>-0.41099999999999998</v>
      </c>
      <c r="K64" s="45" t="s">
        <v>739</v>
      </c>
      <c r="L64" s="9" t="str">
        <f t="shared" si="10"/>
        <v>Yes</v>
      </c>
    </row>
    <row r="65" spans="1:12" x14ac:dyDescent="0.2">
      <c r="A65" s="46" t="s">
        <v>1520</v>
      </c>
      <c r="B65" s="35" t="s">
        <v>213</v>
      </c>
      <c r="C65" s="47">
        <v>3748.7634041000001</v>
      </c>
      <c r="D65" s="44" t="str">
        <f t="shared" si="7"/>
        <v>N/A</v>
      </c>
      <c r="E65" s="47">
        <v>3291.1838128999998</v>
      </c>
      <c r="F65" s="44" t="str">
        <f t="shared" si="8"/>
        <v>N/A</v>
      </c>
      <c r="G65" s="47">
        <v>3340.3491929000002</v>
      </c>
      <c r="H65" s="44" t="str">
        <f t="shared" si="9"/>
        <v>N/A</v>
      </c>
      <c r="I65" s="12">
        <v>-12.2</v>
      </c>
      <c r="J65" s="12">
        <v>1.494</v>
      </c>
      <c r="K65" s="45" t="s">
        <v>739</v>
      </c>
      <c r="L65" s="9" t="str">
        <f t="shared" si="10"/>
        <v>Yes</v>
      </c>
    </row>
    <row r="66" spans="1:12" x14ac:dyDescent="0.2">
      <c r="A66" s="46" t="s">
        <v>1521</v>
      </c>
      <c r="B66" s="35" t="s">
        <v>213</v>
      </c>
      <c r="C66" s="47">
        <v>9914.3574771000003</v>
      </c>
      <c r="D66" s="44" t="str">
        <f t="shared" si="7"/>
        <v>N/A</v>
      </c>
      <c r="E66" s="47">
        <v>10056.196597</v>
      </c>
      <c r="F66" s="44" t="str">
        <f t="shared" si="8"/>
        <v>N/A</v>
      </c>
      <c r="G66" s="47">
        <v>10107.653193</v>
      </c>
      <c r="H66" s="44" t="str">
        <f t="shared" si="9"/>
        <v>N/A</v>
      </c>
      <c r="I66" s="12">
        <v>1.431</v>
      </c>
      <c r="J66" s="12">
        <v>0.51170000000000004</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3755.0777151000002</v>
      </c>
      <c r="D68" s="44" t="str">
        <f t="shared" si="7"/>
        <v>N/A</v>
      </c>
      <c r="E68" s="47">
        <v>3614.8275201000001</v>
      </c>
      <c r="F68" s="44" t="str">
        <f t="shared" si="8"/>
        <v>N/A</v>
      </c>
      <c r="G68" s="47">
        <v>3708.7073528999999</v>
      </c>
      <c r="H68" s="44" t="str">
        <f t="shared" si="9"/>
        <v>N/A</v>
      </c>
      <c r="I68" s="12">
        <v>-3.73</v>
      </c>
      <c r="J68" s="12">
        <v>2.597</v>
      </c>
      <c r="K68" s="45" t="s">
        <v>739</v>
      </c>
      <c r="L68" s="9" t="str">
        <f t="shared" si="10"/>
        <v>Yes</v>
      </c>
    </row>
    <row r="69" spans="1:12" x14ac:dyDescent="0.2">
      <c r="A69" s="46" t="s">
        <v>1524</v>
      </c>
      <c r="B69" s="35" t="s">
        <v>213</v>
      </c>
      <c r="C69" s="47">
        <v>4106.6003260999996</v>
      </c>
      <c r="D69" s="44" t="str">
        <f t="shared" si="7"/>
        <v>N/A</v>
      </c>
      <c r="E69" s="47">
        <v>3967.6677918999999</v>
      </c>
      <c r="F69" s="44" t="str">
        <f t="shared" si="8"/>
        <v>N/A</v>
      </c>
      <c r="G69" s="47">
        <v>4249.6985728999998</v>
      </c>
      <c r="H69" s="44" t="str">
        <f t="shared" si="9"/>
        <v>N/A</v>
      </c>
      <c r="I69" s="12">
        <v>-3.38</v>
      </c>
      <c r="J69" s="12">
        <v>7.1079999999999997</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3032.5056466999999</v>
      </c>
      <c r="D72" s="44" t="str">
        <f t="shared" si="7"/>
        <v>N/A</v>
      </c>
      <c r="E72" s="47">
        <v>2980.8444159999999</v>
      </c>
      <c r="F72" s="44" t="str">
        <f t="shared" si="8"/>
        <v>N/A</v>
      </c>
      <c r="G72" s="47">
        <v>2836.5475037000001</v>
      </c>
      <c r="H72" s="44" t="str">
        <f t="shared" si="9"/>
        <v>N/A</v>
      </c>
      <c r="I72" s="12">
        <v>-1.7</v>
      </c>
      <c r="J72" s="12">
        <v>-4.84</v>
      </c>
      <c r="K72" s="45" t="s">
        <v>739</v>
      </c>
      <c r="L72" s="9" t="str">
        <f t="shared" si="10"/>
        <v>Yes</v>
      </c>
    </row>
    <row r="73" spans="1:12" x14ac:dyDescent="0.2">
      <c r="A73" s="46" t="s">
        <v>1528</v>
      </c>
      <c r="B73" s="35" t="s">
        <v>213</v>
      </c>
      <c r="C73" s="47">
        <v>3641.1251212000002</v>
      </c>
      <c r="D73" s="44" t="str">
        <f t="shared" si="7"/>
        <v>N/A</v>
      </c>
      <c r="E73" s="47">
        <v>3450.1712748</v>
      </c>
      <c r="F73" s="44" t="str">
        <f t="shared" si="8"/>
        <v>N/A</v>
      </c>
      <c r="G73" s="47">
        <v>3406.8721116000002</v>
      </c>
      <c r="H73" s="44" t="str">
        <f t="shared" si="9"/>
        <v>N/A</v>
      </c>
      <c r="I73" s="12">
        <v>-5.24</v>
      </c>
      <c r="J73" s="12">
        <v>-1.25</v>
      </c>
      <c r="K73" s="45" t="s">
        <v>739</v>
      </c>
      <c r="L73" s="9" t="str">
        <f t="shared" si="10"/>
        <v>Yes</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128924350</v>
      </c>
      <c r="D75" s="44" t="str">
        <f t="shared" ref="D75:D144" si="11">IF($B75="N/A","N/A",IF(C75&gt;10,"No",IF(C75&lt;-10,"No","Yes")))</f>
        <v>N/A</v>
      </c>
      <c r="E75" s="47">
        <v>119993625</v>
      </c>
      <c r="F75" s="44" t="str">
        <f t="shared" ref="F75:F144" si="12">IF($B75="N/A","N/A",IF(E75&gt;10,"No",IF(E75&lt;-10,"No","Yes")))</f>
        <v>N/A</v>
      </c>
      <c r="G75" s="47">
        <v>123395175</v>
      </c>
      <c r="H75" s="44" t="str">
        <f t="shared" ref="H75:H144" si="13">IF($B75="N/A","N/A",IF(G75&gt;10,"No",IF(G75&lt;-10,"No","Yes")))</f>
        <v>N/A</v>
      </c>
      <c r="I75" s="12">
        <v>-6.93</v>
      </c>
      <c r="J75" s="12">
        <v>2.835</v>
      </c>
      <c r="K75" s="45" t="s">
        <v>739</v>
      </c>
      <c r="L75" s="9" t="str">
        <f t="shared" ref="L75:L135" si="14">IF(J75="Div by 0", "N/A", IF(K75="N/A","N/A", IF(J75&gt;VALUE(MID(K75,1,2)), "No", IF(J75&lt;-1*VALUE(MID(K75,1,2)), "No", "Yes"))))</f>
        <v>Yes</v>
      </c>
    </row>
    <row r="76" spans="1:12" x14ac:dyDescent="0.2">
      <c r="A76" s="46" t="s">
        <v>598</v>
      </c>
      <c r="B76" s="35" t="s">
        <v>213</v>
      </c>
      <c r="C76" s="36">
        <v>16871</v>
      </c>
      <c r="D76" s="44" t="str">
        <f t="shared" si="11"/>
        <v>N/A</v>
      </c>
      <c r="E76" s="36">
        <v>16515</v>
      </c>
      <c r="F76" s="44" t="str">
        <f t="shared" si="12"/>
        <v>N/A</v>
      </c>
      <c r="G76" s="36">
        <v>16584</v>
      </c>
      <c r="H76" s="44" t="str">
        <f t="shared" si="13"/>
        <v>N/A</v>
      </c>
      <c r="I76" s="12">
        <v>-2.11</v>
      </c>
      <c r="J76" s="12">
        <v>0.4178</v>
      </c>
      <c r="K76" s="45" t="s">
        <v>739</v>
      </c>
      <c r="L76" s="9" t="str">
        <f t="shared" si="14"/>
        <v>Yes</v>
      </c>
    </row>
    <row r="77" spans="1:12" x14ac:dyDescent="0.2">
      <c r="A77" s="46" t="s">
        <v>1438</v>
      </c>
      <c r="B77" s="35" t="s">
        <v>213</v>
      </c>
      <c r="C77" s="47">
        <v>7641.7728647000004</v>
      </c>
      <c r="D77" s="44" t="str">
        <f t="shared" si="11"/>
        <v>N/A</v>
      </c>
      <c r="E77" s="47">
        <v>7265.7356947999997</v>
      </c>
      <c r="F77" s="44" t="str">
        <f t="shared" si="12"/>
        <v>N/A</v>
      </c>
      <c r="G77" s="47">
        <v>7440.6159551000001</v>
      </c>
      <c r="H77" s="44" t="str">
        <f t="shared" si="13"/>
        <v>N/A</v>
      </c>
      <c r="I77" s="12">
        <v>-4.92</v>
      </c>
      <c r="J77" s="12">
        <v>2.407</v>
      </c>
      <c r="K77" s="45" t="s">
        <v>739</v>
      </c>
      <c r="L77" s="9" t="str">
        <f t="shared" si="14"/>
        <v>Yes</v>
      </c>
    </row>
    <row r="78" spans="1:12" x14ac:dyDescent="0.2">
      <c r="A78" s="46" t="s">
        <v>1439</v>
      </c>
      <c r="B78" s="35" t="s">
        <v>213</v>
      </c>
      <c r="C78" s="36">
        <v>4.5673641159000002</v>
      </c>
      <c r="D78" s="44" t="str">
        <f t="shared" si="11"/>
        <v>N/A</v>
      </c>
      <c r="E78" s="36">
        <v>4.5316379049000002</v>
      </c>
      <c r="F78" s="44" t="str">
        <f t="shared" si="12"/>
        <v>N/A</v>
      </c>
      <c r="G78" s="36">
        <v>4.9454896285999999</v>
      </c>
      <c r="H78" s="44" t="str">
        <f t="shared" si="13"/>
        <v>N/A</v>
      </c>
      <c r="I78" s="12">
        <v>-0.78200000000000003</v>
      </c>
      <c r="J78" s="12">
        <v>9.1319999999999997</v>
      </c>
      <c r="K78" s="45" t="s">
        <v>739</v>
      </c>
      <c r="L78" s="9" t="str">
        <f t="shared" si="14"/>
        <v>Yes</v>
      </c>
    </row>
    <row r="79" spans="1:12" ht="25.5" x14ac:dyDescent="0.2">
      <c r="A79" s="46" t="s">
        <v>599</v>
      </c>
      <c r="B79" s="35" t="s">
        <v>213</v>
      </c>
      <c r="C79" s="47">
        <v>3756361</v>
      </c>
      <c r="D79" s="44" t="str">
        <f t="shared" si="11"/>
        <v>N/A</v>
      </c>
      <c r="E79" s="47">
        <v>3312628</v>
      </c>
      <c r="F79" s="44" t="str">
        <f t="shared" si="12"/>
        <v>N/A</v>
      </c>
      <c r="G79" s="47">
        <v>2505771</v>
      </c>
      <c r="H79" s="44" t="str">
        <f t="shared" si="13"/>
        <v>N/A</v>
      </c>
      <c r="I79" s="12">
        <v>-11.8</v>
      </c>
      <c r="J79" s="12">
        <v>-24.4</v>
      </c>
      <c r="K79" s="45" t="s">
        <v>739</v>
      </c>
      <c r="L79" s="9" t="str">
        <f t="shared" si="14"/>
        <v>Yes</v>
      </c>
    </row>
    <row r="80" spans="1:12" x14ac:dyDescent="0.2">
      <c r="A80" s="46" t="s">
        <v>600</v>
      </c>
      <c r="B80" s="35" t="s">
        <v>213</v>
      </c>
      <c r="C80" s="36">
        <v>92</v>
      </c>
      <c r="D80" s="44" t="str">
        <f t="shared" si="11"/>
        <v>N/A</v>
      </c>
      <c r="E80" s="36">
        <v>77</v>
      </c>
      <c r="F80" s="44" t="str">
        <f t="shared" si="12"/>
        <v>N/A</v>
      </c>
      <c r="G80" s="36">
        <v>75</v>
      </c>
      <c r="H80" s="44" t="str">
        <f t="shared" si="13"/>
        <v>N/A</v>
      </c>
      <c r="I80" s="12">
        <v>-16.3</v>
      </c>
      <c r="J80" s="12">
        <v>-2.6</v>
      </c>
      <c r="K80" s="45" t="s">
        <v>739</v>
      </c>
      <c r="L80" s="9" t="str">
        <f t="shared" si="14"/>
        <v>Yes</v>
      </c>
    </row>
    <row r="81" spans="1:12" x14ac:dyDescent="0.2">
      <c r="A81" s="46" t="s">
        <v>1440</v>
      </c>
      <c r="B81" s="35" t="s">
        <v>213</v>
      </c>
      <c r="C81" s="47">
        <v>40830.010869999998</v>
      </c>
      <c r="D81" s="44" t="str">
        <f t="shared" si="11"/>
        <v>N/A</v>
      </c>
      <c r="E81" s="47">
        <v>43021.142856999999</v>
      </c>
      <c r="F81" s="44" t="str">
        <f t="shared" si="12"/>
        <v>N/A</v>
      </c>
      <c r="G81" s="47">
        <v>33410.28</v>
      </c>
      <c r="H81" s="44" t="str">
        <f t="shared" si="13"/>
        <v>N/A</v>
      </c>
      <c r="I81" s="12">
        <v>5.3659999999999997</v>
      </c>
      <c r="J81" s="12">
        <v>-22.3</v>
      </c>
      <c r="K81" s="45" t="s">
        <v>739</v>
      </c>
      <c r="L81" s="9" t="str">
        <f t="shared" si="14"/>
        <v>Yes</v>
      </c>
    </row>
    <row r="82" spans="1:12" ht="25.5" x14ac:dyDescent="0.2">
      <c r="A82" s="46" t="s">
        <v>601</v>
      </c>
      <c r="B82" s="35" t="s">
        <v>213</v>
      </c>
      <c r="C82" s="47">
        <v>34893817</v>
      </c>
      <c r="D82" s="44" t="str">
        <f t="shared" si="11"/>
        <v>N/A</v>
      </c>
      <c r="E82" s="47">
        <v>27075323</v>
      </c>
      <c r="F82" s="44" t="str">
        <f t="shared" si="12"/>
        <v>N/A</v>
      </c>
      <c r="G82" s="47">
        <v>23461706</v>
      </c>
      <c r="H82" s="44" t="str">
        <f t="shared" si="13"/>
        <v>N/A</v>
      </c>
      <c r="I82" s="12">
        <v>-22.4</v>
      </c>
      <c r="J82" s="12">
        <v>-13.3</v>
      </c>
      <c r="K82" s="45" t="s">
        <v>739</v>
      </c>
      <c r="L82" s="9" t="str">
        <f t="shared" si="14"/>
        <v>Yes</v>
      </c>
    </row>
    <row r="83" spans="1:12" x14ac:dyDescent="0.2">
      <c r="A83" s="46" t="s">
        <v>602</v>
      </c>
      <c r="B83" s="35" t="s">
        <v>213</v>
      </c>
      <c r="C83" s="36">
        <v>840</v>
      </c>
      <c r="D83" s="44" t="str">
        <f t="shared" si="11"/>
        <v>N/A</v>
      </c>
      <c r="E83" s="36">
        <v>771</v>
      </c>
      <c r="F83" s="44" t="str">
        <f t="shared" si="12"/>
        <v>N/A</v>
      </c>
      <c r="G83" s="36">
        <v>715</v>
      </c>
      <c r="H83" s="44" t="str">
        <f t="shared" si="13"/>
        <v>N/A</v>
      </c>
      <c r="I83" s="12">
        <v>-8.2100000000000009</v>
      </c>
      <c r="J83" s="12">
        <v>-7.26</v>
      </c>
      <c r="K83" s="45" t="s">
        <v>739</v>
      </c>
      <c r="L83" s="9" t="str">
        <f t="shared" si="14"/>
        <v>Yes</v>
      </c>
    </row>
    <row r="84" spans="1:12" ht="25.5" x14ac:dyDescent="0.2">
      <c r="A84" s="4" t="s">
        <v>1441</v>
      </c>
      <c r="B84" s="35" t="s">
        <v>213</v>
      </c>
      <c r="C84" s="47">
        <v>41540.258332999998</v>
      </c>
      <c r="D84" s="44" t="str">
        <f t="shared" si="11"/>
        <v>N/A</v>
      </c>
      <c r="E84" s="47">
        <v>35117.150454000002</v>
      </c>
      <c r="F84" s="44" t="str">
        <f t="shared" si="12"/>
        <v>N/A</v>
      </c>
      <c r="G84" s="47">
        <v>32813.574825000003</v>
      </c>
      <c r="H84" s="44" t="str">
        <f t="shared" si="13"/>
        <v>N/A</v>
      </c>
      <c r="I84" s="12">
        <v>-15.5</v>
      </c>
      <c r="J84" s="12">
        <v>-6.56</v>
      </c>
      <c r="K84" s="45" t="s">
        <v>739</v>
      </c>
      <c r="L84" s="9" t="str">
        <f t="shared" si="14"/>
        <v>Yes</v>
      </c>
    </row>
    <row r="85" spans="1:12" x14ac:dyDescent="0.2">
      <c r="A85" s="4" t="s">
        <v>603</v>
      </c>
      <c r="B85" s="35" t="s">
        <v>213</v>
      </c>
      <c r="C85" s="47">
        <v>23552599</v>
      </c>
      <c r="D85" s="44" t="str">
        <f t="shared" si="11"/>
        <v>N/A</v>
      </c>
      <c r="E85" s="47">
        <v>25594724</v>
      </c>
      <c r="F85" s="44" t="str">
        <f t="shared" si="12"/>
        <v>N/A</v>
      </c>
      <c r="G85" s="47">
        <v>28944963</v>
      </c>
      <c r="H85" s="44" t="str">
        <f t="shared" si="13"/>
        <v>N/A</v>
      </c>
      <c r="I85" s="12">
        <v>8.67</v>
      </c>
      <c r="J85" s="12">
        <v>13.09</v>
      </c>
      <c r="K85" s="45" t="s">
        <v>739</v>
      </c>
      <c r="L85" s="9" t="str">
        <f t="shared" si="14"/>
        <v>Yes</v>
      </c>
    </row>
    <row r="86" spans="1:12" x14ac:dyDescent="0.2">
      <c r="A86" s="4" t="s">
        <v>604</v>
      </c>
      <c r="B86" s="35" t="s">
        <v>213</v>
      </c>
      <c r="C86" s="36">
        <v>172</v>
      </c>
      <c r="D86" s="44" t="str">
        <f t="shared" si="11"/>
        <v>N/A</v>
      </c>
      <c r="E86" s="36">
        <v>222</v>
      </c>
      <c r="F86" s="44" t="str">
        <f t="shared" si="12"/>
        <v>N/A</v>
      </c>
      <c r="G86" s="36">
        <v>224</v>
      </c>
      <c r="H86" s="44" t="str">
        <f t="shared" si="13"/>
        <v>N/A</v>
      </c>
      <c r="I86" s="12">
        <v>29.07</v>
      </c>
      <c r="J86" s="12">
        <v>0.90090000000000003</v>
      </c>
      <c r="K86" s="45" t="s">
        <v>739</v>
      </c>
      <c r="L86" s="9" t="str">
        <f t="shared" si="14"/>
        <v>Yes</v>
      </c>
    </row>
    <row r="87" spans="1:12" x14ac:dyDescent="0.2">
      <c r="A87" s="4" t="s">
        <v>1442</v>
      </c>
      <c r="B87" s="35" t="s">
        <v>213</v>
      </c>
      <c r="C87" s="47">
        <v>136933.71512000001</v>
      </c>
      <c r="D87" s="44" t="str">
        <f t="shared" si="11"/>
        <v>N/A</v>
      </c>
      <c r="E87" s="47">
        <v>115291.54955</v>
      </c>
      <c r="F87" s="44" t="str">
        <f t="shared" si="12"/>
        <v>N/A</v>
      </c>
      <c r="G87" s="47">
        <v>129218.58482</v>
      </c>
      <c r="H87" s="44" t="str">
        <f t="shared" si="13"/>
        <v>N/A</v>
      </c>
      <c r="I87" s="12">
        <v>-15.8</v>
      </c>
      <c r="J87" s="12">
        <v>12.08</v>
      </c>
      <c r="K87" s="45" t="s">
        <v>739</v>
      </c>
      <c r="L87" s="9" t="str">
        <f t="shared" si="14"/>
        <v>Yes</v>
      </c>
    </row>
    <row r="88" spans="1:12" x14ac:dyDescent="0.2">
      <c r="A88" s="46" t="s">
        <v>605</v>
      </c>
      <c r="B88" s="35" t="s">
        <v>213</v>
      </c>
      <c r="C88" s="47">
        <v>141299787</v>
      </c>
      <c r="D88" s="44" t="str">
        <f t="shared" si="11"/>
        <v>N/A</v>
      </c>
      <c r="E88" s="47">
        <v>133751068</v>
      </c>
      <c r="F88" s="44" t="str">
        <f t="shared" si="12"/>
        <v>N/A</v>
      </c>
      <c r="G88" s="47">
        <v>129640615</v>
      </c>
      <c r="H88" s="44" t="str">
        <f t="shared" si="13"/>
        <v>N/A</v>
      </c>
      <c r="I88" s="12">
        <v>-5.34</v>
      </c>
      <c r="J88" s="12">
        <v>-3.07</v>
      </c>
      <c r="K88" s="45" t="s">
        <v>739</v>
      </c>
      <c r="L88" s="9" t="str">
        <f t="shared" si="14"/>
        <v>Yes</v>
      </c>
    </row>
    <row r="89" spans="1:12" x14ac:dyDescent="0.2">
      <c r="A89" s="49" t="s">
        <v>606</v>
      </c>
      <c r="B89" s="36" t="s">
        <v>213</v>
      </c>
      <c r="C89" s="36">
        <v>5323</v>
      </c>
      <c r="D89" s="44" t="str">
        <f t="shared" si="11"/>
        <v>N/A</v>
      </c>
      <c r="E89" s="36">
        <v>5222</v>
      </c>
      <c r="F89" s="44" t="str">
        <f t="shared" si="12"/>
        <v>N/A</v>
      </c>
      <c r="G89" s="36">
        <v>5127</v>
      </c>
      <c r="H89" s="44" t="str">
        <f t="shared" si="13"/>
        <v>N/A</v>
      </c>
      <c r="I89" s="12">
        <v>-1.9</v>
      </c>
      <c r="J89" s="12">
        <v>-1.82</v>
      </c>
      <c r="K89" s="50" t="s">
        <v>739</v>
      </c>
      <c r="L89" s="9" t="str">
        <f t="shared" si="14"/>
        <v>Yes</v>
      </c>
    </row>
    <row r="90" spans="1:12" x14ac:dyDescent="0.2">
      <c r="A90" s="46" t="s">
        <v>1443</v>
      </c>
      <c r="B90" s="35" t="s">
        <v>213</v>
      </c>
      <c r="C90" s="47">
        <v>26545.141274000001</v>
      </c>
      <c r="D90" s="44" t="str">
        <f t="shared" si="11"/>
        <v>N/A</v>
      </c>
      <c r="E90" s="47">
        <v>25612.996553000001</v>
      </c>
      <c r="F90" s="44" t="str">
        <f t="shared" si="12"/>
        <v>N/A</v>
      </c>
      <c r="G90" s="47">
        <v>25285.862102999999</v>
      </c>
      <c r="H90" s="44" t="str">
        <f t="shared" si="13"/>
        <v>N/A</v>
      </c>
      <c r="I90" s="12">
        <v>-3.51</v>
      </c>
      <c r="J90" s="12">
        <v>-1.28</v>
      </c>
      <c r="K90" s="45" t="s">
        <v>739</v>
      </c>
      <c r="L90" s="9" t="str">
        <f t="shared" si="14"/>
        <v>Yes</v>
      </c>
    </row>
    <row r="91" spans="1:12" ht="25.5" x14ac:dyDescent="0.2">
      <c r="A91" s="46" t="s">
        <v>607</v>
      </c>
      <c r="B91" s="35" t="s">
        <v>213</v>
      </c>
      <c r="C91" s="47">
        <v>42611655</v>
      </c>
      <c r="D91" s="44" t="str">
        <f t="shared" si="11"/>
        <v>N/A</v>
      </c>
      <c r="E91" s="47">
        <v>41741785</v>
      </c>
      <c r="F91" s="44" t="str">
        <f t="shared" si="12"/>
        <v>N/A</v>
      </c>
      <c r="G91" s="47">
        <v>41228620</v>
      </c>
      <c r="H91" s="44" t="str">
        <f t="shared" si="13"/>
        <v>N/A</v>
      </c>
      <c r="I91" s="12">
        <v>-2.04</v>
      </c>
      <c r="J91" s="12">
        <v>-1.23</v>
      </c>
      <c r="K91" s="45" t="s">
        <v>739</v>
      </c>
      <c r="L91" s="9" t="str">
        <f t="shared" si="14"/>
        <v>Yes</v>
      </c>
    </row>
    <row r="92" spans="1:12" x14ac:dyDescent="0.2">
      <c r="A92" s="46" t="s">
        <v>608</v>
      </c>
      <c r="B92" s="35" t="s">
        <v>213</v>
      </c>
      <c r="C92" s="36">
        <v>78808</v>
      </c>
      <c r="D92" s="44" t="str">
        <f t="shared" si="11"/>
        <v>N/A</v>
      </c>
      <c r="E92" s="36">
        <v>78893</v>
      </c>
      <c r="F92" s="44" t="str">
        <f t="shared" si="12"/>
        <v>N/A</v>
      </c>
      <c r="G92" s="36">
        <v>77211</v>
      </c>
      <c r="H92" s="44" t="str">
        <f t="shared" si="13"/>
        <v>N/A</v>
      </c>
      <c r="I92" s="12">
        <v>0.1079</v>
      </c>
      <c r="J92" s="12">
        <v>-2.13</v>
      </c>
      <c r="K92" s="45" t="s">
        <v>739</v>
      </c>
      <c r="L92" s="9" t="str">
        <f t="shared" si="14"/>
        <v>Yes</v>
      </c>
    </row>
    <row r="93" spans="1:12" x14ac:dyDescent="0.2">
      <c r="A93" s="46" t="s">
        <v>1444</v>
      </c>
      <c r="B93" s="35" t="s">
        <v>213</v>
      </c>
      <c r="C93" s="47">
        <v>540.70214953000004</v>
      </c>
      <c r="D93" s="44" t="str">
        <f t="shared" si="11"/>
        <v>N/A</v>
      </c>
      <c r="E93" s="47">
        <v>529.09364582000001</v>
      </c>
      <c r="F93" s="44" t="str">
        <f t="shared" si="12"/>
        <v>N/A</v>
      </c>
      <c r="G93" s="47">
        <v>533.97339756999997</v>
      </c>
      <c r="H93" s="44" t="str">
        <f t="shared" si="13"/>
        <v>N/A</v>
      </c>
      <c r="I93" s="12">
        <v>-2.15</v>
      </c>
      <c r="J93" s="12">
        <v>0.92230000000000001</v>
      </c>
      <c r="K93" s="45" t="s">
        <v>739</v>
      </c>
      <c r="L93" s="9" t="str">
        <f t="shared" si="14"/>
        <v>Yes</v>
      </c>
    </row>
    <row r="94" spans="1:12" x14ac:dyDescent="0.2">
      <c r="A94" s="46" t="s">
        <v>609</v>
      </c>
      <c r="B94" s="35" t="s">
        <v>213</v>
      </c>
      <c r="C94" s="47">
        <v>7565037</v>
      </c>
      <c r="D94" s="44" t="str">
        <f t="shared" si="11"/>
        <v>N/A</v>
      </c>
      <c r="E94" s="47">
        <v>15706302</v>
      </c>
      <c r="F94" s="44" t="str">
        <f t="shared" si="12"/>
        <v>N/A</v>
      </c>
      <c r="G94" s="47">
        <v>16043690</v>
      </c>
      <c r="H94" s="44" t="str">
        <f t="shared" si="13"/>
        <v>N/A</v>
      </c>
      <c r="I94" s="12">
        <v>107.6</v>
      </c>
      <c r="J94" s="12">
        <v>2.1480000000000001</v>
      </c>
      <c r="K94" s="45" t="s">
        <v>739</v>
      </c>
      <c r="L94" s="9" t="str">
        <f t="shared" si="14"/>
        <v>Yes</v>
      </c>
    </row>
    <row r="95" spans="1:12" x14ac:dyDescent="0.2">
      <c r="A95" s="46" t="s">
        <v>610</v>
      </c>
      <c r="B95" s="35" t="s">
        <v>213</v>
      </c>
      <c r="C95" s="36">
        <v>23864</v>
      </c>
      <c r="D95" s="44" t="str">
        <f t="shared" si="11"/>
        <v>N/A</v>
      </c>
      <c r="E95" s="36">
        <v>43109</v>
      </c>
      <c r="F95" s="44" t="str">
        <f t="shared" si="12"/>
        <v>N/A</v>
      </c>
      <c r="G95" s="36">
        <v>44539</v>
      </c>
      <c r="H95" s="44" t="str">
        <f t="shared" si="13"/>
        <v>N/A</v>
      </c>
      <c r="I95" s="12">
        <v>80.64</v>
      </c>
      <c r="J95" s="12">
        <v>3.3170000000000002</v>
      </c>
      <c r="K95" s="45" t="s">
        <v>739</v>
      </c>
      <c r="L95" s="9" t="str">
        <f t="shared" si="14"/>
        <v>Yes</v>
      </c>
    </row>
    <row r="96" spans="1:12" x14ac:dyDescent="0.2">
      <c r="A96" s="46" t="s">
        <v>1445</v>
      </c>
      <c r="B96" s="35" t="s">
        <v>213</v>
      </c>
      <c r="C96" s="47">
        <v>317.00624370999998</v>
      </c>
      <c r="D96" s="44" t="str">
        <f t="shared" si="11"/>
        <v>N/A</v>
      </c>
      <c r="E96" s="47">
        <v>364.33927949999998</v>
      </c>
      <c r="F96" s="44" t="str">
        <f t="shared" si="12"/>
        <v>N/A</v>
      </c>
      <c r="G96" s="47">
        <v>360.21666405000002</v>
      </c>
      <c r="H96" s="44" t="str">
        <f t="shared" si="13"/>
        <v>N/A</v>
      </c>
      <c r="I96" s="12">
        <v>14.93</v>
      </c>
      <c r="J96" s="12">
        <v>-1.1299999999999999</v>
      </c>
      <c r="K96" s="45" t="s">
        <v>739</v>
      </c>
      <c r="L96" s="9" t="str">
        <f t="shared" si="14"/>
        <v>Yes</v>
      </c>
    </row>
    <row r="97" spans="1:12" ht="25.5" x14ac:dyDescent="0.2">
      <c r="A97" s="46" t="s">
        <v>611</v>
      </c>
      <c r="B97" s="35" t="s">
        <v>213</v>
      </c>
      <c r="C97" s="47">
        <v>7857741</v>
      </c>
      <c r="D97" s="44" t="str">
        <f t="shared" si="11"/>
        <v>N/A</v>
      </c>
      <c r="E97" s="47">
        <v>9013375</v>
      </c>
      <c r="F97" s="44" t="str">
        <f t="shared" si="12"/>
        <v>N/A</v>
      </c>
      <c r="G97" s="47">
        <v>8886598</v>
      </c>
      <c r="H97" s="44" t="str">
        <f t="shared" si="13"/>
        <v>N/A</v>
      </c>
      <c r="I97" s="12">
        <v>14.71</v>
      </c>
      <c r="J97" s="12">
        <v>-1.41</v>
      </c>
      <c r="K97" s="45" t="s">
        <v>739</v>
      </c>
      <c r="L97" s="9" t="str">
        <f t="shared" si="14"/>
        <v>Yes</v>
      </c>
    </row>
    <row r="98" spans="1:12" x14ac:dyDescent="0.2">
      <c r="A98" s="46" t="s">
        <v>612</v>
      </c>
      <c r="B98" s="35" t="s">
        <v>213</v>
      </c>
      <c r="C98" s="36">
        <v>52657</v>
      </c>
      <c r="D98" s="44" t="str">
        <f t="shared" si="11"/>
        <v>N/A</v>
      </c>
      <c r="E98" s="36">
        <v>58361</v>
      </c>
      <c r="F98" s="44" t="str">
        <f t="shared" si="12"/>
        <v>N/A</v>
      </c>
      <c r="G98" s="36">
        <v>59811</v>
      </c>
      <c r="H98" s="44" t="str">
        <f t="shared" si="13"/>
        <v>N/A</v>
      </c>
      <c r="I98" s="12">
        <v>10.83</v>
      </c>
      <c r="J98" s="12">
        <v>2.4849999999999999</v>
      </c>
      <c r="K98" s="45" t="s">
        <v>739</v>
      </c>
      <c r="L98" s="9" t="str">
        <f t="shared" si="14"/>
        <v>Yes</v>
      </c>
    </row>
    <row r="99" spans="1:12" ht="25.5" x14ac:dyDescent="0.2">
      <c r="A99" s="46" t="s">
        <v>1446</v>
      </c>
      <c r="B99" s="35" t="s">
        <v>213</v>
      </c>
      <c r="C99" s="47">
        <v>149.22500332000001</v>
      </c>
      <c r="D99" s="44" t="str">
        <f t="shared" si="11"/>
        <v>N/A</v>
      </c>
      <c r="E99" s="47">
        <v>154.44175048</v>
      </c>
      <c r="F99" s="44" t="str">
        <f t="shared" si="12"/>
        <v>N/A</v>
      </c>
      <c r="G99" s="47">
        <v>148.57798733000001</v>
      </c>
      <c r="H99" s="44" t="str">
        <f t="shared" si="13"/>
        <v>N/A</v>
      </c>
      <c r="I99" s="12">
        <v>3.496</v>
      </c>
      <c r="J99" s="12">
        <v>-3.8</v>
      </c>
      <c r="K99" s="45" t="s">
        <v>739</v>
      </c>
      <c r="L99" s="9" t="str">
        <f t="shared" si="14"/>
        <v>Yes</v>
      </c>
    </row>
    <row r="100" spans="1:12" ht="25.5" x14ac:dyDescent="0.2">
      <c r="A100" s="46" t="s">
        <v>613</v>
      </c>
      <c r="B100" s="35" t="s">
        <v>213</v>
      </c>
      <c r="C100" s="47">
        <v>34706466</v>
      </c>
      <c r="D100" s="44" t="str">
        <f t="shared" si="11"/>
        <v>N/A</v>
      </c>
      <c r="E100" s="47">
        <v>35448844</v>
      </c>
      <c r="F100" s="44" t="str">
        <f t="shared" si="12"/>
        <v>N/A</v>
      </c>
      <c r="G100" s="47">
        <v>37522301</v>
      </c>
      <c r="H100" s="44" t="str">
        <f t="shared" si="13"/>
        <v>N/A</v>
      </c>
      <c r="I100" s="12">
        <v>2.1389999999999998</v>
      </c>
      <c r="J100" s="12">
        <v>5.8490000000000002</v>
      </c>
      <c r="K100" s="45" t="s">
        <v>739</v>
      </c>
      <c r="L100" s="9" t="str">
        <f t="shared" si="14"/>
        <v>Yes</v>
      </c>
    </row>
    <row r="101" spans="1:12" x14ac:dyDescent="0.2">
      <c r="A101" s="46" t="s">
        <v>614</v>
      </c>
      <c r="B101" s="35" t="s">
        <v>213</v>
      </c>
      <c r="C101" s="36">
        <v>34122</v>
      </c>
      <c r="D101" s="44" t="str">
        <f t="shared" si="11"/>
        <v>N/A</v>
      </c>
      <c r="E101" s="36">
        <v>35274</v>
      </c>
      <c r="F101" s="44" t="str">
        <f t="shared" si="12"/>
        <v>N/A</v>
      </c>
      <c r="G101" s="36">
        <v>35787</v>
      </c>
      <c r="H101" s="44" t="str">
        <f t="shared" si="13"/>
        <v>N/A</v>
      </c>
      <c r="I101" s="12">
        <v>3.3759999999999999</v>
      </c>
      <c r="J101" s="12">
        <v>1.454</v>
      </c>
      <c r="K101" s="45" t="s">
        <v>739</v>
      </c>
      <c r="L101" s="9" t="str">
        <f t="shared" si="14"/>
        <v>Yes</v>
      </c>
    </row>
    <row r="102" spans="1:12" x14ac:dyDescent="0.2">
      <c r="A102" s="46" t="s">
        <v>1447</v>
      </c>
      <c r="B102" s="35" t="s">
        <v>213</v>
      </c>
      <c r="C102" s="47">
        <v>1017.1287146</v>
      </c>
      <c r="D102" s="44" t="str">
        <f t="shared" si="11"/>
        <v>N/A</v>
      </c>
      <c r="E102" s="47">
        <v>1004.9567387</v>
      </c>
      <c r="F102" s="44" t="str">
        <f t="shared" si="12"/>
        <v>N/A</v>
      </c>
      <c r="G102" s="47">
        <v>1048.489703</v>
      </c>
      <c r="H102" s="44" t="str">
        <f t="shared" si="13"/>
        <v>N/A</v>
      </c>
      <c r="I102" s="12">
        <v>-1.2</v>
      </c>
      <c r="J102" s="12">
        <v>4.3319999999999999</v>
      </c>
      <c r="K102" s="45" t="s">
        <v>739</v>
      </c>
      <c r="L102" s="9" t="str">
        <f t="shared" si="14"/>
        <v>Yes</v>
      </c>
    </row>
    <row r="103" spans="1:12" x14ac:dyDescent="0.2">
      <c r="A103" s="46" t="s">
        <v>615</v>
      </c>
      <c r="B103" s="35" t="s">
        <v>213</v>
      </c>
      <c r="C103" s="47">
        <v>58366370</v>
      </c>
      <c r="D103" s="44" t="str">
        <f t="shared" si="11"/>
        <v>N/A</v>
      </c>
      <c r="E103" s="47">
        <v>63008026</v>
      </c>
      <c r="F103" s="44" t="str">
        <f t="shared" si="12"/>
        <v>N/A</v>
      </c>
      <c r="G103" s="47">
        <v>73898666</v>
      </c>
      <c r="H103" s="44" t="str">
        <f t="shared" si="13"/>
        <v>N/A</v>
      </c>
      <c r="I103" s="12">
        <v>7.9530000000000003</v>
      </c>
      <c r="J103" s="12">
        <v>17.28</v>
      </c>
      <c r="K103" s="45" t="s">
        <v>739</v>
      </c>
      <c r="L103" s="9" t="str">
        <f t="shared" si="14"/>
        <v>Yes</v>
      </c>
    </row>
    <row r="104" spans="1:12" x14ac:dyDescent="0.2">
      <c r="A104" s="46" t="s">
        <v>616</v>
      </c>
      <c r="B104" s="35" t="s">
        <v>213</v>
      </c>
      <c r="C104" s="36">
        <v>50055</v>
      </c>
      <c r="D104" s="44" t="str">
        <f t="shared" si="11"/>
        <v>N/A</v>
      </c>
      <c r="E104" s="36">
        <v>50383</v>
      </c>
      <c r="F104" s="44" t="str">
        <f t="shared" si="12"/>
        <v>N/A</v>
      </c>
      <c r="G104" s="36">
        <v>52347</v>
      </c>
      <c r="H104" s="44" t="str">
        <f t="shared" si="13"/>
        <v>N/A</v>
      </c>
      <c r="I104" s="12">
        <v>0.65529999999999999</v>
      </c>
      <c r="J104" s="12">
        <v>3.8980000000000001</v>
      </c>
      <c r="K104" s="45" t="s">
        <v>739</v>
      </c>
      <c r="L104" s="9" t="str">
        <f t="shared" si="14"/>
        <v>Yes</v>
      </c>
    </row>
    <row r="105" spans="1:12" x14ac:dyDescent="0.2">
      <c r="A105" s="46" t="s">
        <v>1448</v>
      </c>
      <c r="B105" s="35" t="s">
        <v>213</v>
      </c>
      <c r="C105" s="47">
        <v>1166.0447508</v>
      </c>
      <c r="D105" s="44" t="str">
        <f t="shared" si="11"/>
        <v>N/A</v>
      </c>
      <c r="E105" s="47">
        <v>1250.5810690000001</v>
      </c>
      <c r="F105" s="44" t="str">
        <f t="shared" si="12"/>
        <v>N/A</v>
      </c>
      <c r="G105" s="47">
        <v>1411.7077578000001</v>
      </c>
      <c r="H105" s="44" t="str">
        <f t="shared" si="13"/>
        <v>N/A</v>
      </c>
      <c r="I105" s="12">
        <v>7.25</v>
      </c>
      <c r="J105" s="12">
        <v>12.88</v>
      </c>
      <c r="K105" s="45" t="s">
        <v>739</v>
      </c>
      <c r="L105" s="9" t="str">
        <f t="shared" si="14"/>
        <v>Yes</v>
      </c>
    </row>
    <row r="106" spans="1:12" ht="25.5" x14ac:dyDescent="0.2">
      <c r="A106" s="46" t="s">
        <v>617</v>
      </c>
      <c r="B106" s="35" t="s">
        <v>213</v>
      </c>
      <c r="C106" s="47">
        <v>250326</v>
      </c>
      <c r="D106" s="44" t="str">
        <f t="shared" si="11"/>
        <v>N/A</v>
      </c>
      <c r="E106" s="47">
        <v>379792</v>
      </c>
      <c r="F106" s="44" t="str">
        <f t="shared" si="12"/>
        <v>N/A</v>
      </c>
      <c r="G106" s="47">
        <v>394180</v>
      </c>
      <c r="H106" s="44" t="str">
        <f t="shared" si="13"/>
        <v>N/A</v>
      </c>
      <c r="I106" s="12">
        <v>51.72</v>
      </c>
      <c r="J106" s="12">
        <v>3.7879999999999998</v>
      </c>
      <c r="K106" s="45" t="s">
        <v>739</v>
      </c>
      <c r="L106" s="9" t="str">
        <f t="shared" si="14"/>
        <v>Yes</v>
      </c>
    </row>
    <row r="107" spans="1:12" x14ac:dyDescent="0.2">
      <c r="A107" s="46" t="s">
        <v>618</v>
      </c>
      <c r="B107" s="35" t="s">
        <v>213</v>
      </c>
      <c r="C107" s="36">
        <v>471</v>
      </c>
      <c r="D107" s="44" t="str">
        <f t="shared" si="11"/>
        <v>N/A</v>
      </c>
      <c r="E107" s="36">
        <v>439</v>
      </c>
      <c r="F107" s="44" t="str">
        <f t="shared" si="12"/>
        <v>N/A</v>
      </c>
      <c r="G107" s="36">
        <v>455</v>
      </c>
      <c r="H107" s="44" t="str">
        <f t="shared" si="13"/>
        <v>N/A</v>
      </c>
      <c r="I107" s="12">
        <v>-6.79</v>
      </c>
      <c r="J107" s="12">
        <v>3.645</v>
      </c>
      <c r="K107" s="45" t="s">
        <v>739</v>
      </c>
      <c r="L107" s="9" t="str">
        <f t="shared" si="14"/>
        <v>Yes</v>
      </c>
    </row>
    <row r="108" spans="1:12" ht="25.5" x14ac:dyDescent="0.2">
      <c r="A108" s="46" t="s">
        <v>1449</v>
      </c>
      <c r="B108" s="35" t="s">
        <v>213</v>
      </c>
      <c r="C108" s="47">
        <v>531.47770701000002</v>
      </c>
      <c r="D108" s="44" t="str">
        <f t="shared" si="11"/>
        <v>N/A</v>
      </c>
      <c r="E108" s="47">
        <v>865.12984055000004</v>
      </c>
      <c r="F108" s="44" t="str">
        <f t="shared" si="12"/>
        <v>N/A</v>
      </c>
      <c r="G108" s="47">
        <v>866.32967033</v>
      </c>
      <c r="H108" s="44" t="str">
        <f t="shared" si="13"/>
        <v>N/A</v>
      </c>
      <c r="I108" s="12">
        <v>62.78</v>
      </c>
      <c r="J108" s="12">
        <v>0.13869999999999999</v>
      </c>
      <c r="K108" s="45" t="s">
        <v>739</v>
      </c>
      <c r="L108" s="9" t="str">
        <f t="shared" si="14"/>
        <v>Yes</v>
      </c>
    </row>
    <row r="109" spans="1:12" ht="25.5" x14ac:dyDescent="0.2">
      <c r="A109" s="46" t="s">
        <v>619</v>
      </c>
      <c r="B109" s="35" t="s">
        <v>213</v>
      </c>
      <c r="C109" s="47">
        <v>22518829</v>
      </c>
      <c r="D109" s="44" t="str">
        <f t="shared" si="11"/>
        <v>N/A</v>
      </c>
      <c r="E109" s="47">
        <v>21608606</v>
      </c>
      <c r="F109" s="44" t="str">
        <f t="shared" si="12"/>
        <v>N/A</v>
      </c>
      <c r="G109" s="47">
        <v>21596877</v>
      </c>
      <c r="H109" s="44" t="str">
        <f t="shared" si="13"/>
        <v>N/A</v>
      </c>
      <c r="I109" s="12">
        <v>-4.04</v>
      </c>
      <c r="J109" s="12">
        <v>-5.3999999999999999E-2</v>
      </c>
      <c r="K109" s="45" t="s">
        <v>739</v>
      </c>
      <c r="L109" s="9" t="str">
        <f t="shared" si="14"/>
        <v>Yes</v>
      </c>
    </row>
    <row r="110" spans="1:12" x14ac:dyDescent="0.2">
      <c r="A110" s="46" t="s">
        <v>620</v>
      </c>
      <c r="B110" s="35" t="s">
        <v>213</v>
      </c>
      <c r="C110" s="36">
        <v>64857</v>
      </c>
      <c r="D110" s="44" t="str">
        <f t="shared" si="11"/>
        <v>N/A</v>
      </c>
      <c r="E110" s="36">
        <v>64895</v>
      </c>
      <c r="F110" s="44" t="str">
        <f t="shared" si="12"/>
        <v>N/A</v>
      </c>
      <c r="G110" s="36">
        <v>63604</v>
      </c>
      <c r="H110" s="44" t="str">
        <f t="shared" si="13"/>
        <v>N/A</v>
      </c>
      <c r="I110" s="12">
        <v>5.8599999999999999E-2</v>
      </c>
      <c r="J110" s="12">
        <v>-1.99</v>
      </c>
      <c r="K110" s="45" t="s">
        <v>739</v>
      </c>
      <c r="L110" s="9" t="str">
        <f t="shared" si="14"/>
        <v>Yes</v>
      </c>
    </row>
    <row r="111" spans="1:12" x14ac:dyDescent="0.2">
      <c r="A111" s="46" t="s">
        <v>1450</v>
      </c>
      <c r="B111" s="35" t="s">
        <v>213</v>
      </c>
      <c r="C111" s="47">
        <v>347.20737931000002</v>
      </c>
      <c r="D111" s="44" t="str">
        <f t="shared" si="11"/>
        <v>N/A</v>
      </c>
      <c r="E111" s="47">
        <v>332.97797981000002</v>
      </c>
      <c r="F111" s="44" t="str">
        <f t="shared" si="12"/>
        <v>N/A</v>
      </c>
      <c r="G111" s="47">
        <v>339.55218224999999</v>
      </c>
      <c r="H111" s="44" t="str">
        <f t="shared" si="13"/>
        <v>N/A</v>
      </c>
      <c r="I111" s="12">
        <v>-4.0999999999999996</v>
      </c>
      <c r="J111" s="12">
        <v>1.974</v>
      </c>
      <c r="K111" s="45" t="s">
        <v>739</v>
      </c>
      <c r="L111" s="9" t="str">
        <f t="shared" si="14"/>
        <v>Yes</v>
      </c>
    </row>
    <row r="112" spans="1:12" x14ac:dyDescent="0.2">
      <c r="A112" s="46" t="s">
        <v>621</v>
      </c>
      <c r="B112" s="35" t="s">
        <v>213</v>
      </c>
      <c r="C112" s="47">
        <v>52406165</v>
      </c>
      <c r="D112" s="44" t="str">
        <f t="shared" si="11"/>
        <v>N/A</v>
      </c>
      <c r="E112" s="47">
        <v>56218533</v>
      </c>
      <c r="F112" s="44" t="str">
        <f t="shared" si="12"/>
        <v>N/A</v>
      </c>
      <c r="G112" s="47">
        <v>55712549</v>
      </c>
      <c r="H112" s="44" t="str">
        <f t="shared" si="13"/>
        <v>N/A</v>
      </c>
      <c r="I112" s="12">
        <v>7.2750000000000004</v>
      </c>
      <c r="J112" s="12">
        <v>-0.9</v>
      </c>
      <c r="K112" s="45" t="s">
        <v>739</v>
      </c>
      <c r="L112" s="9" t="str">
        <f t="shared" si="14"/>
        <v>Yes</v>
      </c>
    </row>
    <row r="113" spans="1:12" x14ac:dyDescent="0.2">
      <c r="A113" s="46" t="s">
        <v>622</v>
      </c>
      <c r="B113" s="35" t="s">
        <v>213</v>
      </c>
      <c r="C113" s="36">
        <v>76080</v>
      </c>
      <c r="D113" s="44" t="str">
        <f t="shared" si="11"/>
        <v>N/A</v>
      </c>
      <c r="E113" s="36">
        <v>77687</v>
      </c>
      <c r="F113" s="44" t="str">
        <f t="shared" si="12"/>
        <v>N/A</v>
      </c>
      <c r="G113" s="36">
        <v>76368</v>
      </c>
      <c r="H113" s="44" t="str">
        <f t="shared" si="13"/>
        <v>N/A</v>
      </c>
      <c r="I113" s="12">
        <v>2.1120000000000001</v>
      </c>
      <c r="J113" s="12">
        <v>-1.7</v>
      </c>
      <c r="K113" s="45" t="s">
        <v>739</v>
      </c>
      <c r="L113" s="9" t="str">
        <f t="shared" si="14"/>
        <v>Yes</v>
      </c>
    </row>
    <row r="114" spans="1:12" x14ac:dyDescent="0.2">
      <c r="A114" s="46" t="s">
        <v>1451</v>
      </c>
      <c r="B114" s="35" t="s">
        <v>213</v>
      </c>
      <c r="C114" s="47">
        <v>688.82971871999996</v>
      </c>
      <c r="D114" s="44" t="str">
        <f t="shared" si="11"/>
        <v>N/A</v>
      </c>
      <c r="E114" s="47">
        <v>723.65431796999997</v>
      </c>
      <c r="F114" s="44" t="str">
        <f t="shared" si="12"/>
        <v>N/A</v>
      </c>
      <c r="G114" s="47">
        <v>729.52740676999997</v>
      </c>
      <c r="H114" s="44" t="str">
        <f t="shared" si="13"/>
        <v>N/A</v>
      </c>
      <c r="I114" s="12">
        <v>5.056</v>
      </c>
      <c r="J114" s="12">
        <v>0.81159999999999999</v>
      </c>
      <c r="K114" s="45" t="s">
        <v>739</v>
      </c>
      <c r="L114" s="9" t="str">
        <f t="shared" si="14"/>
        <v>Yes</v>
      </c>
    </row>
    <row r="115" spans="1:12" ht="25.5" x14ac:dyDescent="0.2">
      <c r="A115" s="46" t="s">
        <v>623</v>
      </c>
      <c r="B115" s="35" t="s">
        <v>213</v>
      </c>
      <c r="C115" s="47">
        <v>98086715</v>
      </c>
      <c r="D115" s="44" t="str">
        <f t="shared" si="11"/>
        <v>N/A</v>
      </c>
      <c r="E115" s="47">
        <v>99326419</v>
      </c>
      <c r="F115" s="44" t="str">
        <f t="shared" si="12"/>
        <v>N/A</v>
      </c>
      <c r="G115" s="47">
        <v>101744439</v>
      </c>
      <c r="H115" s="44" t="str">
        <f t="shared" si="13"/>
        <v>N/A</v>
      </c>
      <c r="I115" s="12">
        <v>1.264</v>
      </c>
      <c r="J115" s="12">
        <v>2.4340000000000002</v>
      </c>
      <c r="K115" s="45" t="s">
        <v>739</v>
      </c>
      <c r="L115" s="9" t="str">
        <f t="shared" si="14"/>
        <v>Yes</v>
      </c>
    </row>
    <row r="116" spans="1:12" x14ac:dyDescent="0.2">
      <c r="A116" s="49" t="s">
        <v>624</v>
      </c>
      <c r="B116" s="36" t="s">
        <v>213</v>
      </c>
      <c r="C116" s="36">
        <v>6388</v>
      </c>
      <c r="D116" s="44" t="str">
        <f t="shared" si="11"/>
        <v>N/A</v>
      </c>
      <c r="E116" s="36">
        <v>6864</v>
      </c>
      <c r="F116" s="44" t="str">
        <f t="shared" si="12"/>
        <v>N/A</v>
      </c>
      <c r="G116" s="36">
        <v>6908</v>
      </c>
      <c r="H116" s="44" t="str">
        <f t="shared" si="13"/>
        <v>N/A</v>
      </c>
      <c r="I116" s="12">
        <v>7.4509999999999996</v>
      </c>
      <c r="J116" s="12">
        <v>0.64100000000000001</v>
      </c>
      <c r="K116" s="50" t="s">
        <v>739</v>
      </c>
      <c r="L116" s="9" t="str">
        <f t="shared" si="14"/>
        <v>Yes</v>
      </c>
    </row>
    <row r="117" spans="1:12" ht="25.5" x14ac:dyDescent="0.2">
      <c r="A117" s="46" t="s">
        <v>1452</v>
      </c>
      <c r="B117" s="35" t="s">
        <v>213</v>
      </c>
      <c r="C117" s="47">
        <v>15354.839543</v>
      </c>
      <c r="D117" s="44" t="str">
        <f t="shared" si="11"/>
        <v>N/A</v>
      </c>
      <c r="E117" s="47">
        <v>14470.632138999999</v>
      </c>
      <c r="F117" s="44" t="str">
        <f t="shared" si="12"/>
        <v>N/A</v>
      </c>
      <c r="G117" s="47">
        <v>14728.494354</v>
      </c>
      <c r="H117" s="44" t="str">
        <f t="shared" si="13"/>
        <v>N/A</v>
      </c>
      <c r="I117" s="12">
        <v>-5.76</v>
      </c>
      <c r="J117" s="12">
        <v>1.782</v>
      </c>
      <c r="K117" s="45" t="s">
        <v>739</v>
      </c>
      <c r="L117" s="9" t="str">
        <f t="shared" si="14"/>
        <v>Yes</v>
      </c>
    </row>
    <row r="118" spans="1:12" ht="25.5" x14ac:dyDescent="0.2">
      <c r="A118" s="46" t="s">
        <v>625</v>
      </c>
      <c r="B118" s="35" t="s">
        <v>213</v>
      </c>
      <c r="C118" s="47">
        <v>5216501</v>
      </c>
      <c r="D118" s="44" t="str">
        <f t="shared" si="11"/>
        <v>N/A</v>
      </c>
      <c r="E118" s="47">
        <v>5850484</v>
      </c>
      <c r="F118" s="44" t="str">
        <f t="shared" si="12"/>
        <v>N/A</v>
      </c>
      <c r="G118" s="47">
        <v>6371063</v>
      </c>
      <c r="H118" s="44" t="str">
        <f t="shared" si="13"/>
        <v>N/A</v>
      </c>
      <c r="I118" s="12">
        <v>12.15</v>
      </c>
      <c r="J118" s="12">
        <v>8.8979999999999997</v>
      </c>
      <c r="K118" s="45" t="s">
        <v>739</v>
      </c>
      <c r="L118" s="9" t="str">
        <f t="shared" si="14"/>
        <v>Yes</v>
      </c>
    </row>
    <row r="119" spans="1:12" x14ac:dyDescent="0.2">
      <c r="A119" s="46" t="s">
        <v>626</v>
      </c>
      <c r="B119" s="35" t="s">
        <v>213</v>
      </c>
      <c r="C119" s="36">
        <v>8694</v>
      </c>
      <c r="D119" s="44" t="str">
        <f t="shared" si="11"/>
        <v>N/A</v>
      </c>
      <c r="E119" s="36">
        <v>8954</v>
      </c>
      <c r="F119" s="44" t="str">
        <f t="shared" si="12"/>
        <v>N/A</v>
      </c>
      <c r="G119" s="36">
        <v>8893</v>
      </c>
      <c r="H119" s="44" t="str">
        <f t="shared" si="13"/>
        <v>N/A</v>
      </c>
      <c r="I119" s="12">
        <v>2.9910000000000001</v>
      </c>
      <c r="J119" s="12">
        <v>-0.68100000000000005</v>
      </c>
      <c r="K119" s="45" t="s">
        <v>739</v>
      </c>
      <c r="L119" s="9" t="str">
        <f t="shared" si="14"/>
        <v>Yes</v>
      </c>
    </row>
    <row r="120" spans="1:12" ht="25.5" x14ac:dyDescent="0.2">
      <c r="A120" s="46" t="s">
        <v>1453</v>
      </c>
      <c r="B120" s="35" t="s">
        <v>213</v>
      </c>
      <c r="C120" s="47">
        <v>600.01161721000005</v>
      </c>
      <c r="D120" s="44" t="str">
        <f t="shared" si="11"/>
        <v>N/A</v>
      </c>
      <c r="E120" s="47">
        <v>653.39334375999999</v>
      </c>
      <c r="F120" s="44" t="str">
        <f t="shared" si="12"/>
        <v>N/A</v>
      </c>
      <c r="G120" s="47">
        <v>716.41324637000002</v>
      </c>
      <c r="H120" s="44" t="str">
        <f t="shared" si="13"/>
        <v>N/A</v>
      </c>
      <c r="I120" s="12">
        <v>8.8970000000000002</v>
      </c>
      <c r="J120" s="12">
        <v>9.6449999999999996</v>
      </c>
      <c r="K120" s="45" t="s">
        <v>739</v>
      </c>
      <c r="L120" s="9" t="str">
        <f t="shared" si="14"/>
        <v>Yes</v>
      </c>
    </row>
    <row r="121" spans="1:12" ht="25.5" x14ac:dyDescent="0.2">
      <c r="A121" s="46" t="s">
        <v>627</v>
      </c>
      <c r="B121" s="35" t="s">
        <v>213</v>
      </c>
      <c r="C121" s="47">
        <v>16037558</v>
      </c>
      <c r="D121" s="44" t="str">
        <f t="shared" si="11"/>
        <v>N/A</v>
      </c>
      <c r="E121" s="47">
        <v>15940336</v>
      </c>
      <c r="F121" s="44" t="str">
        <f t="shared" si="12"/>
        <v>N/A</v>
      </c>
      <c r="G121" s="47">
        <v>15520077</v>
      </c>
      <c r="H121" s="44" t="str">
        <f t="shared" si="13"/>
        <v>N/A</v>
      </c>
      <c r="I121" s="12">
        <v>-0.60599999999999998</v>
      </c>
      <c r="J121" s="12">
        <v>-2.64</v>
      </c>
      <c r="K121" s="45" t="s">
        <v>739</v>
      </c>
      <c r="L121" s="9" t="str">
        <f t="shared" si="14"/>
        <v>Yes</v>
      </c>
    </row>
    <row r="122" spans="1:12" x14ac:dyDescent="0.2">
      <c r="A122" s="46" t="s">
        <v>628</v>
      </c>
      <c r="B122" s="35" t="s">
        <v>213</v>
      </c>
      <c r="C122" s="36">
        <v>3038</v>
      </c>
      <c r="D122" s="44" t="str">
        <f t="shared" si="11"/>
        <v>N/A</v>
      </c>
      <c r="E122" s="36">
        <v>3002</v>
      </c>
      <c r="F122" s="44" t="str">
        <f t="shared" si="12"/>
        <v>N/A</v>
      </c>
      <c r="G122" s="36">
        <v>3016</v>
      </c>
      <c r="H122" s="44" t="str">
        <f t="shared" si="13"/>
        <v>N/A</v>
      </c>
      <c r="I122" s="12">
        <v>-1.18</v>
      </c>
      <c r="J122" s="12">
        <v>0.46639999999999998</v>
      </c>
      <c r="K122" s="45" t="s">
        <v>739</v>
      </c>
      <c r="L122" s="9" t="str">
        <f t="shared" si="14"/>
        <v>Yes</v>
      </c>
    </row>
    <row r="123" spans="1:12" ht="25.5" x14ac:dyDescent="0.2">
      <c r="A123" s="46" t="s">
        <v>1454</v>
      </c>
      <c r="B123" s="35" t="s">
        <v>213</v>
      </c>
      <c r="C123" s="47">
        <v>5278.9855168000004</v>
      </c>
      <c r="D123" s="44" t="str">
        <f t="shared" si="11"/>
        <v>N/A</v>
      </c>
      <c r="E123" s="47">
        <v>5309.9053964000004</v>
      </c>
      <c r="F123" s="44" t="str">
        <f t="shared" si="12"/>
        <v>N/A</v>
      </c>
      <c r="G123" s="47">
        <v>5145.9141246999998</v>
      </c>
      <c r="H123" s="44" t="str">
        <f t="shared" si="13"/>
        <v>N/A</v>
      </c>
      <c r="I123" s="12">
        <v>0.5857</v>
      </c>
      <c r="J123" s="12">
        <v>-3.09</v>
      </c>
      <c r="K123" s="45" t="s">
        <v>739</v>
      </c>
      <c r="L123" s="9" t="str">
        <f t="shared" si="14"/>
        <v>Yes</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1747</v>
      </c>
      <c r="J124" s="12" t="s">
        <v>1747</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1747</v>
      </c>
      <c r="J125" s="12" t="s">
        <v>1747</v>
      </c>
      <c r="K125" s="45" t="s">
        <v>739</v>
      </c>
      <c r="L125" s="9" t="str">
        <f t="shared" si="14"/>
        <v>N/A</v>
      </c>
    </row>
    <row r="126" spans="1:12" ht="25.5" x14ac:dyDescent="0.2">
      <c r="A126" s="46" t="s">
        <v>1455</v>
      </c>
      <c r="B126" s="35" t="s">
        <v>213</v>
      </c>
      <c r="C126" s="47" t="s">
        <v>1747</v>
      </c>
      <c r="D126" s="44" t="str">
        <f t="shared" si="11"/>
        <v>N/A</v>
      </c>
      <c r="E126" s="47" t="s">
        <v>1747</v>
      </c>
      <c r="F126" s="44" t="str">
        <f t="shared" si="12"/>
        <v>N/A</v>
      </c>
      <c r="G126" s="47" t="s">
        <v>1747</v>
      </c>
      <c r="H126" s="44" t="str">
        <f t="shared" si="13"/>
        <v>N/A</v>
      </c>
      <c r="I126" s="12" t="s">
        <v>1747</v>
      </c>
      <c r="J126" s="12" t="s">
        <v>1747</v>
      </c>
      <c r="K126" s="45" t="s">
        <v>739</v>
      </c>
      <c r="L126" s="9" t="str">
        <f t="shared" si="14"/>
        <v>N/A</v>
      </c>
    </row>
    <row r="127" spans="1:12" ht="25.5" x14ac:dyDescent="0.2">
      <c r="A127" s="46" t="s">
        <v>631</v>
      </c>
      <c r="B127" s="35" t="s">
        <v>213</v>
      </c>
      <c r="C127" s="47">
        <v>1026407</v>
      </c>
      <c r="D127" s="44" t="str">
        <f t="shared" si="11"/>
        <v>N/A</v>
      </c>
      <c r="E127" s="47">
        <v>1201040</v>
      </c>
      <c r="F127" s="44" t="str">
        <f t="shared" si="12"/>
        <v>N/A</v>
      </c>
      <c r="G127" s="47">
        <v>1435833</v>
      </c>
      <c r="H127" s="44" t="str">
        <f t="shared" si="13"/>
        <v>N/A</v>
      </c>
      <c r="I127" s="12">
        <v>17.010000000000002</v>
      </c>
      <c r="J127" s="12">
        <v>19.55</v>
      </c>
      <c r="K127" s="45" t="s">
        <v>739</v>
      </c>
      <c r="L127" s="9" t="str">
        <f t="shared" si="14"/>
        <v>Yes</v>
      </c>
    </row>
    <row r="128" spans="1:12" x14ac:dyDescent="0.2">
      <c r="A128" s="46" t="s">
        <v>632</v>
      </c>
      <c r="B128" s="35" t="s">
        <v>213</v>
      </c>
      <c r="C128" s="36">
        <v>638</v>
      </c>
      <c r="D128" s="44" t="str">
        <f t="shared" si="11"/>
        <v>N/A</v>
      </c>
      <c r="E128" s="36">
        <v>614</v>
      </c>
      <c r="F128" s="44" t="str">
        <f t="shared" si="12"/>
        <v>N/A</v>
      </c>
      <c r="G128" s="36">
        <v>715</v>
      </c>
      <c r="H128" s="44" t="str">
        <f t="shared" si="13"/>
        <v>N/A</v>
      </c>
      <c r="I128" s="12">
        <v>-3.76</v>
      </c>
      <c r="J128" s="12">
        <v>16.45</v>
      </c>
      <c r="K128" s="45" t="s">
        <v>739</v>
      </c>
      <c r="L128" s="9" t="str">
        <f t="shared" si="14"/>
        <v>Yes</v>
      </c>
    </row>
    <row r="129" spans="1:12" ht="25.5" x14ac:dyDescent="0.2">
      <c r="A129" s="46" t="s">
        <v>1456</v>
      </c>
      <c r="B129" s="35" t="s">
        <v>213</v>
      </c>
      <c r="C129" s="47">
        <v>1608.7884013</v>
      </c>
      <c r="D129" s="44" t="str">
        <f t="shared" si="11"/>
        <v>N/A</v>
      </c>
      <c r="E129" s="47">
        <v>1956.0912052000001</v>
      </c>
      <c r="F129" s="44" t="str">
        <f t="shared" si="12"/>
        <v>N/A</v>
      </c>
      <c r="G129" s="47">
        <v>2008.158042</v>
      </c>
      <c r="H129" s="44" t="str">
        <f t="shared" si="13"/>
        <v>N/A</v>
      </c>
      <c r="I129" s="12">
        <v>21.59</v>
      </c>
      <c r="J129" s="12">
        <v>2.6619999999999999</v>
      </c>
      <c r="K129" s="45" t="s">
        <v>739</v>
      </c>
      <c r="L129" s="9" t="str">
        <f t="shared" si="14"/>
        <v>Yes</v>
      </c>
    </row>
    <row r="130" spans="1:12" ht="25.5" x14ac:dyDescent="0.2">
      <c r="A130" s="46" t="s">
        <v>633</v>
      </c>
      <c r="B130" s="35" t="s">
        <v>213</v>
      </c>
      <c r="C130" s="47">
        <v>4226273</v>
      </c>
      <c r="D130" s="44" t="str">
        <f t="shared" si="11"/>
        <v>N/A</v>
      </c>
      <c r="E130" s="47">
        <v>4559802</v>
      </c>
      <c r="F130" s="44" t="str">
        <f t="shared" si="12"/>
        <v>N/A</v>
      </c>
      <c r="G130" s="47">
        <v>4474004</v>
      </c>
      <c r="H130" s="44" t="str">
        <f t="shared" si="13"/>
        <v>N/A</v>
      </c>
      <c r="I130" s="12">
        <v>7.8920000000000003</v>
      </c>
      <c r="J130" s="12">
        <v>-1.88</v>
      </c>
      <c r="K130" s="45" t="s">
        <v>739</v>
      </c>
      <c r="L130" s="9" t="str">
        <f t="shared" si="14"/>
        <v>Yes</v>
      </c>
    </row>
    <row r="131" spans="1:12" x14ac:dyDescent="0.2">
      <c r="A131" s="46" t="s">
        <v>634</v>
      </c>
      <c r="B131" s="35" t="s">
        <v>213</v>
      </c>
      <c r="C131" s="36">
        <v>6320</v>
      </c>
      <c r="D131" s="44" t="str">
        <f t="shared" si="11"/>
        <v>N/A</v>
      </c>
      <c r="E131" s="36">
        <v>6439</v>
      </c>
      <c r="F131" s="44" t="str">
        <f t="shared" si="12"/>
        <v>N/A</v>
      </c>
      <c r="G131" s="36">
        <v>6385</v>
      </c>
      <c r="H131" s="44" t="str">
        <f t="shared" si="13"/>
        <v>N/A</v>
      </c>
      <c r="I131" s="12">
        <v>1.883</v>
      </c>
      <c r="J131" s="12">
        <v>-0.83899999999999997</v>
      </c>
      <c r="K131" s="45" t="s">
        <v>739</v>
      </c>
      <c r="L131" s="9" t="str">
        <f t="shared" si="14"/>
        <v>Yes</v>
      </c>
    </row>
    <row r="132" spans="1:12" ht="25.5" x14ac:dyDescent="0.2">
      <c r="A132" s="46" t="s">
        <v>1457</v>
      </c>
      <c r="B132" s="35" t="s">
        <v>213</v>
      </c>
      <c r="C132" s="47">
        <v>668.71408227999996</v>
      </c>
      <c r="D132" s="44" t="str">
        <f t="shared" si="11"/>
        <v>N/A</v>
      </c>
      <c r="E132" s="47">
        <v>708.15375057999995</v>
      </c>
      <c r="F132" s="44" t="str">
        <f t="shared" si="12"/>
        <v>N/A</v>
      </c>
      <c r="G132" s="47">
        <v>700.70540329000005</v>
      </c>
      <c r="H132" s="44" t="str">
        <f t="shared" si="13"/>
        <v>N/A</v>
      </c>
      <c r="I132" s="12">
        <v>5.8979999999999997</v>
      </c>
      <c r="J132" s="12">
        <v>-1.05</v>
      </c>
      <c r="K132" s="45" t="s">
        <v>739</v>
      </c>
      <c r="L132" s="9" t="str">
        <f t="shared" si="14"/>
        <v>Yes</v>
      </c>
    </row>
    <row r="133" spans="1:12" ht="25.5" x14ac:dyDescent="0.2">
      <c r="A133" s="46" t="s">
        <v>635</v>
      </c>
      <c r="B133" s="35" t="s">
        <v>213</v>
      </c>
      <c r="C133" s="47">
        <v>3991679</v>
      </c>
      <c r="D133" s="44" t="str">
        <f t="shared" si="11"/>
        <v>N/A</v>
      </c>
      <c r="E133" s="47">
        <v>3928824</v>
      </c>
      <c r="F133" s="44" t="str">
        <f t="shared" si="12"/>
        <v>N/A</v>
      </c>
      <c r="G133" s="47">
        <v>3772822</v>
      </c>
      <c r="H133" s="44" t="str">
        <f t="shared" si="13"/>
        <v>N/A</v>
      </c>
      <c r="I133" s="12">
        <v>-1.57</v>
      </c>
      <c r="J133" s="12">
        <v>-3.97</v>
      </c>
      <c r="K133" s="45" t="s">
        <v>739</v>
      </c>
      <c r="L133" s="9" t="str">
        <f t="shared" si="14"/>
        <v>Yes</v>
      </c>
    </row>
    <row r="134" spans="1:12" x14ac:dyDescent="0.2">
      <c r="A134" s="46" t="s">
        <v>636</v>
      </c>
      <c r="B134" s="35" t="s">
        <v>213</v>
      </c>
      <c r="C134" s="36">
        <v>562</v>
      </c>
      <c r="D134" s="44" t="str">
        <f t="shared" si="11"/>
        <v>N/A</v>
      </c>
      <c r="E134" s="36">
        <v>564</v>
      </c>
      <c r="F134" s="44" t="str">
        <f t="shared" si="12"/>
        <v>N/A</v>
      </c>
      <c r="G134" s="36">
        <v>562</v>
      </c>
      <c r="H134" s="44" t="str">
        <f t="shared" si="13"/>
        <v>N/A</v>
      </c>
      <c r="I134" s="12">
        <v>0.35589999999999999</v>
      </c>
      <c r="J134" s="12">
        <v>-0.35499999999999998</v>
      </c>
      <c r="K134" s="45" t="s">
        <v>739</v>
      </c>
      <c r="L134" s="9" t="str">
        <f t="shared" si="14"/>
        <v>Yes</v>
      </c>
    </row>
    <row r="135" spans="1:12" x14ac:dyDescent="0.2">
      <c r="A135" s="46" t="s">
        <v>1458</v>
      </c>
      <c r="B135" s="35" t="s">
        <v>213</v>
      </c>
      <c r="C135" s="47">
        <v>7102.6316725999995</v>
      </c>
      <c r="D135" s="44" t="str">
        <f t="shared" si="11"/>
        <v>N/A</v>
      </c>
      <c r="E135" s="47">
        <v>6966</v>
      </c>
      <c r="F135" s="44" t="str">
        <f t="shared" si="12"/>
        <v>N/A</v>
      </c>
      <c r="G135" s="47">
        <v>6713.2064056999998</v>
      </c>
      <c r="H135" s="44" t="str">
        <f t="shared" si="13"/>
        <v>N/A</v>
      </c>
      <c r="I135" s="12">
        <v>-1.92</v>
      </c>
      <c r="J135" s="12">
        <v>-3.63</v>
      </c>
      <c r="K135" s="45" t="s">
        <v>739</v>
      </c>
      <c r="L135" s="9" t="str">
        <f t="shared" si="14"/>
        <v>Yes</v>
      </c>
    </row>
    <row r="136" spans="1:12" ht="25.5" x14ac:dyDescent="0.2">
      <c r="A136" s="46" t="s">
        <v>637</v>
      </c>
      <c r="B136" s="35" t="s">
        <v>213</v>
      </c>
      <c r="C136" s="47">
        <v>0</v>
      </c>
      <c r="D136" s="44" t="str">
        <f t="shared" si="11"/>
        <v>N/A</v>
      </c>
      <c r="E136" s="47">
        <v>1014</v>
      </c>
      <c r="F136" s="44" t="str">
        <f t="shared" si="12"/>
        <v>N/A</v>
      </c>
      <c r="G136" s="47">
        <v>1274</v>
      </c>
      <c r="H136" s="44" t="str">
        <f t="shared" si="13"/>
        <v>N/A</v>
      </c>
      <c r="I136" s="12" t="s">
        <v>1747</v>
      </c>
      <c r="J136" s="12">
        <v>25.64</v>
      </c>
      <c r="K136" s="45" t="s">
        <v>739</v>
      </c>
      <c r="L136" s="9" t="str">
        <f>IF(J136="Div by 0", "N/A", IF(OR(J136="N/A",K136="N/A"),"N/A", IF(J136&gt;VALUE(MID(K136,1,2)), "No", IF(J136&lt;-1*VALUE(MID(K136,1,2)), "No", "Yes"))))</f>
        <v>Yes</v>
      </c>
    </row>
    <row r="137" spans="1:12" x14ac:dyDescent="0.2">
      <c r="A137" s="46" t="s">
        <v>638</v>
      </c>
      <c r="B137" s="35" t="s">
        <v>213</v>
      </c>
      <c r="C137" s="36">
        <v>0</v>
      </c>
      <c r="D137" s="44" t="str">
        <f t="shared" si="11"/>
        <v>N/A</v>
      </c>
      <c r="E137" s="36">
        <v>24</v>
      </c>
      <c r="F137" s="44" t="str">
        <f t="shared" si="12"/>
        <v>N/A</v>
      </c>
      <c r="G137" s="36">
        <v>42</v>
      </c>
      <c r="H137" s="44" t="str">
        <f t="shared" si="13"/>
        <v>N/A</v>
      </c>
      <c r="I137" s="12" t="s">
        <v>1747</v>
      </c>
      <c r="J137" s="12">
        <v>75</v>
      </c>
      <c r="K137" s="45" t="s">
        <v>739</v>
      </c>
      <c r="L137" s="9" t="str">
        <f t="shared" ref="L137:L141" si="15">IF(J137="Div by 0", "N/A", IF(OR(J137="N/A",K137="N/A"),"N/A", IF(J137&gt;VALUE(MID(K137,1,2)), "No", IF(J137&lt;-1*VALUE(MID(K137,1,2)), "No", "Yes"))))</f>
        <v>No</v>
      </c>
    </row>
    <row r="138" spans="1:12" ht="25.5" x14ac:dyDescent="0.2">
      <c r="A138" s="46" t="s">
        <v>1459</v>
      </c>
      <c r="B138" s="35" t="s">
        <v>213</v>
      </c>
      <c r="C138" s="47" t="s">
        <v>1747</v>
      </c>
      <c r="D138" s="44" t="str">
        <f t="shared" si="11"/>
        <v>N/A</v>
      </c>
      <c r="E138" s="47">
        <v>42.25</v>
      </c>
      <c r="F138" s="44" t="str">
        <f t="shared" si="12"/>
        <v>N/A</v>
      </c>
      <c r="G138" s="47">
        <v>30.333333332999999</v>
      </c>
      <c r="H138" s="44" t="str">
        <f t="shared" si="13"/>
        <v>N/A</v>
      </c>
      <c r="I138" s="12" t="s">
        <v>1747</v>
      </c>
      <c r="J138" s="12">
        <v>-28.2</v>
      </c>
      <c r="K138" s="45" t="s">
        <v>739</v>
      </c>
      <c r="L138" s="9" t="str">
        <f t="shared" si="15"/>
        <v>Yes</v>
      </c>
    </row>
    <row r="139" spans="1:12" ht="25.5" x14ac:dyDescent="0.2">
      <c r="A139" s="46" t="s">
        <v>639</v>
      </c>
      <c r="B139" s="35" t="s">
        <v>213</v>
      </c>
      <c r="C139" s="47">
        <v>2822537</v>
      </c>
      <c r="D139" s="44" t="str">
        <f t="shared" si="11"/>
        <v>N/A</v>
      </c>
      <c r="E139" s="47">
        <v>2613137</v>
      </c>
      <c r="F139" s="44" t="str">
        <f t="shared" si="12"/>
        <v>N/A</v>
      </c>
      <c r="G139" s="47">
        <v>2770041</v>
      </c>
      <c r="H139" s="44" t="str">
        <f t="shared" si="13"/>
        <v>N/A</v>
      </c>
      <c r="I139" s="12">
        <v>-7.42</v>
      </c>
      <c r="J139" s="12">
        <v>6.0039999999999996</v>
      </c>
      <c r="K139" s="45" t="s">
        <v>739</v>
      </c>
      <c r="L139" s="9" t="str">
        <f t="shared" si="15"/>
        <v>Yes</v>
      </c>
    </row>
    <row r="140" spans="1:12" x14ac:dyDescent="0.2">
      <c r="A140" s="46" t="s">
        <v>640</v>
      </c>
      <c r="B140" s="35" t="s">
        <v>213</v>
      </c>
      <c r="C140" s="36">
        <v>61</v>
      </c>
      <c r="D140" s="44" t="str">
        <f t="shared" si="11"/>
        <v>N/A</v>
      </c>
      <c r="E140" s="36">
        <v>58</v>
      </c>
      <c r="F140" s="44" t="str">
        <f t="shared" si="12"/>
        <v>N/A</v>
      </c>
      <c r="G140" s="36">
        <v>65</v>
      </c>
      <c r="H140" s="44" t="str">
        <f t="shared" si="13"/>
        <v>N/A</v>
      </c>
      <c r="I140" s="12">
        <v>-4.92</v>
      </c>
      <c r="J140" s="12">
        <v>12.07</v>
      </c>
      <c r="K140" s="45" t="s">
        <v>739</v>
      </c>
      <c r="L140" s="9" t="str">
        <f t="shared" si="15"/>
        <v>Yes</v>
      </c>
    </row>
    <row r="141" spans="1:12" ht="25.5" x14ac:dyDescent="0.2">
      <c r="A141" s="46" t="s">
        <v>1460</v>
      </c>
      <c r="B141" s="35" t="s">
        <v>213</v>
      </c>
      <c r="C141" s="47">
        <v>46271.098360999997</v>
      </c>
      <c r="D141" s="44" t="str">
        <f t="shared" si="11"/>
        <v>N/A</v>
      </c>
      <c r="E141" s="47">
        <v>45054.086207</v>
      </c>
      <c r="F141" s="44" t="str">
        <f t="shared" si="12"/>
        <v>N/A</v>
      </c>
      <c r="G141" s="47">
        <v>42616.015384999999</v>
      </c>
      <c r="H141" s="44" t="str">
        <f t="shared" si="13"/>
        <v>N/A</v>
      </c>
      <c r="I141" s="12">
        <v>-2.63</v>
      </c>
      <c r="J141" s="12">
        <v>-5.41</v>
      </c>
      <c r="K141" s="45" t="s">
        <v>739</v>
      </c>
      <c r="L141" s="9" t="str">
        <f t="shared" si="15"/>
        <v>Yes</v>
      </c>
    </row>
    <row r="142" spans="1:12" ht="25.5" x14ac:dyDescent="0.2">
      <c r="A142" s="46" t="s">
        <v>641</v>
      </c>
      <c r="B142" s="35" t="s">
        <v>213</v>
      </c>
      <c r="C142" s="47">
        <v>16281112</v>
      </c>
      <c r="D142" s="44" t="str">
        <f t="shared" si="11"/>
        <v>N/A</v>
      </c>
      <c r="E142" s="47">
        <v>15299948</v>
      </c>
      <c r="F142" s="44" t="str">
        <f t="shared" si="12"/>
        <v>N/A</v>
      </c>
      <c r="G142" s="47">
        <v>15905343</v>
      </c>
      <c r="H142" s="44" t="str">
        <f t="shared" si="13"/>
        <v>N/A</v>
      </c>
      <c r="I142" s="12">
        <v>-6.03</v>
      </c>
      <c r="J142" s="12">
        <v>3.9569999999999999</v>
      </c>
      <c r="K142" s="45" t="s">
        <v>739</v>
      </c>
      <c r="L142" s="9" t="str">
        <f t="shared" ref="L142:L153" si="16">IF(J142="Div by 0", "N/A", IF(K142="N/A","N/A", IF(J142&gt;VALUE(MID(K142,1,2)), "No", IF(J142&lt;-1*VALUE(MID(K142,1,2)), "No", "Yes"))))</f>
        <v>Yes</v>
      </c>
    </row>
    <row r="143" spans="1:12" ht="25.5" x14ac:dyDescent="0.2">
      <c r="A143" s="46" t="s">
        <v>642</v>
      </c>
      <c r="B143" s="35" t="s">
        <v>213</v>
      </c>
      <c r="C143" s="36">
        <v>35535</v>
      </c>
      <c r="D143" s="44" t="str">
        <f t="shared" si="11"/>
        <v>N/A</v>
      </c>
      <c r="E143" s="36">
        <v>34480</v>
      </c>
      <c r="F143" s="44" t="str">
        <f t="shared" si="12"/>
        <v>N/A</v>
      </c>
      <c r="G143" s="36">
        <v>34337</v>
      </c>
      <c r="H143" s="44" t="str">
        <f t="shared" si="13"/>
        <v>N/A</v>
      </c>
      <c r="I143" s="12">
        <v>-2.97</v>
      </c>
      <c r="J143" s="12">
        <v>-0.41499999999999998</v>
      </c>
      <c r="K143" s="45" t="s">
        <v>739</v>
      </c>
      <c r="L143" s="9" t="str">
        <f t="shared" si="16"/>
        <v>Yes</v>
      </c>
    </row>
    <row r="144" spans="1:12" ht="25.5" x14ac:dyDescent="0.2">
      <c r="A144" s="46" t="s">
        <v>1461</v>
      </c>
      <c r="B144" s="35" t="s">
        <v>213</v>
      </c>
      <c r="C144" s="47">
        <v>458.17115519999999</v>
      </c>
      <c r="D144" s="44" t="str">
        <f t="shared" si="11"/>
        <v>N/A</v>
      </c>
      <c r="E144" s="47">
        <v>443.73399072000001</v>
      </c>
      <c r="F144" s="44" t="str">
        <f t="shared" si="12"/>
        <v>N/A</v>
      </c>
      <c r="G144" s="47">
        <v>463.21294812999997</v>
      </c>
      <c r="H144" s="44" t="str">
        <f t="shared" si="13"/>
        <v>N/A</v>
      </c>
      <c r="I144" s="12">
        <v>-3.15</v>
      </c>
      <c r="J144" s="12">
        <v>4.3899999999999997</v>
      </c>
      <c r="K144" s="45" t="s">
        <v>739</v>
      </c>
      <c r="L144" s="9" t="str">
        <f t="shared" si="16"/>
        <v>Yes</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1747</v>
      </c>
      <c r="J145" s="12" t="s">
        <v>1747</v>
      </c>
      <c r="K145" s="45" t="s">
        <v>739</v>
      </c>
      <c r="L145" s="9" t="str">
        <f t="shared" si="16"/>
        <v>N/A</v>
      </c>
    </row>
    <row r="146" spans="1:12" x14ac:dyDescent="0.2">
      <c r="A146" s="46" t="s">
        <v>644</v>
      </c>
      <c r="B146" s="35" t="s">
        <v>213</v>
      </c>
      <c r="C146" s="36">
        <v>0</v>
      </c>
      <c r="D146" s="44" t="str">
        <f t="shared" si="17"/>
        <v>N/A</v>
      </c>
      <c r="E146" s="36">
        <v>0</v>
      </c>
      <c r="F146" s="44" t="str">
        <f t="shared" si="18"/>
        <v>N/A</v>
      </c>
      <c r="G146" s="36">
        <v>0</v>
      </c>
      <c r="H146" s="44" t="str">
        <f t="shared" si="19"/>
        <v>N/A</v>
      </c>
      <c r="I146" s="12" t="s">
        <v>1747</v>
      </c>
      <c r="J146" s="12" t="s">
        <v>1747</v>
      </c>
      <c r="K146" s="45" t="s">
        <v>739</v>
      </c>
      <c r="L146" s="9" t="str">
        <f t="shared" si="16"/>
        <v>N/A</v>
      </c>
    </row>
    <row r="147" spans="1:12" ht="25.5" x14ac:dyDescent="0.2">
      <c r="A147" s="46" t="s">
        <v>1462</v>
      </c>
      <c r="B147" s="35" t="s">
        <v>213</v>
      </c>
      <c r="C147" s="47" t="s">
        <v>1747</v>
      </c>
      <c r="D147" s="44" t="str">
        <f t="shared" si="17"/>
        <v>N/A</v>
      </c>
      <c r="E147" s="47" t="s">
        <v>1747</v>
      </c>
      <c r="F147" s="44" t="str">
        <f t="shared" si="18"/>
        <v>N/A</v>
      </c>
      <c r="G147" s="47" t="s">
        <v>1747</v>
      </c>
      <c r="H147" s="44" t="str">
        <f t="shared" si="19"/>
        <v>N/A</v>
      </c>
      <c r="I147" s="12" t="s">
        <v>1747</v>
      </c>
      <c r="J147" s="12" t="s">
        <v>1747</v>
      </c>
      <c r="K147" s="45" t="s">
        <v>739</v>
      </c>
      <c r="L147" s="9" t="str">
        <f t="shared" si="16"/>
        <v>N/A</v>
      </c>
    </row>
    <row r="148" spans="1:12" ht="25.5" x14ac:dyDescent="0.2">
      <c r="A148" s="46" t="s">
        <v>645</v>
      </c>
      <c r="B148" s="35" t="s">
        <v>213</v>
      </c>
      <c r="C148" s="47">
        <v>37679272</v>
      </c>
      <c r="D148" s="44" t="str">
        <f t="shared" si="17"/>
        <v>N/A</v>
      </c>
      <c r="E148" s="47">
        <v>36801701</v>
      </c>
      <c r="F148" s="44" t="str">
        <f t="shared" si="18"/>
        <v>N/A</v>
      </c>
      <c r="G148" s="47">
        <v>34548328</v>
      </c>
      <c r="H148" s="44" t="str">
        <f t="shared" si="19"/>
        <v>N/A</v>
      </c>
      <c r="I148" s="12">
        <v>-2.33</v>
      </c>
      <c r="J148" s="12">
        <v>-6.12</v>
      </c>
      <c r="K148" s="45" t="s">
        <v>739</v>
      </c>
      <c r="L148" s="9" t="str">
        <f t="shared" si="16"/>
        <v>Yes</v>
      </c>
    </row>
    <row r="149" spans="1:12" x14ac:dyDescent="0.2">
      <c r="A149" s="46" t="s">
        <v>646</v>
      </c>
      <c r="B149" s="35" t="s">
        <v>213</v>
      </c>
      <c r="C149" s="36">
        <v>17718</v>
      </c>
      <c r="D149" s="44" t="str">
        <f t="shared" si="17"/>
        <v>N/A</v>
      </c>
      <c r="E149" s="36">
        <v>17696</v>
      </c>
      <c r="F149" s="44" t="str">
        <f t="shared" si="18"/>
        <v>N/A</v>
      </c>
      <c r="G149" s="36">
        <v>17268</v>
      </c>
      <c r="H149" s="44" t="str">
        <f t="shared" si="19"/>
        <v>N/A</v>
      </c>
      <c r="I149" s="12">
        <v>-0.124</v>
      </c>
      <c r="J149" s="12">
        <v>-2.42</v>
      </c>
      <c r="K149" s="45" t="s">
        <v>739</v>
      </c>
      <c r="L149" s="9" t="str">
        <f t="shared" si="16"/>
        <v>Yes</v>
      </c>
    </row>
    <row r="150" spans="1:12" ht="25.5" x14ac:dyDescent="0.2">
      <c r="A150" s="46" t="s">
        <v>1463</v>
      </c>
      <c r="B150" s="35" t="s">
        <v>213</v>
      </c>
      <c r="C150" s="47">
        <v>2126.6097754000002</v>
      </c>
      <c r="D150" s="44" t="str">
        <f t="shared" si="17"/>
        <v>N/A</v>
      </c>
      <c r="E150" s="47">
        <v>2079.6621270000001</v>
      </c>
      <c r="F150" s="44" t="str">
        <f t="shared" si="18"/>
        <v>N/A</v>
      </c>
      <c r="G150" s="47">
        <v>2000.7139216999999</v>
      </c>
      <c r="H150" s="44" t="str">
        <f t="shared" si="19"/>
        <v>N/A</v>
      </c>
      <c r="I150" s="12">
        <v>-2.21</v>
      </c>
      <c r="J150" s="12">
        <v>-3.8</v>
      </c>
      <c r="K150" s="45" t="s">
        <v>739</v>
      </c>
      <c r="L150" s="9" t="str">
        <f t="shared" si="16"/>
        <v>Yes</v>
      </c>
    </row>
    <row r="151" spans="1:12" ht="25.5" x14ac:dyDescent="0.2">
      <c r="A151" s="46" t="s">
        <v>647</v>
      </c>
      <c r="B151" s="35" t="s">
        <v>213</v>
      </c>
      <c r="C151" s="47">
        <v>14420</v>
      </c>
      <c r="D151" s="44" t="str">
        <f t="shared" si="17"/>
        <v>N/A</v>
      </c>
      <c r="E151" s="47">
        <v>23681</v>
      </c>
      <c r="F151" s="44" t="str">
        <f t="shared" si="18"/>
        <v>N/A</v>
      </c>
      <c r="G151" s="47">
        <v>39996</v>
      </c>
      <c r="H151" s="44" t="str">
        <f t="shared" si="19"/>
        <v>N/A</v>
      </c>
      <c r="I151" s="12">
        <v>64.22</v>
      </c>
      <c r="J151" s="12">
        <v>68.89</v>
      </c>
      <c r="K151" s="45" t="s">
        <v>739</v>
      </c>
      <c r="L151" s="9" t="str">
        <f t="shared" si="16"/>
        <v>No</v>
      </c>
    </row>
    <row r="152" spans="1:12" x14ac:dyDescent="0.2">
      <c r="A152" s="46" t="s">
        <v>648</v>
      </c>
      <c r="B152" s="35" t="s">
        <v>213</v>
      </c>
      <c r="C152" s="36">
        <v>11</v>
      </c>
      <c r="D152" s="44" t="str">
        <f t="shared" si="17"/>
        <v>N/A</v>
      </c>
      <c r="E152" s="36">
        <v>11</v>
      </c>
      <c r="F152" s="44" t="str">
        <f t="shared" si="18"/>
        <v>N/A</v>
      </c>
      <c r="G152" s="36">
        <v>18</v>
      </c>
      <c r="H152" s="44" t="str">
        <f t="shared" si="19"/>
        <v>N/A</v>
      </c>
      <c r="I152" s="12">
        <v>66.67</v>
      </c>
      <c r="J152" s="12">
        <v>80</v>
      </c>
      <c r="K152" s="45" t="s">
        <v>739</v>
      </c>
      <c r="L152" s="9" t="str">
        <f t="shared" si="16"/>
        <v>No</v>
      </c>
    </row>
    <row r="153" spans="1:12" ht="25.5" x14ac:dyDescent="0.2">
      <c r="A153" s="46" t="s">
        <v>1464</v>
      </c>
      <c r="B153" s="35" t="s">
        <v>213</v>
      </c>
      <c r="C153" s="47">
        <v>2403.3333333</v>
      </c>
      <c r="D153" s="44" t="str">
        <f t="shared" si="17"/>
        <v>N/A</v>
      </c>
      <c r="E153" s="47">
        <v>2368.1</v>
      </c>
      <c r="F153" s="44" t="str">
        <f t="shared" si="18"/>
        <v>N/A</v>
      </c>
      <c r="G153" s="47">
        <v>2222</v>
      </c>
      <c r="H153" s="44" t="str">
        <f t="shared" si="19"/>
        <v>N/A</v>
      </c>
      <c r="I153" s="12">
        <v>-1.47</v>
      </c>
      <c r="J153" s="12">
        <v>-6.17</v>
      </c>
      <c r="K153" s="45" t="s">
        <v>739</v>
      </c>
      <c r="L153" s="9" t="str">
        <f t="shared" si="16"/>
        <v>Yes</v>
      </c>
    </row>
    <row r="154" spans="1:12" x14ac:dyDescent="0.2">
      <c r="A154" s="46" t="s">
        <v>1530</v>
      </c>
      <c r="B154" s="35" t="s">
        <v>213</v>
      </c>
      <c r="C154" s="47">
        <v>941.48659602999999</v>
      </c>
      <c r="D154" s="44" t="str">
        <f t="shared" ref="D154:D173" si="20">IF($B154="N/A","N/A",IF(C154&gt;10,"No",IF(C154&lt;-10,"No","Yes")))</f>
        <v>N/A</v>
      </c>
      <c r="E154" s="47">
        <v>869.05300781000005</v>
      </c>
      <c r="F154" s="44" t="str">
        <f t="shared" ref="F154:F173" si="21">IF($B154="N/A","N/A",IF(E154&gt;10,"No",IF(E154&lt;-10,"No","Yes")))</f>
        <v>N/A</v>
      </c>
      <c r="G154" s="47">
        <v>883.28054200999998</v>
      </c>
      <c r="H154" s="44" t="str">
        <f t="shared" ref="H154:H173" si="22">IF($B154="N/A","N/A",IF(G154&gt;10,"No",IF(G154&lt;-10,"No","Yes")))</f>
        <v>N/A</v>
      </c>
      <c r="I154" s="12">
        <v>-7.69</v>
      </c>
      <c r="J154" s="12">
        <v>1.637</v>
      </c>
      <c r="K154" s="45" t="s">
        <v>739</v>
      </c>
      <c r="L154" s="9" t="str">
        <f t="shared" ref="L154:L173" si="23">IF(J154="Div by 0", "N/A", IF(K154="N/A","N/A", IF(J154&gt;VALUE(MID(K154,1,2)), "No", IF(J154&lt;-1*VALUE(MID(K154,1,2)), "No", "Yes"))))</f>
        <v>Yes</v>
      </c>
    </row>
    <row r="155" spans="1:12" x14ac:dyDescent="0.2">
      <c r="A155" s="51" t="s">
        <v>1531</v>
      </c>
      <c r="B155" s="35" t="s">
        <v>213</v>
      </c>
      <c r="C155" s="47">
        <v>382.14009095</v>
      </c>
      <c r="D155" s="44" t="str">
        <f t="shared" si="20"/>
        <v>N/A</v>
      </c>
      <c r="E155" s="47">
        <v>451.16413283999998</v>
      </c>
      <c r="F155" s="44" t="str">
        <f t="shared" si="21"/>
        <v>N/A</v>
      </c>
      <c r="G155" s="47">
        <v>312.89027098999998</v>
      </c>
      <c r="H155" s="44" t="str">
        <f t="shared" si="22"/>
        <v>N/A</v>
      </c>
      <c r="I155" s="12">
        <v>18.059999999999999</v>
      </c>
      <c r="J155" s="12">
        <v>-30.6</v>
      </c>
      <c r="K155" s="45" t="s">
        <v>739</v>
      </c>
      <c r="L155" s="9" t="str">
        <f t="shared" si="23"/>
        <v>No</v>
      </c>
    </row>
    <row r="156" spans="1:12" ht="25.5" x14ac:dyDescent="0.2">
      <c r="A156" s="51" t="s">
        <v>1532</v>
      </c>
      <c r="B156" s="35" t="s">
        <v>213</v>
      </c>
      <c r="C156" s="47">
        <v>3206.3848628999999</v>
      </c>
      <c r="D156" s="44" t="str">
        <f t="shared" si="20"/>
        <v>N/A</v>
      </c>
      <c r="E156" s="47">
        <v>3128.5960782000002</v>
      </c>
      <c r="F156" s="44" t="str">
        <f t="shared" si="21"/>
        <v>N/A</v>
      </c>
      <c r="G156" s="47">
        <v>3069.5588975999999</v>
      </c>
      <c r="H156" s="44" t="str">
        <f t="shared" si="22"/>
        <v>N/A</v>
      </c>
      <c r="I156" s="12">
        <v>-2.4300000000000002</v>
      </c>
      <c r="J156" s="12">
        <v>-1.89</v>
      </c>
      <c r="K156" s="45" t="s">
        <v>739</v>
      </c>
      <c r="L156" s="9" t="str">
        <f t="shared" si="23"/>
        <v>Yes</v>
      </c>
    </row>
    <row r="157" spans="1:12" x14ac:dyDescent="0.2">
      <c r="A157" s="51" t="s">
        <v>1533</v>
      </c>
      <c r="B157" s="35" t="s">
        <v>213</v>
      </c>
      <c r="C157" s="47">
        <v>518.58543913000005</v>
      </c>
      <c r="D157" s="44" t="str">
        <f t="shared" si="20"/>
        <v>N/A</v>
      </c>
      <c r="E157" s="47">
        <v>443.32415014999998</v>
      </c>
      <c r="F157" s="44" t="str">
        <f t="shared" si="21"/>
        <v>N/A</v>
      </c>
      <c r="G157" s="47">
        <v>466.36949011000002</v>
      </c>
      <c r="H157" s="44" t="str">
        <f t="shared" si="22"/>
        <v>N/A</v>
      </c>
      <c r="I157" s="12">
        <v>-14.5</v>
      </c>
      <c r="J157" s="12">
        <v>5.1980000000000004</v>
      </c>
      <c r="K157" s="45" t="s">
        <v>739</v>
      </c>
      <c r="L157" s="9" t="str">
        <f t="shared" si="23"/>
        <v>Yes</v>
      </c>
    </row>
    <row r="158" spans="1:12" x14ac:dyDescent="0.2">
      <c r="A158" s="51" t="s">
        <v>1534</v>
      </c>
      <c r="B158" s="35" t="s">
        <v>213</v>
      </c>
      <c r="C158" s="47">
        <v>1016.5009099</v>
      </c>
      <c r="D158" s="44" t="str">
        <f t="shared" si="20"/>
        <v>N/A</v>
      </c>
      <c r="E158" s="47">
        <v>890.29643354999996</v>
      </c>
      <c r="F158" s="44" t="str">
        <f t="shared" si="21"/>
        <v>N/A</v>
      </c>
      <c r="G158" s="47">
        <v>930.35090830000001</v>
      </c>
      <c r="H158" s="44" t="str">
        <f t="shared" si="22"/>
        <v>N/A</v>
      </c>
      <c r="I158" s="12">
        <v>-12.4</v>
      </c>
      <c r="J158" s="12">
        <v>4.4989999999999997</v>
      </c>
      <c r="K158" s="45" t="s">
        <v>739</v>
      </c>
      <c r="L158" s="9" t="str">
        <f t="shared" si="23"/>
        <v>Yes</v>
      </c>
    </row>
    <row r="159" spans="1:12" x14ac:dyDescent="0.2">
      <c r="A159" s="46" t="s">
        <v>1535</v>
      </c>
      <c r="B159" s="35" t="s">
        <v>213</v>
      </c>
      <c r="C159" s="47">
        <v>1486.1035658999999</v>
      </c>
      <c r="D159" s="44" t="str">
        <f t="shared" si="20"/>
        <v>N/A</v>
      </c>
      <c r="E159" s="47">
        <v>1374.1453351</v>
      </c>
      <c r="F159" s="44" t="str">
        <f t="shared" si="21"/>
        <v>N/A</v>
      </c>
      <c r="G159" s="47">
        <v>1321.0575085</v>
      </c>
      <c r="H159" s="44" t="str">
        <f t="shared" si="22"/>
        <v>N/A</v>
      </c>
      <c r="I159" s="12">
        <v>-7.53</v>
      </c>
      <c r="J159" s="12">
        <v>-3.86</v>
      </c>
      <c r="K159" s="45" t="s">
        <v>739</v>
      </c>
      <c r="L159" s="9" t="str">
        <f t="shared" si="23"/>
        <v>Yes</v>
      </c>
    </row>
    <row r="160" spans="1:12" x14ac:dyDescent="0.2">
      <c r="A160" s="51" t="s">
        <v>1536</v>
      </c>
      <c r="B160" s="35" t="s">
        <v>213</v>
      </c>
      <c r="C160" s="47">
        <v>16842.753117</v>
      </c>
      <c r="D160" s="44" t="str">
        <f t="shared" si="20"/>
        <v>N/A</v>
      </c>
      <c r="E160" s="47">
        <v>16068.014021999999</v>
      </c>
      <c r="F160" s="44" t="str">
        <f t="shared" si="21"/>
        <v>N/A</v>
      </c>
      <c r="G160" s="47">
        <v>15433.108989</v>
      </c>
      <c r="H160" s="44" t="str">
        <f t="shared" si="22"/>
        <v>N/A</v>
      </c>
      <c r="I160" s="12">
        <v>-4.5999999999999996</v>
      </c>
      <c r="J160" s="12">
        <v>-3.95</v>
      </c>
      <c r="K160" s="45" t="s">
        <v>739</v>
      </c>
      <c r="L160" s="9" t="str">
        <f t="shared" si="23"/>
        <v>Yes</v>
      </c>
    </row>
    <row r="161" spans="1:12" ht="25.5" x14ac:dyDescent="0.2">
      <c r="A161" s="51" t="s">
        <v>1537</v>
      </c>
      <c r="B161" s="35" t="s">
        <v>213</v>
      </c>
      <c r="C161" s="47">
        <v>3441.9758437999999</v>
      </c>
      <c r="D161" s="44" t="str">
        <f t="shared" si="20"/>
        <v>N/A</v>
      </c>
      <c r="E161" s="47">
        <v>3188.1256855000001</v>
      </c>
      <c r="F161" s="44" t="str">
        <f t="shared" si="21"/>
        <v>N/A</v>
      </c>
      <c r="G161" s="47">
        <v>3090.9453112000001</v>
      </c>
      <c r="H161" s="44" t="str">
        <f t="shared" si="22"/>
        <v>N/A</v>
      </c>
      <c r="I161" s="12">
        <v>-7.38</v>
      </c>
      <c r="J161" s="12">
        <v>-3.05</v>
      </c>
      <c r="K161" s="45" t="s">
        <v>739</v>
      </c>
      <c r="L161" s="9" t="str">
        <f t="shared" si="23"/>
        <v>Yes</v>
      </c>
    </row>
    <row r="162" spans="1:12" x14ac:dyDescent="0.2">
      <c r="A162" s="51" t="s">
        <v>1538</v>
      </c>
      <c r="B162" s="35" t="s">
        <v>213</v>
      </c>
      <c r="C162" s="47">
        <v>307.93198028</v>
      </c>
      <c r="D162" s="44" t="str">
        <f t="shared" si="20"/>
        <v>N/A</v>
      </c>
      <c r="E162" s="47">
        <v>258.01839219999999</v>
      </c>
      <c r="F162" s="44" t="str">
        <f t="shared" si="21"/>
        <v>N/A</v>
      </c>
      <c r="G162" s="47">
        <v>248.64313369000001</v>
      </c>
      <c r="H162" s="44" t="str">
        <f t="shared" si="22"/>
        <v>N/A</v>
      </c>
      <c r="I162" s="12">
        <v>-16.2</v>
      </c>
      <c r="J162" s="12">
        <v>-3.63</v>
      </c>
      <c r="K162" s="45" t="s">
        <v>739</v>
      </c>
      <c r="L162" s="9" t="str">
        <f t="shared" si="23"/>
        <v>Yes</v>
      </c>
    </row>
    <row r="163" spans="1:12" x14ac:dyDescent="0.2">
      <c r="A163" s="51" t="s">
        <v>1539</v>
      </c>
      <c r="B163" s="35" t="s">
        <v>213</v>
      </c>
      <c r="C163" s="47">
        <v>1.1731836137</v>
      </c>
      <c r="D163" s="44" t="str">
        <f t="shared" si="20"/>
        <v>N/A</v>
      </c>
      <c r="E163" s="47">
        <v>0.70081967209999996</v>
      </c>
      <c r="F163" s="44" t="str">
        <f t="shared" si="21"/>
        <v>N/A</v>
      </c>
      <c r="G163" s="47">
        <v>0.58451557089999995</v>
      </c>
      <c r="H163" s="44" t="str">
        <f t="shared" si="22"/>
        <v>N/A</v>
      </c>
      <c r="I163" s="12">
        <v>-40.299999999999997</v>
      </c>
      <c r="J163" s="12">
        <v>-16.600000000000001</v>
      </c>
      <c r="K163" s="45" t="s">
        <v>739</v>
      </c>
      <c r="L163" s="9" t="str">
        <f t="shared" si="23"/>
        <v>Yes</v>
      </c>
    </row>
    <row r="164" spans="1:12" x14ac:dyDescent="0.2">
      <c r="A164" s="46" t="s">
        <v>1540</v>
      </c>
      <c r="B164" s="35" t="s">
        <v>213</v>
      </c>
      <c r="C164" s="47">
        <v>382.70273922000001</v>
      </c>
      <c r="D164" s="44" t="str">
        <f t="shared" si="20"/>
        <v>N/A</v>
      </c>
      <c r="E164" s="47">
        <v>407.16234048000001</v>
      </c>
      <c r="F164" s="44" t="str">
        <f t="shared" si="21"/>
        <v>N/A</v>
      </c>
      <c r="G164" s="47">
        <v>398.79849822</v>
      </c>
      <c r="H164" s="44" t="str">
        <f t="shared" si="22"/>
        <v>N/A</v>
      </c>
      <c r="I164" s="12">
        <v>6.391</v>
      </c>
      <c r="J164" s="12">
        <v>-2.0499999999999998</v>
      </c>
      <c r="K164" s="45" t="s">
        <v>739</v>
      </c>
      <c r="L164" s="9" t="str">
        <f t="shared" si="23"/>
        <v>Yes</v>
      </c>
    </row>
    <row r="165" spans="1:12" x14ac:dyDescent="0.2">
      <c r="A165" s="51" t="s">
        <v>1541</v>
      </c>
      <c r="B165" s="35" t="s">
        <v>213</v>
      </c>
      <c r="C165" s="47">
        <v>41.678157546999998</v>
      </c>
      <c r="D165" s="44" t="str">
        <f t="shared" si="20"/>
        <v>N/A</v>
      </c>
      <c r="E165" s="47">
        <v>40.725313653000001</v>
      </c>
      <c r="F165" s="44" t="str">
        <f t="shared" si="21"/>
        <v>N/A</v>
      </c>
      <c r="G165" s="47">
        <v>40.149563157000003</v>
      </c>
      <c r="H165" s="44" t="str">
        <f t="shared" si="22"/>
        <v>N/A</v>
      </c>
      <c r="I165" s="12">
        <v>-2.29</v>
      </c>
      <c r="J165" s="12">
        <v>-1.41</v>
      </c>
      <c r="K165" s="45" t="s">
        <v>739</v>
      </c>
      <c r="L165" s="9" t="str">
        <f t="shared" si="23"/>
        <v>Yes</v>
      </c>
    </row>
    <row r="166" spans="1:12" x14ac:dyDescent="0.2">
      <c r="A166" s="51" t="s">
        <v>1542</v>
      </c>
      <c r="B166" s="35" t="s">
        <v>213</v>
      </c>
      <c r="C166" s="47">
        <v>1362.4888249000001</v>
      </c>
      <c r="D166" s="44" t="str">
        <f t="shared" si="20"/>
        <v>N/A</v>
      </c>
      <c r="E166" s="47">
        <v>1490.9975073000001</v>
      </c>
      <c r="F166" s="44" t="str">
        <f t="shared" si="21"/>
        <v>N/A</v>
      </c>
      <c r="G166" s="47">
        <v>1463.1018712</v>
      </c>
      <c r="H166" s="44" t="str">
        <f t="shared" si="22"/>
        <v>N/A</v>
      </c>
      <c r="I166" s="12">
        <v>9.4320000000000004</v>
      </c>
      <c r="J166" s="12">
        <v>-1.87</v>
      </c>
      <c r="K166" s="45" t="s">
        <v>739</v>
      </c>
      <c r="L166" s="9" t="str">
        <f t="shared" si="23"/>
        <v>Yes</v>
      </c>
    </row>
    <row r="167" spans="1:12" x14ac:dyDescent="0.2">
      <c r="A167" s="51" t="s">
        <v>1543</v>
      </c>
      <c r="B167" s="35" t="s">
        <v>213</v>
      </c>
      <c r="C167" s="47">
        <v>221.28082474000001</v>
      </c>
      <c r="D167" s="44" t="str">
        <f t="shared" si="20"/>
        <v>N/A</v>
      </c>
      <c r="E167" s="47">
        <v>228.43195659</v>
      </c>
      <c r="F167" s="44" t="str">
        <f t="shared" si="21"/>
        <v>N/A</v>
      </c>
      <c r="G167" s="47">
        <v>220.40706538000001</v>
      </c>
      <c r="H167" s="44" t="str">
        <f t="shared" si="22"/>
        <v>N/A</v>
      </c>
      <c r="I167" s="12">
        <v>3.2320000000000002</v>
      </c>
      <c r="J167" s="12">
        <v>-3.51</v>
      </c>
      <c r="K167" s="45" t="s">
        <v>739</v>
      </c>
      <c r="L167" s="9" t="str">
        <f t="shared" si="23"/>
        <v>Yes</v>
      </c>
    </row>
    <row r="168" spans="1:12" x14ac:dyDescent="0.2">
      <c r="A168" s="51" t="s">
        <v>1544</v>
      </c>
      <c r="B168" s="35" t="s">
        <v>213</v>
      </c>
      <c r="C168" s="47">
        <v>359.27118193000001</v>
      </c>
      <c r="D168" s="44" t="str">
        <f t="shared" si="20"/>
        <v>N/A</v>
      </c>
      <c r="E168" s="47">
        <v>366.05994942000001</v>
      </c>
      <c r="F168" s="44" t="str">
        <f t="shared" si="21"/>
        <v>N/A</v>
      </c>
      <c r="G168" s="47">
        <v>348.48836505000003</v>
      </c>
      <c r="H168" s="44" t="str">
        <f t="shared" si="22"/>
        <v>N/A</v>
      </c>
      <c r="I168" s="12">
        <v>1.89</v>
      </c>
      <c r="J168" s="12">
        <v>-4.8</v>
      </c>
      <c r="K168" s="45" t="s">
        <v>739</v>
      </c>
      <c r="L168" s="9" t="str">
        <f t="shared" si="23"/>
        <v>Yes</v>
      </c>
    </row>
    <row r="169" spans="1:12" x14ac:dyDescent="0.2">
      <c r="A169" s="46" t="s">
        <v>1545</v>
      </c>
      <c r="B169" s="35" t="s">
        <v>213</v>
      </c>
      <c r="C169" s="47">
        <v>2641.4072457000002</v>
      </c>
      <c r="D169" s="44" t="str">
        <f t="shared" si="20"/>
        <v>N/A</v>
      </c>
      <c r="E169" s="47">
        <v>2704.7165650000002</v>
      </c>
      <c r="F169" s="44" t="str">
        <f t="shared" si="21"/>
        <v>N/A</v>
      </c>
      <c r="G169" s="47">
        <v>2771.7549909999998</v>
      </c>
      <c r="H169" s="44" t="str">
        <f t="shared" si="22"/>
        <v>N/A</v>
      </c>
      <c r="I169" s="12">
        <v>2.3969999999999998</v>
      </c>
      <c r="J169" s="12">
        <v>2.4790000000000001</v>
      </c>
      <c r="K169" s="45" t="s">
        <v>739</v>
      </c>
      <c r="L169" s="9" t="str">
        <f t="shared" si="23"/>
        <v>Yes</v>
      </c>
    </row>
    <row r="170" spans="1:12" x14ac:dyDescent="0.2">
      <c r="A170" s="51" t="s">
        <v>1546</v>
      </c>
      <c r="B170" s="35" t="s">
        <v>213</v>
      </c>
      <c r="C170" s="47">
        <v>2457.7089629000002</v>
      </c>
      <c r="D170" s="44" t="str">
        <f t="shared" si="20"/>
        <v>N/A</v>
      </c>
      <c r="E170" s="47">
        <v>2624.0916605000002</v>
      </c>
      <c r="F170" s="44" t="str">
        <f t="shared" si="21"/>
        <v>N/A</v>
      </c>
      <c r="G170" s="47">
        <v>2651.7540352000001</v>
      </c>
      <c r="H170" s="44" t="str">
        <f t="shared" si="22"/>
        <v>N/A</v>
      </c>
      <c r="I170" s="12">
        <v>6.77</v>
      </c>
      <c r="J170" s="12">
        <v>1.054</v>
      </c>
      <c r="K170" s="45" t="s">
        <v>739</v>
      </c>
      <c r="L170" s="9" t="str">
        <f t="shared" si="23"/>
        <v>Yes</v>
      </c>
    </row>
    <row r="171" spans="1:12" x14ac:dyDescent="0.2">
      <c r="A171" s="51" t="s">
        <v>1547</v>
      </c>
      <c r="B171" s="35" t="s">
        <v>213</v>
      </c>
      <c r="C171" s="47">
        <v>9977.6961281999993</v>
      </c>
      <c r="D171" s="44" t="str">
        <f t="shared" si="20"/>
        <v>N/A</v>
      </c>
      <c r="E171" s="47">
        <v>10145.933197</v>
      </c>
      <c r="F171" s="44" t="str">
        <f t="shared" si="21"/>
        <v>N/A</v>
      </c>
      <c r="G171" s="47">
        <v>10246.395259999999</v>
      </c>
      <c r="H171" s="44" t="str">
        <f t="shared" si="22"/>
        <v>N/A</v>
      </c>
      <c r="I171" s="12">
        <v>1.6859999999999999</v>
      </c>
      <c r="J171" s="12">
        <v>0.99019999999999997</v>
      </c>
      <c r="K171" s="45" t="s">
        <v>739</v>
      </c>
      <c r="L171" s="9" t="str">
        <f t="shared" si="23"/>
        <v>Yes</v>
      </c>
    </row>
    <row r="172" spans="1:12" x14ac:dyDescent="0.2">
      <c r="A172" s="51" t="s">
        <v>1548</v>
      </c>
      <c r="B172" s="35" t="s">
        <v>213</v>
      </c>
      <c r="C172" s="47">
        <v>1275.0015022</v>
      </c>
      <c r="D172" s="44" t="str">
        <f t="shared" si="20"/>
        <v>N/A</v>
      </c>
      <c r="E172" s="47">
        <v>1311.3770568</v>
      </c>
      <c r="F172" s="44" t="str">
        <f t="shared" si="21"/>
        <v>N/A</v>
      </c>
      <c r="G172" s="47">
        <v>1338.4855281</v>
      </c>
      <c r="H172" s="44" t="str">
        <f t="shared" si="22"/>
        <v>N/A</v>
      </c>
      <c r="I172" s="12">
        <v>2.8530000000000002</v>
      </c>
      <c r="J172" s="12">
        <v>2.0670000000000002</v>
      </c>
      <c r="K172" s="45" t="s">
        <v>739</v>
      </c>
      <c r="L172" s="9" t="str">
        <f t="shared" si="23"/>
        <v>Yes</v>
      </c>
    </row>
    <row r="173" spans="1:12" x14ac:dyDescent="0.2">
      <c r="A173" s="51" t="s">
        <v>1549</v>
      </c>
      <c r="B173" s="35" t="s">
        <v>213</v>
      </c>
      <c r="C173" s="47">
        <v>2378.1324396999998</v>
      </c>
      <c r="D173" s="44" t="str">
        <f t="shared" si="20"/>
        <v>N/A</v>
      </c>
      <c r="E173" s="47">
        <v>2357.7703173999998</v>
      </c>
      <c r="F173" s="44" t="str">
        <f t="shared" si="21"/>
        <v>N/A</v>
      </c>
      <c r="G173" s="47">
        <v>2429.2835639999998</v>
      </c>
      <c r="H173" s="44" t="str">
        <f t="shared" si="22"/>
        <v>N/A</v>
      </c>
      <c r="I173" s="12">
        <v>-0.85599999999999998</v>
      </c>
      <c r="J173" s="12">
        <v>3.0329999999999999</v>
      </c>
      <c r="K173" s="45" t="s">
        <v>739</v>
      </c>
      <c r="L173" s="9" t="str">
        <f t="shared" si="23"/>
        <v>Yes</v>
      </c>
    </row>
    <row r="174" spans="1:12" x14ac:dyDescent="0.2">
      <c r="A174" s="46" t="s">
        <v>373</v>
      </c>
      <c r="B174" s="35" t="s">
        <v>213</v>
      </c>
      <c r="C174" s="8">
        <v>12.320264063</v>
      </c>
      <c r="D174" s="44" t="str">
        <f t="shared" ref="D174:D203" si="24">IF($B174="N/A","N/A",IF(C174&gt;10,"No",IF(C174&lt;-10,"No","Yes")))</f>
        <v>N/A</v>
      </c>
      <c r="E174" s="8">
        <v>11.960977446999999</v>
      </c>
      <c r="F174" s="44" t="str">
        <f t="shared" ref="F174:F203" si="25">IF($B174="N/A","N/A",IF(E174&gt;10,"No",IF(E174&lt;-10,"No","Yes")))</f>
        <v>N/A</v>
      </c>
      <c r="G174" s="8">
        <v>11.871067494</v>
      </c>
      <c r="H174" s="44" t="str">
        <f t="shared" ref="H174:H203" si="26">IF($B174="N/A","N/A",IF(G174&gt;10,"No",IF(G174&lt;-10,"No","Yes")))</f>
        <v>N/A</v>
      </c>
      <c r="I174" s="12">
        <v>-2.92</v>
      </c>
      <c r="J174" s="12">
        <v>-0.752</v>
      </c>
      <c r="K174" s="45" t="s">
        <v>739</v>
      </c>
      <c r="L174" s="9" t="str">
        <f t="shared" ref="L174:L203" si="27">IF(J174="Div by 0", "N/A", IF(K174="N/A","N/A", IF(J174&gt;VALUE(MID(K174,1,2)), "No", IF(J174&lt;-1*VALUE(MID(K174,1,2)), "No", "Yes"))))</f>
        <v>Yes</v>
      </c>
    </row>
    <row r="175" spans="1:12" x14ac:dyDescent="0.2">
      <c r="A175" s="51" t="s">
        <v>483</v>
      </c>
      <c r="B175" s="35" t="s">
        <v>213</v>
      </c>
      <c r="C175" s="8">
        <v>14.87457826</v>
      </c>
      <c r="D175" s="44" t="str">
        <f t="shared" si="24"/>
        <v>N/A</v>
      </c>
      <c r="E175" s="8">
        <v>14.819188192</v>
      </c>
      <c r="F175" s="44" t="str">
        <f t="shared" si="25"/>
        <v>N/A</v>
      </c>
      <c r="G175" s="8">
        <v>13.564341774000001</v>
      </c>
      <c r="H175" s="44" t="str">
        <f t="shared" si="26"/>
        <v>N/A</v>
      </c>
      <c r="I175" s="12">
        <v>-0.372</v>
      </c>
      <c r="J175" s="12">
        <v>-8.4700000000000006</v>
      </c>
      <c r="K175" s="45" t="s">
        <v>739</v>
      </c>
      <c r="L175" s="9" t="str">
        <f t="shared" si="27"/>
        <v>Yes</v>
      </c>
    </row>
    <row r="176" spans="1:12" x14ac:dyDescent="0.2">
      <c r="A176" s="51" t="s">
        <v>484</v>
      </c>
      <c r="B176" s="35" t="s">
        <v>213</v>
      </c>
      <c r="C176" s="8">
        <v>17.863189976000001</v>
      </c>
      <c r="D176" s="44" t="str">
        <f t="shared" si="24"/>
        <v>N/A</v>
      </c>
      <c r="E176" s="8">
        <v>17.830831441000001</v>
      </c>
      <c r="F176" s="44" t="str">
        <f t="shared" si="25"/>
        <v>N/A</v>
      </c>
      <c r="G176" s="8">
        <v>17.623719908000002</v>
      </c>
      <c r="H176" s="44" t="str">
        <f t="shared" si="26"/>
        <v>N/A</v>
      </c>
      <c r="I176" s="12">
        <v>-0.18099999999999999</v>
      </c>
      <c r="J176" s="12">
        <v>-1.1599999999999999</v>
      </c>
      <c r="K176" s="45" t="s">
        <v>739</v>
      </c>
      <c r="L176" s="9" t="str">
        <f t="shared" si="27"/>
        <v>Yes</v>
      </c>
    </row>
    <row r="177" spans="1:12" x14ac:dyDescent="0.2">
      <c r="A177" s="51" t="s">
        <v>485</v>
      </c>
      <c r="B177" s="35" t="s">
        <v>213</v>
      </c>
      <c r="C177" s="8">
        <v>8.6468382458999997</v>
      </c>
      <c r="D177" s="44" t="str">
        <f t="shared" si="24"/>
        <v>N/A</v>
      </c>
      <c r="E177" s="8">
        <v>8.2991916730999993</v>
      </c>
      <c r="F177" s="44" t="str">
        <f t="shared" si="25"/>
        <v>N/A</v>
      </c>
      <c r="G177" s="8">
        <v>8.3935641663999991</v>
      </c>
      <c r="H177" s="44" t="str">
        <f t="shared" si="26"/>
        <v>N/A</v>
      </c>
      <c r="I177" s="12">
        <v>-4.0199999999999996</v>
      </c>
      <c r="J177" s="12">
        <v>1.137</v>
      </c>
      <c r="K177" s="45" t="s">
        <v>739</v>
      </c>
      <c r="L177" s="9" t="str">
        <f t="shared" si="27"/>
        <v>Yes</v>
      </c>
    </row>
    <row r="178" spans="1:12" x14ac:dyDescent="0.2">
      <c r="A178" s="51" t="s">
        <v>486</v>
      </c>
      <c r="B178" s="35" t="s">
        <v>213</v>
      </c>
      <c r="C178" s="8">
        <v>21.841019039999999</v>
      </c>
      <c r="D178" s="44" t="str">
        <f t="shared" si="24"/>
        <v>N/A</v>
      </c>
      <c r="E178" s="8">
        <v>20.914719218999998</v>
      </c>
      <c r="F178" s="44" t="str">
        <f t="shared" si="25"/>
        <v>N/A</v>
      </c>
      <c r="G178" s="8">
        <v>20.449826989999998</v>
      </c>
      <c r="H178" s="44" t="str">
        <f t="shared" si="26"/>
        <v>N/A</v>
      </c>
      <c r="I178" s="12">
        <v>-4.24</v>
      </c>
      <c r="J178" s="12">
        <v>-2.2200000000000002</v>
      </c>
      <c r="K178" s="45" t="s">
        <v>739</v>
      </c>
      <c r="L178" s="9" t="str">
        <f t="shared" si="27"/>
        <v>Yes</v>
      </c>
    </row>
    <row r="179" spans="1:12" x14ac:dyDescent="0.2">
      <c r="A179" s="46" t="s">
        <v>1550</v>
      </c>
      <c r="B179" s="35" t="s">
        <v>213</v>
      </c>
      <c r="C179" s="8">
        <v>4.6663794300000001</v>
      </c>
      <c r="D179" s="44" t="str">
        <f t="shared" si="24"/>
        <v>N/A</v>
      </c>
      <c r="E179" s="8">
        <v>4.4975882497999997</v>
      </c>
      <c r="F179" s="44" t="str">
        <f t="shared" si="25"/>
        <v>N/A</v>
      </c>
      <c r="G179" s="8">
        <v>4.3779214178999997</v>
      </c>
      <c r="H179" s="44" t="str">
        <f t="shared" si="26"/>
        <v>N/A</v>
      </c>
      <c r="I179" s="12">
        <v>-3.62</v>
      </c>
      <c r="J179" s="12">
        <v>-2.66</v>
      </c>
      <c r="K179" s="45" t="s">
        <v>739</v>
      </c>
      <c r="L179" s="9" t="str">
        <f t="shared" si="27"/>
        <v>Yes</v>
      </c>
    </row>
    <row r="180" spans="1:12" x14ac:dyDescent="0.2">
      <c r="A180" s="51" t="s">
        <v>1551</v>
      </c>
      <c r="B180" s="35" t="s">
        <v>213</v>
      </c>
      <c r="C180" s="8">
        <v>63.796391374999999</v>
      </c>
      <c r="D180" s="44" t="str">
        <f t="shared" si="24"/>
        <v>N/A</v>
      </c>
      <c r="E180" s="8">
        <v>63.158671587000001</v>
      </c>
      <c r="F180" s="44" t="str">
        <f t="shared" si="25"/>
        <v>N/A</v>
      </c>
      <c r="G180" s="8">
        <v>61.069154449999999</v>
      </c>
      <c r="H180" s="44" t="str">
        <f t="shared" si="26"/>
        <v>N/A</v>
      </c>
      <c r="I180" s="12">
        <v>-1</v>
      </c>
      <c r="J180" s="12">
        <v>-3.31</v>
      </c>
      <c r="K180" s="45" t="s">
        <v>739</v>
      </c>
      <c r="L180" s="9" t="str">
        <f t="shared" si="27"/>
        <v>Yes</v>
      </c>
    </row>
    <row r="181" spans="1:12" x14ac:dyDescent="0.2">
      <c r="A181" s="51" t="s">
        <v>1552</v>
      </c>
      <c r="B181" s="35" t="s">
        <v>213</v>
      </c>
      <c r="C181" s="8">
        <v>7.3879670392000003</v>
      </c>
      <c r="D181" s="44" t="str">
        <f t="shared" si="24"/>
        <v>N/A</v>
      </c>
      <c r="E181" s="8">
        <v>6.9628316623000002</v>
      </c>
      <c r="F181" s="44" t="str">
        <f t="shared" si="25"/>
        <v>N/A</v>
      </c>
      <c r="G181" s="8">
        <v>7.0720068629000004</v>
      </c>
      <c r="H181" s="44" t="str">
        <f t="shared" si="26"/>
        <v>N/A</v>
      </c>
      <c r="I181" s="12">
        <v>-5.75</v>
      </c>
      <c r="J181" s="12">
        <v>1.5680000000000001</v>
      </c>
      <c r="K181" s="45" t="s">
        <v>739</v>
      </c>
      <c r="L181" s="9" t="str">
        <f t="shared" si="27"/>
        <v>Yes</v>
      </c>
    </row>
    <row r="182" spans="1:12" x14ac:dyDescent="0.2">
      <c r="A182" s="51" t="s">
        <v>1553</v>
      </c>
      <c r="B182" s="35" t="s">
        <v>213</v>
      </c>
      <c r="C182" s="8">
        <v>0.80448643060000002</v>
      </c>
      <c r="D182" s="44" t="str">
        <f t="shared" si="24"/>
        <v>N/A</v>
      </c>
      <c r="E182" s="8">
        <v>0.73967445470000004</v>
      </c>
      <c r="F182" s="44" t="str">
        <f t="shared" si="25"/>
        <v>N/A</v>
      </c>
      <c r="G182" s="8">
        <v>0.72715706810000003</v>
      </c>
      <c r="H182" s="44" t="str">
        <f t="shared" si="26"/>
        <v>N/A</v>
      </c>
      <c r="I182" s="12">
        <v>-8.06</v>
      </c>
      <c r="J182" s="12">
        <v>-1.69</v>
      </c>
      <c r="K182" s="45" t="s">
        <v>739</v>
      </c>
      <c r="L182" s="9" t="str">
        <f t="shared" si="27"/>
        <v>Yes</v>
      </c>
    </row>
    <row r="183" spans="1:12" x14ac:dyDescent="0.2">
      <c r="A183" s="51" t="s">
        <v>1554</v>
      </c>
      <c r="B183" s="35" t="s">
        <v>213</v>
      </c>
      <c r="C183" s="8">
        <v>3.9944964700000002E-2</v>
      </c>
      <c r="D183" s="44" t="str">
        <f t="shared" si="24"/>
        <v>N/A</v>
      </c>
      <c r="E183" s="8">
        <v>2.6159748900000002E-2</v>
      </c>
      <c r="F183" s="44" t="str">
        <f t="shared" si="25"/>
        <v>N/A</v>
      </c>
      <c r="G183" s="8">
        <v>4.3252595200000001E-2</v>
      </c>
      <c r="H183" s="44" t="str">
        <f t="shared" si="26"/>
        <v>N/A</v>
      </c>
      <c r="I183" s="12">
        <v>-34.5</v>
      </c>
      <c r="J183" s="12">
        <v>65.34</v>
      </c>
      <c r="K183" s="45" t="s">
        <v>739</v>
      </c>
      <c r="L183" s="9" t="str">
        <f t="shared" si="27"/>
        <v>No</v>
      </c>
    </row>
    <row r="184" spans="1:12" x14ac:dyDescent="0.2">
      <c r="A184" s="46" t="s">
        <v>97</v>
      </c>
      <c r="B184" s="35" t="s">
        <v>213</v>
      </c>
      <c r="C184" s="8">
        <v>55.558395466999997</v>
      </c>
      <c r="D184" s="44" t="str">
        <f t="shared" si="24"/>
        <v>N/A</v>
      </c>
      <c r="E184" s="8">
        <v>56.264756579999997</v>
      </c>
      <c r="F184" s="44" t="str">
        <f t="shared" si="25"/>
        <v>N/A</v>
      </c>
      <c r="G184" s="8">
        <v>54.665320934999997</v>
      </c>
      <c r="H184" s="44" t="str">
        <f t="shared" si="26"/>
        <v>N/A</v>
      </c>
      <c r="I184" s="12">
        <v>1.2709999999999999</v>
      </c>
      <c r="J184" s="12">
        <v>-2.84</v>
      </c>
      <c r="K184" s="45" t="s">
        <v>739</v>
      </c>
      <c r="L184" s="9" t="str">
        <f t="shared" si="27"/>
        <v>Yes</v>
      </c>
    </row>
    <row r="185" spans="1:12" x14ac:dyDescent="0.2">
      <c r="A185" s="51" t="s">
        <v>487</v>
      </c>
      <c r="B185" s="35" t="s">
        <v>213</v>
      </c>
      <c r="C185" s="8">
        <v>35.074079507</v>
      </c>
      <c r="D185" s="44" t="str">
        <f t="shared" si="24"/>
        <v>N/A</v>
      </c>
      <c r="E185" s="8">
        <v>36.309963099999997</v>
      </c>
      <c r="F185" s="44" t="str">
        <f t="shared" si="25"/>
        <v>N/A</v>
      </c>
      <c r="G185" s="8">
        <v>34.769731970999999</v>
      </c>
      <c r="H185" s="44" t="str">
        <f t="shared" si="26"/>
        <v>N/A</v>
      </c>
      <c r="I185" s="12">
        <v>3.524</v>
      </c>
      <c r="J185" s="12">
        <v>-4.24</v>
      </c>
      <c r="K185" s="45" t="s">
        <v>739</v>
      </c>
      <c r="L185" s="9" t="str">
        <f t="shared" si="27"/>
        <v>Yes</v>
      </c>
    </row>
    <row r="186" spans="1:12" x14ac:dyDescent="0.2">
      <c r="A186" s="51" t="s">
        <v>488</v>
      </c>
      <c r="B186" s="35" t="s">
        <v>213</v>
      </c>
      <c r="C186" s="8">
        <v>55.124731910999998</v>
      </c>
      <c r="D186" s="44" t="str">
        <f t="shared" si="24"/>
        <v>N/A</v>
      </c>
      <c r="E186" s="8">
        <v>56.029468786000002</v>
      </c>
      <c r="F186" s="44" t="str">
        <f t="shared" si="25"/>
        <v>N/A</v>
      </c>
      <c r="G186" s="8">
        <v>56.248994691999997</v>
      </c>
      <c r="H186" s="44" t="str">
        <f t="shared" si="26"/>
        <v>N/A</v>
      </c>
      <c r="I186" s="12">
        <v>1.641</v>
      </c>
      <c r="J186" s="12">
        <v>0.39179999999999998</v>
      </c>
      <c r="K186" s="45" t="s">
        <v>739</v>
      </c>
      <c r="L186" s="9" t="str">
        <f t="shared" si="27"/>
        <v>Yes</v>
      </c>
    </row>
    <row r="187" spans="1:12" x14ac:dyDescent="0.2">
      <c r="A187" s="51" t="s">
        <v>489</v>
      </c>
      <c r="B187" s="35" t="s">
        <v>213</v>
      </c>
      <c r="C187" s="8">
        <v>55.718752434000002</v>
      </c>
      <c r="D187" s="44" t="str">
        <f t="shared" si="24"/>
        <v>N/A</v>
      </c>
      <c r="E187" s="8">
        <v>56.515336065</v>
      </c>
      <c r="F187" s="44" t="str">
        <f t="shared" si="25"/>
        <v>N/A</v>
      </c>
      <c r="G187" s="8">
        <v>54.423813023000001</v>
      </c>
      <c r="H187" s="44" t="str">
        <f t="shared" si="26"/>
        <v>N/A</v>
      </c>
      <c r="I187" s="12">
        <v>1.43</v>
      </c>
      <c r="J187" s="12">
        <v>-3.7</v>
      </c>
      <c r="K187" s="45" t="s">
        <v>739</v>
      </c>
      <c r="L187" s="9" t="str">
        <f t="shared" si="27"/>
        <v>Yes</v>
      </c>
    </row>
    <row r="188" spans="1:12" x14ac:dyDescent="0.2">
      <c r="A188" s="51" t="s">
        <v>490</v>
      </c>
      <c r="B188" s="35" t="s">
        <v>213</v>
      </c>
      <c r="C188" s="8">
        <v>61.457547378999998</v>
      </c>
      <c r="D188" s="44" t="str">
        <f t="shared" si="24"/>
        <v>N/A</v>
      </c>
      <c r="E188" s="8">
        <v>61.357690966</v>
      </c>
      <c r="F188" s="44" t="str">
        <f t="shared" si="25"/>
        <v>N/A</v>
      </c>
      <c r="G188" s="8">
        <v>60.151384083000003</v>
      </c>
      <c r="H188" s="44" t="str">
        <f t="shared" si="26"/>
        <v>N/A</v>
      </c>
      <c r="I188" s="12">
        <v>-0.16200000000000001</v>
      </c>
      <c r="J188" s="12">
        <v>-1.97</v>
      </c>
      <c r="K188" s="45" t="s">
        <v>739</v>
      </c>
      <c r="L188" s="9" t="str">
        <f t="shared" si="27"/>
        <v>Yes</v>
      </c>
    </row>
    <row r="189" spans="1:12" x14ac:dyDescent="0.2">
      <c r="A189" s="46" t="s">
        <v>118</v>
      </c>
      <c r="B189" s="35" t="s">
        <v>213</v>
      </c>
      <c r="C189" s="8">
        <v>86.244769493000007</v>
      </c>
      <c r="D189" s="44" t="str">
        <f t="shared" si="24"/>
        <v>N/A</v>
      </c>
      <c r="E189" s="8">
        <v>87.223517823999998</v>
      </c>
      <c r="F189" s="44" t="str">
        <f t="shared" si="25"/>
        <v>N/A</v>
      </c>
      <c r="G189" s="8">
        <v>86.888425995999995</v>
      </c>
      <c r="H189" s="44" t="str">
        <f t="shared" si="26"/>
        <v>N/A</v>
      </c>
      <c r="I189" s="12">
        <v>1.135</v>
      </c>
      <c r="J189" s="12">
        <v>-0.38400000000000001</v>
      </c>
      <c r="K189" s="45" t="s">
        <v>739</v>
      </c>
      <c r="L189" s="9" t="str">
        <f t="shared" si="27"/>
        <v>Yes</v>
      </c>
    </row>
    <row r="190" spans="1:12" x14ac:dyDescent="0.2">
      <c r="A190" s="51" t="s">
        <v>491</v>
      </c>
      <c r="B190" s="35" t="s">
        <v>213</v>
      </c>
      <c r="C190" s="8">
        <v>81.047381545999997</v>
      </c>
      <c r="D190" s="44" t="str">
        <f t="shared" si="24"/>
        <v>N/A</v>
      </c>
      <c r="E190" s="8">
        <v>81.918819188000001</v>
      </c>
      <c r="F190" s="44" t="str">
        <f t="shared" si="25"/>
        <v>N/A</v>
      </c>
      <c r="G190" s="8">
        <v>80.971420109999997</v>
      </c>
      <c r="H190" s="44" t="str">
        <f t="shared" si="26"/>
        <v>N/A</v>
      </c>
      <c r="I190" s="12">
        <v>1.075</v>
      </c>
      <c r="J190" s="12">
        <v>-1.1599999999999999</v>
      </c>
      <c r="K190" s="45" t="s">
        <v>739</v>
      </c>
      <c r="L190" s="9" t="str">
        <f t="shared" si="27"/>
        <v>Yes</v>
      </c>
    </row>
    <row r="191" spans="1:12" x14ac:dyDescent="0.2">
      <c r="A191" s="51" t="s">
        <v>492</v>
      </c>
      <c r="B191" s="35" t="s">
        <v>213</v>
      </c>
      <c r="C191" s="8">
        <v>91.223614402999999</v>
      </c>
      <c r="D191" s="44" t="str">
        <f t="shared" si="24"/>
        <v>N/A</v>
      </c>
      <c r="E191" s="8">
        <v>91.691131667999997</v>
      </c>
      <c r="F191" s="44" t="str">
        <f t="shared" si="25"/>
        <v>N/A</v>
      </c>
      <c r="G191" s="8">
        <v>92.027237145000001</v>
      </c>
      <c r="H191" s="44" t="str">
        <f t="shared" si="26"/>
        <v>N/A</v>
      </c>
      <c r="I191" s="12">
        <v>0.51249999999999996</v>
      </c>
      <c r="J191" s="12">
        <v>0.36659999999999998</v>
      </c>
      <c r="K191" s="45" t="s">
        <v>739</v>
      </c>
      <c r="L191" s="9" t="str">
        <f t="shared" si="27"/>
        <v>Yes</v>
      </c>
    </row>
    <row r="192" spans="1:12" x14ac:dyDescent="0.2">
      <c r="A192" s="51" t="s">
        <v>493</v>
      </c>
      <c r="B192" s="35" t="s">
        <v>213</v>
      </c>
      <c r="C192" s="8">
        <v>86.007722180000002</v>
      </c>
      <c r="D192" s="44" t="str">
        <f t="shared" si="24"/>
        <v>N/A</v>
      </c>
      <c r="E192" s="8">
        <v>87.331414018000004</v>
      </c>
      <c r="F192" s="44" t="str">
        <f t="shared" si="25"/>
        <v>N/A</v>
      </c>
      <c r="G192" s="8">
        <v>86.941882273000004</v>
      </c>
      <c r="H192" s="44" t="str">
        <f t="shared" si="26"/>
        <v>N/A</v>
      </c>
      <c r="I192" s="12">
        <v>1.5389999999999999</v>
      </c>
      <c r="J192" s="12">
        <v>-0.44600000000000001</v>
      </c>
      <c r="K192" s="45" t="s">
        <v>739</v>
      </c>
      <c r="L192" s="9" t="str">
        <f t="shared" si="27"/>
        <v>Yes</v>
      </c>
    </row>
    <row r="193" spans="1:12" x14ac:dyDescent="0.2">
      <c r="A193" s="51" t="s">
        <v>494</v>
      </c>
      <c r="B193" s="35" t="s">
        <v>213</v>
      </c>
      <c r="C193" s="8">
        <v>84.847543384999994</v>
      </c>
      <c r="D193" s="44" t="str">
        <f t="shared" si="24"/>
        <v>N/A</v>
      </c>
      <c r="E193" s="8">
        <v>84.849145448000002</v>
      </c>
      <c r="F193" s="44" t="str">
        <f t="shared" si="25"/>
        <v>N/A</v>
      </c>
      <c r="G193" s="8">
        <v>84.260380623000003</v>
      </c>
      <c r="H193" s="44" t="str">
        <f t="shared" si="26"/>
        <v>N/A</v>
      </c>
      <c r="I193" s="12">
        <v>1.9E-3</v>
      </c>
      <c r="J193" s="12">
        <v>-0.69399999999999995</v>
      </c>
      <c r="K193" s="45" t="s">
        <v>739</v>
      </c>
      <c r="L193" s="9" t="str">
        <f t="shared" si="27"/>
        <v>Yes</v>
      </c>
    </row>
    <row r="194" spans="1:12" x14ac:dyDescent="0.2">
      <c r="A194" s="46" t="s">
        <v>1555</v>
      </c>
      <c r="B194" s="35" t="s">
        <v>213</v>
      </c>
      <c r="C194" s="36">
        <v>4.5673641159000002</v>
      </c>
      <c r="D194" s="44" t="str">
        <f t="shared" si="24"/>
        <v>N/A</v>
      </c>
      <c r="E194" s="36">
        <v>4.5316379049000002</v>
      </c>
      <c r="F194" s="44" t="str">
        <f t="shared" si="25"/>
        <v>N/A</v>
      </c>
      <c r="G194" s="36">
        <v>4.9454896285999999</v>
      </c>
      <c r="H194" s="44" t="str">
        <f t="shared" si="26"/>
        <v>N/A</v>
      </c>
      <c r="I194" s="12">
        <v>-0.78200000000000003</v>
      </c>
      <c r="J194" s="12">
        <v>9.1319999999999997</v>
      </c>
      <c r="K194" s="45" t="s">
        <v>739</v>
      </c>
      <c r="L194" s="9" t="str">
        <f t="shared" si="27"/>
        <v>Yes</v>
      </c>
    </row>
    <row r="195" spans="1:12" x14ac:dyDescent="0.2">
      <c r="A195" s="51" t="s">
        <v>1556</v>
      </c>
      <c r="B195" s="35" t="s">
        <v>213</v>
      </c>
      <c r="C195" s="36">
        <v>0.38954635110000002</v>
      </c>
      <c r="D195" s="44" t="str">
        <f t="shared" si="24"/>
        <v>N/A</v>
      </c>
      <c r="E195" s="36">
        <v>0.4900398406</v>
      </c>
      <c r="F195" s="44" t="str">
        <f t="shared" si="25"/>
        <v>N/A</v>
      </c>
      <c r="G195" s="36">
        <v>0.33406113539999999</v>
      </c>
      <c r="H195" s="44" t="str">
        <f t="shared" si="26"/>
        <v>N/A</v>
      </c>
      <c r="I195" s="12">
        <v>25.8</v>
      </c>
      <c r="J195" s="12">
        <v>-31.8</v>
      </c>
      <c r="K195" s="45" t="s">
        <v>739</v>
      </c>
      <c r="L195" s="9" t="str">
        <f t="shared" si="27"/>
        <v>No</v>
      </c>
    </row>
    <row r="196" spans="1:12" x14ac:dyDescent="0.2">
      <c r="A196" s="51" t="s">
        <v>1557</v>
      </c>
      <c r="B196" s="35" t="s">
        <v>213</v>
      </c>
      <c r="C196" s="36">
        <v>8.5109004738999996</v>
      </c>
      <c r="D196" s="44" t="str">
        <f t="shared" si="24"/>
        <v>N/A</v>
      </c>
      <c r="E196" s="36">
        <v>8.2208760484999992</v>
      </c>
      <c r="F196" s="44" t="str">
        <f t="shared" si="25"/>
        <v>N/A</v>
      </c>
      <c r="G196" s="36">
        <v>9.6583510799999992</v>
      </c>
      <c r="H196" s="44" t="str">
        <f t="shared" si="26"/>
        <v>N/A</v>
      </c>
      <c r="I196" s="12">
        <v>-3.41</v>
      </c>
      <c r="J196" s="12">
        <v>17.489999999999998</v>
      </c>
      <c r="K196" s="45" t="s">
        <v>739</v>
      </c>
      <c r="L196" s="9" t="str">
        <f t="shared" si="27"/>
        <v>Yes</v>
      </c>
    </row>
    <row r="197" spans="1:12" x14ac:dyDescent="0.2">
      <c r="A197" s="51" t="s">
        <v>1558</v>
      </c>
      <c r="B197" s="35" t="s">
        <v>213</v>
      </c>
      <c r="C197" s="36">
        <v>4.5327499678000001</v>
      </c>
      <c r="D197" s="44" t="str">
        <f t="shared" si="24"/>
        <v>N/A</v>
      </c>
      <c r="E197" s="36">
        <v>4.4757838558999996</v>
      </c>
      <c r="F197" s="44" t="str">
        <f t="shared" si="25"/>
        <v>N/A</v>
      </c>
      <c r="G197" s="36">
        <v>4.6330850647000004</v>
      </c>
      <c r="H197" s="44" t="str">
        <f t="shared" si="26"/>
        <v>N/A</v>
      </c>
      <c r="I197" s="12">
        <v>-1.26</v>
      </c>
      <c r="J197" s="12">
        <v>3.5139999999999998</v>
      </c>
      <c r="K197" s="45" t="s">
        <v>739</v>
      </c>
      <c r="L197" s="9" t="str">
        <f t="shared" si="27"/>
        <v>Yes</v>
      </c>
    </row>
    <row r="198" spans="1:12" x14ac:dyDescent="0.2">
      <c r="A198" s="51" t="s">
        <v>1559</v>
      </c>
      <c r="B198" s="35" t="s">
        <v>213</v>
      </c>
      <c r="C198" s="36">
        <v>2.9465555780999999</v>
      </c>
      <c r="D198" s="44" t="str">
        <f t="shared" si="24"/>
        <v>N/A</v>
      </c>
      <c r="E198" s="36">
        <v>2.9891598916</v>
      </c>
      <c r="F198" s="44" t="str">
        <f t="shared" si="25"/>
        <v>N/A</v>
      </c>
      <c r="G198" s="36">
        <v>3.0681049068999999</v>
      </c>
      <c r="H198" s="44" t="str">
        <f t="shared" si="26"/>
        <v>N/A</v>
      </c>
      <c r="I198" s="12">
        <v>1.446</v>
      </c>
      <c r="J198" s="12">
        <v>2.641</v>
      </c>
      <c r="K198" s="45" t="s">
        <v>739</v>
      </c>
      <c r="L198" s="9" t="str">
        <f t="shared" si="27"/>
        <v>Yes</v>
      </c>
    </row>
    <row r="199" spans="1:12" x14ac:dyDescent="0.2">
      <c r="A199" s="46" t="s">
        <v>1560</v>
      </c>
      <c r="B199" s="35" t="s">
        <v>213</v>
      </c>
      <c r="C199" s="36">
        <v>216.77856025</v>
      </c>
      <c r="D199" s="44" t="str">
        <f t="shared" si="24"/>
        <v>N/A</v>
      </c>
      <c r="E199" s="36">
        <v>221.15024155</v>
      </c>
      <c r="F199" s="44" t="str">
        <f t="shared" si="25"/>
        <v>N/A</v>
      </c>
      <c r="G199" s="36">
        <v>232.07292347999999</v>
      </c>
      <c r="H199" s="44" t="str">
        <f t="shared" si="26"/>
        <v>N/A</v>
      </c>
      <c r="I199" s="12">
        <v>2.0169999999999999</v>
      </c>
      <c r="J199" s="12">
        <v>4.9390000000000001</v>
      </c>
      <c r="K199" s="45" t="s">
        <v>739</v>
      </c>
      <c r="L199" s="9" t="str">
        <f t="shared" si="27"/>
        <v>Yes</v>
      </c>
    </row>
    <row r="200" spans="1:12" x14ac:dyDescent="0.2">
      <c r="A200" s="51" t="s">
        <v>1561</v>
      </c>
      <c r="B200" s="35" t="s">
        <v>213</v>
      </c>
      <c r="C200" s="36">
        <v>250.13980225</v>
      </c>
      <c r="D200" s="44" t="str">
        <f t="shared" si="24"/>
        <v>N/A</v>
      </c>
      <c r="E200" s="36">
        <v>245.41878944000001</v>
      </c>
      <c r="F200" s="44" t="str">
        <f t="shared" si="25"/>
        <v>N/A</v>
      </c>
      <c r="G200" s="36">
        <v>248.92022308</v>
      </c>
      <c r="H200" s="44" t="str">
        <f t="shared" si="26"/>
        <v>N/A</v>
      </c>
      <c r="I200" s="12">
        <v>-1.89</v>
      </c>
      <c r="J200" s="12">
        <v>1.427</v>
      </c>
      <c r="K200" s="45" t="s">
        <v>739</v>
      </c>
      <c r="L200" s="9" t="str">
        <f t="shared" si="27"/>
        <v>Yes</v>
      </c>
    </row>
    <row r="201" spans="1:12" x14ac:dyDescent="0.2">
      <c r="A201" s="51" t="s">
        <v>1562</v>
      </c>
      <c r="B201" s="35" t="s">
        <v>213</v>
      </c>
      <c r="C201" s="36">
        <v>222.98930480999999</v>
      </c>
      <c r="D201" s="44" t="str">
        <f t="shared" si="24"/>
        <v>N/A</v>
      </c>
      <c r="E201" s="36">
        <v>228.81543357000001</v>
      </c>
      <c r="F201" s="44" t="str">
        <f t="shared" si="25"/>
        <v>N/A</v>
      </c>
      <c r="G201" s="36">
        <v>220.41015920999999</v>
      </c>
      <c r="H201" s="44" t="str">
        <f t="shared" si="26"/>
        <v>N/A</v>
      </c>
      <c r="I201" s="12">
        <v>2.613</v>
      </c>
      <c r="J201" s="12">
        <v>-3.67</v>
      </c>
      <c r="K201" s="45" t="s">
        <v>739</v>
      </c>
      <c r="L201" s="9" t="str">
        <f t="shared" si="27"/>
        <v>Yes</v>
      </c>
    </row>
    <row r="202" spans="1:12" x14ac:dyDescent="0.2">
      <c r="A202" s="51" t="s">
        <v>1563</v>
      </c>
      <c r="B202" s="35" t="s">
        <v>213</v>
      </c>
      <c r="C202" s="36">
        <v>7.3720608575000002</v>
      </c>
      <c r="D202" s="44" t="str">
        <f t="shared" si="24"/>
        <v>N/A</v>
      </c>
      <c r="E202" s="36">
        <v>53.164670659000002</v>
      </c>
      <c r="F202" s="44" t="str">
        <f t="shared" si="25"/>
        <v>N/A</v>
      </c>
      <c r="G202" s="36">
        <v>153.85972851</v>
      </c>
      <c r="H202" s="44" t="str">
        <f t="shared" si="26"/>
        <v>N/A</v>
      </c>
      <c r="I202" s="12">
        <v>621.20000000000005</v>
      </c>
      <c r="J202" s="12">
        <v>189.4</v>
      </c>
      <c r="K202" s="45" t="s">
        <v>739</v>
      </c>
      <c r="L202" s="9" t="str">
        <f t="shared" si="27"/>
        <v>No</v>
      </c>
    </row>
    <row r="203" spans="1:12" x14ac:dyDescent="0.2">
      <c r="A203" s="51" t="s">
        <v>1564</v>
      </c>
      <c r="B203" s="35" t="s">
        <v>213</v>
      </c>
      <c r="C203" s="36">
        <v>14.888888889</v>
      </c>
      <c r="D203" s="44" t="str">
        <f t="shared" si="24"/>
        <v>N/A</v>
      </c>
      <c r="E203" s="36">
        <v>10.166666666999999</v>
      </c>
      <c r="F203" s="44" t="str">
        <f t="shared" si="25"/>
        <v>N/A</v>
      </c>
      <c r="G203" s="36">
        <v>8.1</v>
      </c>
      <c r="H203" s="44" t="str">
        <f t="shared" si="26"/>
        <v>N/A</v>
      </c>
      <c r="I203" s="12">
        <v>-31.7</v>
      </c>
      <c r="J203" s="12">
        <v>-20.3</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-75</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16</v>
      </c>
      <c r="D205" s="44" t="str">
        <f t="shared" si="28"/>
        <v>N/A</v>
      </c>
      <c r="E205" s="36">
        <v>15</v>
      </c>
      <c r="F205" s="44" t="str">
        <f t="shared" si="29"/>
        <v>N/A</v>
      </c>
      <c r="G205" s="36">
        <v>15</v>
      </c>
      <c r="H205" s="44" t="str">
        <f t="shared" si="30"/>
        <v>N/A</v>
      </c>
      <c r="I205" s="12">
        <v>-6.25</v>
      </c>
      <c r="J205" s="12">
        <v>0</v>
      </c>
      <c r="K205" s="14" t="s">
        <v>213</v>
      </c>
      <c r="L205" s="9" t="str">
        <f t="shared" si="31"/>
        <v>N/A</v>
      </c>
    </row>
    <row r="206" spans="1:12" ht="25.5" x14ac:dyDescent="0.2">
      <c r="A206" s="46" t="s">
        <v>1612</v>
      </c>
      <c r="B206" s="35" t="s">
        <v>213</v>
      </c>
      <c r="C206" s="36">
        <v>13</v>
      </c>
      <c r="D206" s="44" t="str">
        <f t="shared" si="28"/>
        <v>N/A</v>
      </c>
      <c r="E206" s="36">
        <v>11</v>
      </c>
      <c r="F206" s="44" t="str">
        <f t="shared" si="29"/>
        <v>N/A</v>
      </c>
      <c r="G206" s="36">
        <v>13</v>
      </c>
      <c r="H206" s="44" t="str">
        <f t="shared" si="30"/>
        <v>N/A</v>
      </c>
      <c r="I206" s="12">
        <v>-38.5</v>
      </c>
      <c r="J206" s="12">
        <v>62.5</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0</v>
      </c>
      <c r="J207" s="12">
        <v>-75</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-50</v>
      </c>
      <c r="J208" s="12">
        <v>100</v>
      </c>
      <c r="K208" s="14" t="s">
        <v>213</v>
      </c>
      <c r="L208" s="9" t="str">
        <f t="shared" si="31"/>
        <v>N/A</v>
      </c>
    </row>
    <row r="209" spans="1:12" x14ac:dyDescent="0.2">
      <c r="A209" s="46" t="s">
        <v>1614</v>
      </c>
      <c r="B209" s="35" t="s">
        <v>213</v>
      </c>
      <c r="C209" s="36">
        <v>11</v>
      </c>
      <c r="D209" s="44" t="str">
        <f t="shared" si="28"/>
        <v>N/A</v>
      </c>
      <c r="E209" s="36">
        <v>11</v>
      </c>
      <c r="F209" s="44" t="str">
        <f t="shared" si="29"/>
        <v>N/A</v>
      </c>
      <c r="G209" s="36">
        <v>11</v>
      </c>
      <c r="H209" s="44" t="str">
        <f t="shared" si="30"/>
        <v>N/A</v>
      </c>
      <c r="I209" s="12">
        <v>-40</v>
      </c>
      <c r="J209" s="12">
        <v>266.7</v>
      </c>
      <c r="K209" s="14" t="s">
        <v>213</v>
      </c>
      <c r="L209" s="9" t="str">
        <f t="shared" si="31"/>
        <v>N/A</v>
      </c>
    </row>
    <row r="210" spans="1:12" x14ac:dyDescent="0.2">
      <c r="A210" s="46" t="s">
        <v>125</v>
      </c>
      <c r="B210" s="35" t="s">
        <v>213</v>
      </c>
      <c r="C210" s="47">
        <v>1202287</v>
      </c>
      <c r="D210" s="44" t="str">
        <f t="shared" si="28"/>
        <v>N/A</v>
      </c>
      <c r="E210" s="47">
        <v>1247441</v>
      </c>
      <c r="F210" s="44" t="str">
        <f t="shared" si="29"/>
        <v>N/A</v>
      </c>
      <c r="G210" s="47">
        <v>1705765</v>
      </c>
      <c r="H210" s="44" t="str">
        <f t="shared" si="30"/>
        <v>N/A</v>
      </c>
      <c r="I210" s="12">
        <v>3.7559999999999998</v>
      </c>
      <c r="J210" s="12">
        <v>36.74</v>
      </c>
      <c r="K210" s="14" t="s">
        <v>213</v>
      </c>
      <c r="L210" s="9" t="str">
        <f t="shared" si="31"/>
        <v>N/A</v>
      </c>
    </row>
    <row r="211" spans="1:12" x14ac:dyDescent="0.2">
      <c r="A211" s="46" t="s">
        <v>1615</v>
      </c>
      <c r="B211" s="35" t="s">
        <v>213</v>
      </c>
      <c r="C211" s="47">
        <v>1193540</v>
      </c>
      <c r="D211" s="44" t="str">
        <f t="shared" si="28"/>
        <v>N/A</v>
      </c>
      <c r="E211" s="47">
        <v>1150386</v>
      </c>
      <c r="F211" s="44" t="str">
        <f t="shared" si="29"/>
        <v>N/A</v>
      </c>
      <c r="G211" s="47">
        <v>1522875</v>
      </c>
      <c r="H211" s="44" t="str">
        <f t="shared" si="30"/>
        <v>N/A</v>
      </c>
      <c r="I211" s="12">
        <v>-3.62</v>
      </c>
      <c r="J211" s="12">
        <v>32.380000000000003</v>
      </c>
      <c r="K211" s="14" t="s">
        <v>213</v>
      </c>
      <c r="L211" s="9" t="str">
        <f t="shared" si="31"/>
        <v>N/A</v>
      </c>
    </row>
    <row r="212" spans="1:12" x14ac:dyDescent="0.2">
      <c r="A212" s="46" t="s">
        <v>1566</v>
      </c>
      <c r="B212" s="35" t="s">
        <v>213</v>
      </c>
      <c r="C212" s="47">
        <v>335729</v>
      </c>
      <c r="D212" s="44" t="str">
        <f t="shared" si="28"/>
        <v>N/A</v>
      </c>
      <c r="E212" s="47">
        <v>335729</v>
      </c>
      <c r="F212" s="44" t="str">
        <f t="shared" si="29"/>
        <v>N/A</v>
      </c>
      <c r="G212" s="47">
        <v>336648</v>
      </c>
      <c r="H212" s="44" t="str">
        <f t="shared" si="30"/>
        <v>N/A</v>
      </c>
      <c r="I212" s="12">
        <v>0</v>
      </c>
      <c r="J212" s="12">
        <v>0.2737</v>
      </c>
      <c r="K212" s="14" t="s">
        <v>213</v>
      </c>
      <c r="L212" s="9" t="str">
        <f t="shared" si="31"/>
        <v>N/A</v>
      </c>
    </row>
    <row r="213" spans="1:12" x14ac:dyDescent="0.2">
      <c r="A213" s="46" t="s">
        <v>1616</v>
      </c>
      <c r="B213" s="35" t="s">
        <v>213</v>
      </c>
      <c r="C213" s="47">
        <v>259497</v>
      </c>
      <c r="D213" s="44" t="str">
        <f t="shared" si="28"/>
        <v>N/A</v>
      </c>
      <c r="E213" s="47">
        <v>314819</v>
      </c>
      <c r="F213" s="44" t="str">
        <f t="shared" si="29"/>
        <v>N/A</v>
      </c>
      <c r="G213" s="47">
        <v>249684</v>
      </c>
      <c r="H213" s="44" t="str">
        <f t="shared" si="30"/>
        <v>N/A</v>
      </c>
      <c r="I213" s="12">
        <v>21.32</v>
      </c>
      <c r="J213" s="12">
        <v>-20.7</v>
      </c>
      <c r="K213" s="14" t="s">
        <v>213</v>
      </c>
      <c r="L213" s="9" t="str">
        <f t="shared" si="31"/>
        <v>N/A</v>
      </c>
    </row>
    <row r="214" spans="1:12" x14ac:dyDescent="0.2">
      <c r="A214" s="51" t="s">
        <v>1617</v>
      </c>
      <c r="B214" s="35" t="s">
        <v>213</v>
      </c>
      <c r="C214" s="47">
        <v>264969</v>
      </c>
      <c r="D214" s="44" t="str">
        <f t="shared" si="28"/>
        <v>N/A</v>
      </c>
      <c r="E214" s="47">
        <v>322870</v>
      </c>
      <c r="F214" s="44" t="str">
        <f t="shared" si="29"/>
        <v>N/A</v>
      </c>
      <c r="G214" s="47">
        <v>302811</v>
      </c>
      <c r="H214" s="44" t="str">
        <f t="shared" si="30"/>
        <v>N/A</v>
      </c>
      <c r="I214" s="12">
        <v>21.85</v>
      </c>
      <c r="J214" s="12">
        <v>-6.21</v>
      </c>
      <c r="K214" s="14" t="s">
        <v>213</v>
      </c>
      <c r="L214" s="9" t="str">
        <f t="shared" si="31"/>
        <v>N/A</v>
      </c>
    </row>
    <row r="215" spans="1:12" ht="25.5" x14ac:dyDescent="0.2">
      <c r="A215" s="46" t="s">
        <v>1380</v>
      </c>
      <c r="B215" s="35" t="s">
        <v>213</v>
      </c>
      <c r="C215" s="47">
        <v>2314445</v>
      </c>
      <c r="D215" s="44" t="str">
        <f t="shared" ref="D215:D229" si="32">IF($B215="N/A","N/A",IF(C215&gt;10,"No",IF(C215&lt;-10,"No","Yes")))</f>
        <v>N/A</v>
      </c>
      <c r="E215" s="47">
        <v>2290061</v>
      </c>
      <c r="F215" s="44" t="str">
        <f t="shared" ref="F215:F229" si="33">IF($B215="N/A","N/A",IF(E215&gt;10,"No",IF(E215&lt;-10,"No","Yes")))</f>
        <v>N/A</v>
      </c>
      <c r="G215" s="47">
        <v>1875668</v>
      </c>
      <c r="H215" s="44" t="str">
        <f t="shared" ref="H215:H229" si="34">IF($B215="N/A","N/A",IF(G215&gt;10,"No",IF(G215&lt;-10,"No","Yes")))</f>
        <v>N/A</v>
      </c>
      <c r="I215" s="12">
        <v>-1.05</v>
      </c>
      <c r="J215" s="12">
        <v>-18.100000000000001</v>
      </c>
      <c r="K215" s="45" t="s">
        <v>739</v>
      </c>
      <c r="L215" s="9" t="str">
        <f t="shared" ref="L215:L229" si="35">IF(J215="Div by 0", "N/A", IF(K215="N/A","N/A", IF(J215&gt;VALUE(MID(K215,1,2)), "No", IF(J215&lt;-1*VALUE(MID(K215,1,2)), "No", "Yes"))))</f>
        <v>Yes</v>
      </c>
    </row>
    <row r="216" spans="1:12" x14ac:dyDescent="0.2">
      <c r="A216" s="46" t="s">
        <v>649</v>
      </c>
      <c r="B216" s="35" t="s">
        <v>213</v>
      </c>
      <c r="C216" s="36">
        <v>8214</v>
      </c>
      <c r="D216" s="44" t="str">
        <f t="shared" si="32"/>
        <v>N/A</v>
      </c>
      <c r="E216" s="36">
        <v>7004</v>
      </c>
      <c r="F216" s="44" t="str">
        <f t="shared" si="33"/>
        <v>N/A</v>
      </c>
      <c r="G216" s="36">
        <v>6195</v>
      </c>
      <c r="H216" s="44" t="str">
        <f t="shared" si="34"/>
        <v>N/A</v>
      </c>
      <c r="I216" s="12">
        <v>-14.7</v>
      </c>
      <c r="J216" s="12">
        <v>-11.6</v>
      </c>
      <c r="K216" s="45" t="s">
        <v>739</v>
      </c>
      <c r="L216" s="9" t="str">
        <f t="shared" si="35"/>
        <v>Yes</v>
      </c>
    </row>
    <row r="217" spans="1:12" ht="25.5" x14ac:dyDescent="0.2">
      <c r="A217" s="46" t="s">
        <v>1381</v>
      </c>
      <c r="B217" s="35" t="s">
        <v>213</v>
      </c>
      <c r="C217" s="47">
        <v>281.76832237999997</v>
      </c>
      <c r="D217" s="44" t="str">
        <f t="shared" si="32"/>
        <v>N/A</v>
      </c>
      <c r="E217" s="47">
        <v>326.96473443999997</v>
      </c>
      <c r="F217" s="44" t="str">
        <f t="shared" si="33"/>
        <v>N/A</v>
      </c>
      <c r="G217" s="47">
        <v>302.77126715000003</v>
      </c>
      <c r="H217" s="44" t="str">
        <f t="shared" si="34"/>
        <v>N/A</v>
      </c>
      <c r="I217" s="12">
        <v>16.04</v>
      </c>
      <c r="J217" s="12">
        <v>-7.4</v>
      </c>
      <c r="K217" s="45" t="s">
        <v>739</v>
      </c>
      <c r="L217" s="9" t="str">
        <f t="shared" si="35"/>
        <v>Yes</v>
      </c>
    </row>
    <row r="218" spans="1:12" ht="25.5" x14ac:dyDescent="0.2">
      <c r="A218" s="46" t="s">
        <v>1382</v>
      </c>
      <c r="B218" s="35" t="s">
        <v>213</v>
      </c>
      <c r="C218" s="47">
        <v>3377869</v>
      </c>
      <c r="D218" s="44" t="str">
        <f t="shared" si="32"/>
        <v>N/A</v>
      </c>
      <c r="E218" s="47">
        <v>3397754</v>
      </c>
      <c r="F218" s="44" t="str">
        <f t="shared" si="33"/>
        <v>N/A</v>
      </c>
      <c r="G218" s="47">
        <v>4508800</v>
      </c>
      <c r="H218" s="44" t="str">
        <f t="shared" si="34"/>
        <v>N/A</v>
      </c>
      <c r="I218" s="12">
        <v>0.5887</v>
      </c>
      <c r="J218" s="12">
        <v>32.700000000000003</v>
      </c>
      <c r="K218" s="45" t="s">
        <v>739</v>
      </c>
      <c r="L218" s="9" t="str">
        <f t="shared" si="35"/>
        <v>No</v>
      </c>
    </row>
    <row r="219" spans="1:12" x14ac:dyDescent="0.2">
      <c r="A219" s="46" t="s">
        <v>516</v>
      </c>
      <c r="B219" s="35" t="s">
        <v>213</v>
      </c>
      <c r="C219" s="36">
        <v>10823</v>
      </c>
      <c r="D219" s="44" t="str">
        <f t="shared" si="32"/>
        <v>N/A</v>
      </c>
      <c r="E219" s="36">
        <v>10802</v>
      </c>
      <c r="F219" s="44" t="str">
        <f t="shared" si="33"/>
        <v>N/A</v>
      </c>
      <c r="G219" s="36">
        <v>13305</v>
      </c>
      <c r="H219" s="44" t="str">
        <f t="shared" si="34"/>
        <v>N/A</v>
      </c>
      <c r="I219" s="12">
        <v>-0.19400000000000001</v>
      </c>
      <c r="J219" s="12">
        <v>23.17</v>
      </c>
      <c r="K219" s="45" t="s">
        <v>739</v>
      </c>
      <c r="L219" s="9" t="str">
        <f t="shared" si="35"/>
        <v>Yes</v>
      </c>
    </row>
    <row r="220" spans="1:12" ht="25.5" x14ac:dyDescent="0.2">
      <c r="A220" s="46" t="s">
        <v>1383</v>
      </c>
      <c r="B220" s="35" t="s">
        <v>213</v>
      </c>
      <c r="C220" s="47">
        <v>312.10098864000003</v>
      </c>
      <c r="D220" s="44" t="str">
        <f t="shared" si="32"/>
        <v>N/A</v>
      </c>
      <c r="E220" s="47">
        <v>314.54860210999999</v>
      </c>
      <c r="F220" s="44" t="str">
        <f t="shared" si="33"/>
        <v>N/A</v>
      </c>
      <c r="G220" s="47">
        <v>338.88012026000001</v>
      </c>
      <c r="H220" s="44" t="str">
        <f t="shared" si="34"/>
        <v>N/A</v>
      </c>
      <c r="I220" s="12">
        <v>0.78420000000000001</v>
      </c>
      <c r="J220" s="12">
        <v>7.7350000000000003</v>
      </c>
      <c r="K220" s="45" t="s">
        <v>739</v>
      </c>
      <c r="L220" s="9" t="str">
        <f t="shared" si="35"/>
        <v>Yes</v>
      </c>
    </row>
    <row r="221" spans="1:12" ht="25.5" x14ac:dyDescent="0.2">
      <c r="A221" s="46" t="s">
        <v>1384</v>
      </c>
      <c r="B221" s="35" t="s">
        <v>213</v>
      </c>
      <c r="C221" s="47">
        <v>7172055</v>
      </c>
      <c r="D221" s="44" t="str">
        <f t="shared" si="32"/>
        <v>N/A</v>
      </c>
      <c r="E221" s="47">
        <v>7325623</v>
      </c>
      <c r="F221" s="44" t="str">
        <f t="shared" si="33"/>
        <v>N/A</v>
      </c>
      <c r="G221" s="47">
        <v>8231565</v>
      </c>
      <c r="H221" s="44" t="str">
        <f t="shared" si="34"/>
        <v>N/A</v>
      </c>
      <c r="I221" s="12">
        <v>2.141</v>
      </c>
      <c r="J221" s="12">
        <v>12.37</v>
      </c>
      <c r="K221" s="45" t="s">
        <v>739</v>
      </c>
      <c r="L221" s="9" t="str">
        <f t="shared" si="35"/>
        <v>Yes</v>
      </c>
    </row>
    <row r="222" spans="1:12" x14ac:dyDescent="0.2">
      <c r="A222" s="46" t="s">
        <v>517</v>
      </c>
      <c r="B222" s="35" t="s">
        <v>213</v>
      </c>
      <c r="C222" s="36">
        <v>15389</v>
      </c>
      <c r="D222" s="44" t="str">
        <f t="shared" si="32"/>
        <v>N/A</v>
      </c>
      <c r="E222" s="36">
        <v>16143</v>
      </c>
      <c r="F222" s="44" t="str">
        <f t="shared" si="33"/>
        <v>N/A</v>
      </c>
      <c r="G222" s="36">
        <v>17009</v>
      </c>
      <c r="H222" s="44" t="str">
        <f t="shared" si="34"/>
        <v>N/A</v>
      </c>
      <c r="I222" s="12">
        <v>4.9000000000000004</v>
      </c>
      <c r="J222" s="12">
        <v>5.3650000000000002</v>
      </c>
      <c r="K222" s="45" t="s">
        <v>739</v>
      </c>
      <c r="L222" s="9" t="str">
        <f t="shared" si="35"/>
        <v>Yes</v>
      </c>
    </row>
    <row r="223" spans="1:12" ht="25.5" x14ac:dyDescent="0.2">
      <c r="A223" s="46" t="s">
        <v>1385</v>
      </c>
      <c r="B223" s="35" t="s">
        <v>213</v>
      </c>
      <c r="C223" s="47">
        <v>466.05075054000002</v>
      </c>
      <c r="D223" s="44" t="str">
        <f t="shared" si="32"/>
        <v>N/A</v>
      </c>
      <c r="E223" s="47">
        <v>453.79563897999998</v>
      </c>
      <c r="F223" s="44" t="str">
        <f t="shared" si="33"/>
        <v>N/A</v>
      </c>
      <c r="G223" s="47">
        <v>483.95349521000003</v>
      </c>
      <c r="H223" s="44" t="str">
        <f t="shared" si="34"/>
        <v>N/A</v>
      </c>
      <c r="I223" s="12">
        <v>-2.63</v>
      </c>
      <c r="J223" s="12">
        <v>6.6459999999999999</v>
      </c>
      <c r="K223" s="45" t="s">
        <v>739</v>
      </c>
      <c r="L223" s="9" t="str">
        <f t="shared" si="35"/>
        <v>Yes</v>
      </c>
    </row>
    <row r="224" spans="1:12" ht="25.5" x14ac:dyDescent="0.2">
      <c r="A224" s="46" t="s">
        <v>1386</v>
      </c>
      <c r="B224" s="35" t="s">
        <v>213</v>
      </c>
      <c r="C224" s="47">
        <v>54814025</v>
      </c>
      <c r="D224" s="44" t="str">
        <f t="shared" si="32"/>
        <v>N/A</v>
      </c>
      <c r="E224" s="47">
        <v>58999910</v>
      </c>
      <c r="F224" s="44" t="str">
        <f t="shared" si="33"/>
        <v>N/A</v>
      </c>
      <c r="G224" s="47">
        <v>66965917</v>
      </c>
      <c r="H224" s="44" t="str">
        <f t="shared" si="34"/>
        <v>N/A</v>
      </c>
      <c r="I224" s="12">
        <v>7.6369999999999996</v>
      </c>
      <c r="J224" s="12">
        <v>13.5</v>
      </c>
      <c r="K224" s="45" t="s">
        <v>739</v>
      </c>
      <c r="L224" s="9" t="str">
        <f t="shared" si="35"/>
        <v>Yes</v>
      </c>
    </row>
    <row r="225" spans="1:12" x14ac:dyDescent="0.2">
      <c r="A225" s="46" t="s">
        <v>518</v>
      </c>
      <c r="B225" s="35" t="s">
        <v>213</v>
      </c>
      <c r="C225" s="36">
        <v>25149</v>
      </c>
      <c r="D225" s="44" t="str">
        <f t="shared" si="32"/>
        <v>N/A</v>
      </c>
      <c r="E225" s="36">
        <v>25465</v>
      </c>
      <c r="F225" s="44" t="str">
        <f t="shared" si="33"/>
        <v>N/A</v>
      </c>
      <c r="G225" s="36">
        <v>26118</v>
      </c>
      <c r="H225" s="44" t="str">
        <f t="shared" si="34"/>
        <v>N/A</v>
      </c>
      <c r="I225" s="12">
        <v>1.2569999999999999</v>
      </c>
      <c r="J225" s="12">
        <v>2.5640000000000001</v>
      </c>
      <c r="K225" s="45" t="s">
        <v>739</v>
      </c>
      <c r="L225" s="9" t="str">
        <f t="shared" si="35"/>
        <v>Yes</v>
      </c>
    </row>
    <row r="226" spans="1:12" ht="25.5" x14ac:dyDescent="0.2">
      <c r="A226" s="46" t="s">
        <v>1387</v>
      </c>
      <c r="B226" s="35" t="s">
        <v>213</v>
      </c>
      <c r="C226" s="47">
        <v>2179.5707582999999</v>
      </c>
      <c r="D226" s="44" t="str">
        <f t="shared" si="32"/>
        <v>N/A</v>
      </c>
      <c r="E226" s="47">
        <v>2316.9020224000001</v>
      </c>
      <c r="F226" s="44" t="str">
        <f t="shared" si="33"/>
        <v>N/A</v>
      </c>
      <c r="G226" s="47">
        <v>2563.9756873000001</v>
      </c>
      <c r="H226" s="44" t="str">
        <f t="shared" si="34"/>
        <v>N/A</v>
      </c>
      <c r="I226" s="12">
        <v>6.3010000000000002</v>
      </c>
      <c r="J226" s="12">
        <v>10.66</v>
      </c>
      <c r="K226" s="45" t="s">
        <v>739</v>
      </c>
      <c r="L226" s="9" t="str">
        <f t="shared" si="35"/>
        <v>Yes</v>
      </c>
    </row>
    <row r="227" spans="1:12" ht="25.5" x14ac:dyDescent="0.2">
      <c r="A227" s="46" t="s">
        <v>1388</v>
      </c>
      <c r="B227" s="35" t="s">
        <v>213</v>
      </c>
      <c r="C227" s="47">
        <v>95853800</v>
      </c>
      <c r="D227" s="44" t="str">
        <f t="shared" si="32"/>
        <v>N/A</v>
      </c>
      <c r="E227" s="47">
        <v>102763927</v>
      </c>
      <c r="F227" s="44" t="str">
        <f t="shared" si="33"/>
        <v>N/A</v>
      </c>
      <c r="G227" s="47">
        <v>114095875</v>
      </c>
      <c r="H227" s="44" t="str">
        <f t="shared" si="34"/>
        <v>N/A</v>
      </c>
      <c r="I227" s="12">
        <v>7.2089999999999996</v>
      </c>
      <c r="J227" s="12">
        <v>11.03</v>
      </c>
      <c r="K227" s="45" t="s">
        <v>739</v>
      </c>
      <c r="L227" s="9" t="str">
        <f t="shared" si="35"/>
        <v>Yes</v>
      </c>
    </row>
    <row r="228" spans="1:12" ht="25.5" x14ac:dyDescent="0.2">
      <c r="A228" s="46" t="s">
        <v>519</v>
      </c>
      <c r="B228" s="35" t="s">
        <v>213</v>
      </c>
      <c r="C228" s="36">
        <v>2543</v>
      </c>
      <c r="D228" s="44" t="str">
        <f t="shared" si="32"/>
        <v>N/A</v>
      </c>
      <c r="E228" s="36">
        <v>4618</v>
      </c>
      <c r="F228" s="44" t="str">
        <f t="shared" si="33"/>
        <v>N/A</v>
      </c>
      <c r="G228" s="36">
        <v>5101</v>
      </c>
      <c r="H228" s="44" t="str">
        <f t="shared" si="34"/>
        <v>N/A</v>
      </c>
      <c r="I228" s="12">
        <v>81.599999999999994</v>
      </c>
      <c r="J228" s="12">
        <v>10.46</v>
      </c>
      <c r="K228" s="45" t="s">
        <v>739</v>
      </c>
      <c r="L228" s="9" t="str">
        <f t="shared" si="35"/>
        <v>Yes</v>
      </c>
    </row>
    <row r="229" spans="1:12" ht="25.5" x14ac:dyDescent="0.2">
      <c r="A229" s="46" t="s">
        <v>1389</v>
      </c>
      <c r="B229" s="35" t="s">
        <v>213</v>
      </c>
      <c r="C229" s="47">
        <v>37693.197010999997</v>
      </c>
      <c r="D229" s="44" t="str">
        <f t="shared" si="32"/>
        <v>N/A</v>
      </c>
      <c r="E229" s="47">
        <v>22252.907535999999</v>
      </c>
      <c r="F229" s="44" t="str">
        <f t="shared" si="33"/>
        <v>N/A</v>
      </c>
      <c r="G229" s="47">
        <v>22367.354439999999</v>
      </c>
      <c r="H229" s="44" t="str">
        <f t="shared" si="34"/>
        <v>N/A</v>
      </c>
      <c r="I229" s="12">
        <v>-41</v>
      </c>
      <c r="J229" s="12">
        <v>0.51429999999999998</v>
      </c>
      <c r="K229" s="45" t="s">
        <v>739</v>
      </c>
      <c r="L229" s="9" t="str">
        <f t="shared" si="35"/>
        <v>Yes</v>
      </c>
    </row>
    <row r="230" spans="1:12" x14ac:dyDescent="0.2">
      <c r="A230" s="4" t="s">
        <v>1390</v>
      </c>
      <c r="B230" s="35" t="s">
        <v>213</v>
      </c>
      <c r="C230" s="52">
        <v>114579776</v>
      </c>
      <c r="D230" s="44" t="str">
        <f t="shared" ref="D230:D253" si="36">IF($B230="N/A","N/A",IF(C230&gt;10,"No",IF(C230&lt;-10,"No","Yes")))</f>
        <v>N/A</v>
      </c>
      <c r="E230" s="52">
        <v>115725832</v>
      </c>
      <c r="F230" s="44" t="str">
        <f t="shared" ref="F230:F253" si="37">IF($B230="N/A","N/A",IF(E230&gt;10,"No",IF(E230&lt;-10,"No","Yes")))</f>
        <v>N/A</v>
      </c>
      <c r="G230" s="52">
        <v>118176791</v>
      </c>
      <c r="H230" s="44" t="str">
        <f t="shared" ref="H230:H253" si="38">IF($B230="N/A","N/A",IF(G230&gt;10,"No",IF(G230&lt;-10,"No","Yes")))</f>
        <v>N/A</v>
      </c>
      <c r="I230" s="12">
        <v>1</v>
      </c>
      <c r="J230" s="12">
        <v>2.1179999999999999</v>
      </c>
      <c r="K230" s="45" t="s">
        <v>739</v>
      </c>
      <c r="L230" s="9" t="str">
        <f t="shared" ref="L230:L253" si="39">IF(J230="Div by 0", "N/A", IF(K230="N/A","N/A", IF(J230&gt;VALUE(MID(K230,1,2)), "No", IF(J230&lt;-1*VALUE(MID(K230,1,2)), "No", "Yes"))))</f>
        <v>Yes</v>
      </c>
    </row>
    <row r="231" spans="1:12" x14ac:dyDescent="0.2">
      <c r="A231" s="4" t="s">
        <v>1567</v>
      </c>
      <c r="B231" s="35" t="s">
        <v>213</v>
      </c>
      <c r="C231" s="50">
        <v>5852</v>
      </c>
      <c r="D231" s="50" t="str">
        <f t="shared" si="36"/>
        <v>N/A</v>
      </c>
      <c r="E231" s="50">
        <v>5856</v>
      </c>
      <c r="F231" s="50" t="str">
        <f t="shared" si="37"/>
        <v>N/A</v>
      </c>
      <c r="G231" s="50">
        <v>5969</v>
      </c>
      <c r="H231" s="44" t="str">
        <f t="shared" si="38"/>
        <v>N/A</v>
      </c>
      <c r="I231" s="12">
        <v>6.8400000000000002E-2</v>
      </c>
      <c r="J231" s="12">
        <v>1.93</v>
      </c>
      <c r="K231" s="45" t="s">
        <v>739</v>
      </c>
      <c r="L231" s="9" t="str">
        <f t="shared" si="39"/>
        <v>Yes</v>
      </c>
    </row>
    <row r="232" spans="1:12" x14ac:dyDescent="0.2">
      <c r="A232" s="4" t="s">
        <v>1568</v>
      </c>
      <c r="B232" s="35" t="s">
        <v>213</v>
      </c>
      <c r="C232" s="52">
        <v>19579.592617999999</v>
      </c>
      <c r="D232" s="44" t="str">
        <f t="shared" si="36"/>
        <v>N/A</v>
      </c>
      <c r="E232" s="52">
        <v>19761.924863</v>
      </c>
      <c r="F232" s="44" t="str">
        <f t="shared" si="37"/>
        <v>N/A</v>
      </c>
      <c r="G232" s="52">
        <v>19798.423688999999</v>
      </c>
      <c r="H232" s="44" t="str">
        <f t="shared" si="38"/>
        <v>N/A</v>
      </c>
      <c r="I232" s="12">
        <v>0.93120000000000003</v>
      </c>
      <c r="J232" s="12">
        <v>0.1847</v>
      </c>
      <c r="K232" s="45" t="s">
        <v>739</v>
      </c>
      <c r="L232" s="9" t="str">
        <f t="shared" si="39"/>
        <v>Yes</v>
      </c>
    </row>
    <row r="233" spans="1:12" x14ac:dyDescent="0.2">
      <c r="A233" s="53" t="s">
        <v>1569</v>
      </c>
      <c r="B233" s="35" t="s">
        <v>213</v>
      </c>
      <c r="C233" s="52">
        <v>6944.8929527</v>
      </c>
      <c r="D233" s="44" t="str">
        <f t="shared" si="36"/>
        <v>N/A</v>
      </c>
      <c r="E233" s="52">
        <v>6743.3844133000002</v>
      </c>
      <c r="F233" s="44" t="str">
        <f t="shared" si="37"/>
        <v>N/A</v>
      </c>
      <c r="G233" s="52">
        <v>6555.9270133999999</v>
      </c>
      <c r="H233" s="44" t="str">
        <f t="shared" si="38"/>
        <v>N/A</v>
      </c>
      <c r="I233" s="12">
        <v>-2.9</v>
      </c>
      <c r="J233" s="12">
        <v>-2.78</v>
      </c>
      <c r="K233" s="45" t="s">
        <v>739</v>
      </c>
      <c r="L233" s="9" t="str">
        <f t="shared" si="39"/>
        <v>Yes</v>
      </c>
    </row>
    <row r="234" spans="1:12" x14ac:dyDescent="0.2">
      <c r="A234" s="53" t="s">
        <v>1570</v>
      </c>
      <c r="B234" s="35" t="s">
        <v>213</v>
      </c>
      <c r="C234" s="52">
        <v>24001.848926999999</v>
      </c>
      <c r="D234" s="44" t="str">
        <f t="shared" si="36"/>
        <v>N/A</v>
      </c>
      <c r="E234" s="52">
        <v>24288.239008</v>
      </c>
      <c r="F234" s="44" t="str">
        <f t="shared" si="37"/>
        <v>N/A</v>
      </c>
      <c r="G234" s="52">
        <v>24474.729093000002</v>
      </c>
      <c r="H234" s="44" t="str">
        <f t="shared" si="38"/>
        <v>N/A</v>
      </c>
      <c r="I234" s="12">
        <v>1.1930000000000001</v>
      </c>
      <c r="J234" s="12">
        <v>0.76780000000000004</v>
      </c>
      <c r="K234" s="45" t="s">
        <v>739</v>
      </c>
      <c r="L234" s="9" t="str">
        <f t="shared" si="39"/>
        <v>Yes</v>
      </c>
    </row>
    <row r="235" spans="1:12" x14ac:dyDescent="0.2">
      <c r="A235" s="53" t="s">
        <v>1571</v>
      </c>
      <c r="B235" s="35" t="s">
        <v>213</v>
      </c>
      <c r="C235" s="52">
        <v>5616.7368421000001</v>
      </c>
      <c r="D235" s="44" t="str">
        <f t="shared" si="36"/>
        <v>N/A</v>
      </c>
      <c r="E235" s="52">
        <v>1284.7857143000001</v>
      </c>
      <c r="F235" s="44" t="str">
        <f t="shared" si="37"/>
        <v>N/A</v>
      </c>
      <c r="G235" s="52">
        <v>1421.8018433</v>
      </c>
      <c r="H235" s="44" t="str">
        <f t="shared" si="38"/>
        <v>N/A</v>
      </c>
      <c r="I235" s="12">
        <v>-77.099999999999994</v>
      </c>
      <c r="J235" s="12">
        <v>10.66</v>
      </c>
      <c r="K235" s="45" t="s">
        <v>739</v>
      </c>
      <c r="L235" s="9" t="str">
        <f t="shared" si="39"/>
        <v>Yes</v>
      </c>
    </row>
    <row r="236" spans="1:12" x14ac:dyDescent="0.2">
      <c r="A236" s="53" t="s">
        <v>1572</v>
      </c>
      <c r="B236" s="35" t="s">
        <v>213</v>
      </c>
      <c r="C236" s="52">
        <v>276.234375</v>
      </c>
      <c r="D236" s="44" t="str">
        <f t="shared" si="36"/>
        <v>N/A</v>
      </c>
      <c r="E236" s="52">
        <v>341</v>
      </c>
      <c r="F236" s="44" t="str">
        <f t="shared" si="37"/>
        <v>N/A</v>
      </c>
      <c r="G236" s="52">
        <v>237.703125</v>
      </c>
      <c r="H236" s="44" t="str">
        <f t="shared" si="38"/>
        <v>N/A</v>
      </c>
      <c r="I236" s="12">
        <v>23.45</v>
      </c>
      <c r="J236" s="12">
        <v>-30.3</v>
      </c>
      <c r="K236" s="45" t="s">
        <v>739</v>
      </c>
      <c r="L236" s="9" t="str">
        <f t="shared" si="39"/>
        <v>No</v>
      </c>
    </row>
    <row r="237" spans="1:12" x14ac:dyDescent="0.2">
      <c r="A237" s="46" t="s">
        <v>1573</v>
      </c>
      <c r="B237" s="35" t="s">
        <v>213</v>
      </c>
      <c r="C237" s="44">
        <v>4.2734980319</v>
      </c>
      <c r="D237" s="44" t="str">
        <f t="shared" si="36"/>
        <v>N/A</v>
      </c>
      <c r="E237" s="44">
        <v>4.2412039921</v>
      </c>
      <c r="F237" s="44" t="str">
        <f t="shared" si="37"/>
        <v>N/A</v>
      </c>
      <c r="G237" s="44">
        <v>4.2726966878999999</v>
      </c>
      <c r="H237" s="44" t="str">
        <f t="shared" si="38"/>
        <v>N/A</v>
      </c>
      <c r="I237" s="12">
        <v>-0.75600000000000001</v>
      </c>
      <c r="J237" s="12">
        <v>0.74250000000000005</v>
      </c>
      <c r="K237" s="45" t="s">
        <v>739</v>
      </c>
      <c r="L237" s="9" t="str">
        <f t="shared" si="39"/>
        <v>Yes</v>
      </c>
    </row>
    <row r="238" spans="1:12" x14ac:dyDescent="0.2">
      <c r="A238" s="51" t="s">
        <v>1574</v>
      </c>
      <c r="B238" s="35" t="s">
        <v>213</v>
      </c>
      <c r="C238" s="44">
        <v>16.444183659</v>
      </c>
      <c r="D238" s="44" t="str">
        <f t="shared" si="36"/>
        <v>N/A</v>
      </c>
      <c r="E238" s="44">
        <v>16.856088561</v>
      </c>
      <c r="F238" s="44" t="str">
        <f t="shared" si="37"/>
        <v>N/A</v>
      </c>
      <c r="G238" s="44">
        <v>17.651414186</v>
      </c>
      <c r="H238" s="44" t="str">
        <f t="shared" si="38"/>
        <v>N/A</v>
      </c>
      <c r="I238" s="12">
        <v>2.5049999999999999</v>
      </c>
      <c r="J238" s="12">
        <v>4.718</v>
      </c>
      <c r="K238" s="45" t="s">
        <v>739</v>
      </c>
      <c r="L238" s="9" t="str">
        <f t="shared" si="39"/>
        <v>Yes</v>
      </c>
    </row>
    <row r="239" spans="1:12" x14ac:dyDescent="0.2">
      <c r="A239" s="51" t="s">
        <v>1575</v>
      </c>
      <c r="B239" s="35" t="s">
        <v>213</v>
      </c>
      <c r="C239" s="44">
        <v>24.731911051000001</v>
      </c>
      <c r="D239" s="44" t="str">
        <f t="shared" si="36"/>
        <v>N/A</v>
      </c>
      <c r="E239" s="44">
        <v>24.566554034999999</v>
      </c>
      <c r="F239" s="44" t="str">
        <f t="shared" si="37"/>
        <v>N/A</v>
      </c>
      <c r="G239" s="44">
        <v>24.105946062000001</v>
      </c>
      <c r="H239" s="44" t="str">
        <f t="shared" si="38"/>
        <v>N/A</v>
      </c>
      <c r="I239" s="12">
        <v>-0.66900000000000004</v>
      </c>
      <c r="J239" s="12">
        <v>-1.87</v>
      </c>
      <c r="K239" s="45" t="s">
        <v>739</v>
      </c>
      <c r="L239" s="9" t="str">
        <f t="shared" si="39"/>
        <v>Yes</v>
      </c>
    </row>
    <row r="240" spans="1:12" x14ac:dyDescent="0.2">
      <c r="A240" s="51" t="s">
        <v>1576</v>
      </c>
      <c r="B240" s="35" t="s">
        <v>213</v>
      </c>
      <c r="C240" s="44">
        <v>0.31712120710000002</v>
      </c>
      <c r="D240" s="44" t="str">
        <f t="shared" si="36"/>
        <v>N/A</v>
      </c>
      <c r="E240" s="44">
        <v>0.2480345477</v>
      </c>
      <c r="F240" s="44" t="str">
        <f t="shared" si="37"/>
        <v>N/A</v>
      </c>
      <c r="G240" s="44">
        <v>0.2379986181</v>
      </c>
      <c r="H240" s="44" t="str">
        <f t="shared" si="38"/>
        <v>N/A</v>
      </c>
      <c r="I240" s="12">
        <v>-21.8</v>
      </c>
      <c r="J240" s="12">
        <v>-4.05</v>
      </c>
      <c r="K240" s="45" t="s">
        <v>739</v>
      </c>
      <c r="L240" s="9" t="str">
        <f t="shared" si="39"/>
        <v>Yes</v>
      </c>
    </row>
    <row r="241" spans="1:12" x14ac:dyDescent="0.2">
      <c r="A241" s="51" t="s">
        <v>1577</v>
      </c>
      <c r="B241" s="35" t="s">
        <v>213</v>
      </c>
      <c r="C241" s="44">
        <v>0.28405308239999999</v>
      </c>
      <c r="D241" s="44" t="str">
        <f t="shared" si="36"/>
        <v>N/A</v>
      </c>
      <c r="E241" s="44">
        <v>0.2397976979</v>
      </c>
      <c r="F241" s="44" t="str">
        <f t="shared" si="37"/>
        <v>N/A</v>
      </c>
      <c r="G241" s="44">
        <v>0.27681660899999999</v>
      </c>
      <c r="H241" s="44" t="str">
        <f t="shared" si="38"/>
        <v>N/A</v>
      </c>
      <c r="I241" s="12">
        <v>-15.6</v>
      </c>
      <c r="J241" s="12">
        <v>15.44</v>
      </c>
      <c r="K241" s="45" t="s">
        <v>739</v>
      </c>
      <c r="L241" s="9" t="str">
        <f t="shared" si="39"/>
        <v>Yes</v>
      </c>
    </row>
    <row r="242" spans="1:12" ht="25.5" x14ac:dyDescent="0.2">
      <c r="A242" s="4" t="s">
        <v>1402</v>
      </c>
      <c r="B242" s="35" t="s">
        <v>213</v>
      </c>
      <c r="C242" s="52">
        <v>95853800</v>
      </c>
      <c r="D242" s="44" t="str">
        <f t="shared" si="36"/>
        <v>N/A</v>
      </c>
      <c r="E242" s="52">
        <v>102763927</v>
      </c>
      <c r="F242" s="44" t="str">
        <f t="shared" si="37"/>
        <v>N/A</v>
      </c>
      <c r="G242" s="52">
        <v>114095875</v>
      </c>
      <c r="H242" s="44" t="str">
        <f t="shared" si="38"/>
        <v>N/A</v>
      </c>
      <c r="I242" s="12">
        <v>7.2089999999999996</v>
      </c>
      <c r="J242" s="12">
        <v>11.03</v>
      </c>
      <c r="K242" s="45" t="s">
        <v>739</v>
      </c>
      <c r="L242" s="9" t="str">
        <f t="shared" si="39"/>
        <v>Yes</v>
      </c>
    </row>
    <row r="243" spans="1:12" x14ac:dyDescent="0.2">
      <c r="A243" s="4" t="s">
        <v>1578</v>
      </c>
      <c r="B243" s="35" t="s">
        <v>213</v>
      </c>
      <c r="C243" s="50">
        <v>2543</v>
      </c>
      <c r="D243" s="50" t="str">
        <f t="shared" si="36"/>
        <v>N/A</v>
      </c>
      <c r="E243" s="50">
        <v>4618</v>
      </c>
      <c r="F243" s="50" t="str">
        <f t="shared" si="37"/>
        <v>N/A</v>
      </c>
      <c r="G243" s="50">
        <v>5101</v>
      </c>
      <c r="H243" s="44" t="str">
        <f t="shared" si="38"/>
        <v>N/A</v>
      </c>
      <c r="I243" s="12">
        <v>81.599999999999994</v>
      </c>
      <c r="J243" s="12">
        <v>10.46</v>
      </c>
      <c r="K243" s="45" t="s">
        <v>739</v>
      </c>
      <c r="L243" s="9" t="str">
        <f t="shared" si="39"/>
        <v>Yes</v>
      </c>
    </row>
    <row r="244" spans="1:12" ht="25.5" x14ac:dyDescent="0.2">
      <c r="A244" s="4" t="s">
        <v>1579</v>
      </c>
      <c r="B244" s="35" t="s">
        <v>213</v>
      </c>
      <c r="C244" s="52">
        <v>37693.197010999997</v>
      </c>
      <c r="D244" s="44" t="str">
        <f t="shared" si="36"/>
        <v>N/A</v>
      </c>
      <c r="E244" s="52">
        <v>22252.907535999999</v>
      </c>
      <c r="F244" s="44" t="str">
        <f t="shared" si="37"/>
        <v>N/A</v>
      </c>
      <c r="G244" s="52">
        <v>22367.354439999999</v>
      </c>
      <c r="H244" s="44" t="str">
        <f t="shared" si="38"/>
        <v>N/A</v>
      </c>
      <c r="I244" s="12">
        <v>-41</v>
      </c>
      <c r="J244" s="12">
        <v>0.51429999999999998</v>
      </c>
      <c r="K244" s="45" t="s">
        <v>739</v>
      </c>
      <c r="L244" s="9" t="str">
        <f t="shared" si="39"/>
        <v>Yes</v>
      </c>
    </row>
    <row r="245" spans="1:12" ht="25.5" x14ac:dyDescent="0.2">
      <c r="A245" s="53" t="s">
        <v>1580</v>
      </c>
      <c r="B245" s="35" t="s">
        <v>213</v>
      </c>
      <c r="C245" s="52">
        <v>11212.835821000001</v>
      </c>
      <c r="D245" s="44" t="str">
        <f t="shared" si="36"/>
        <v>N/A</v>
      </c>
      <c r="E245" s="52">
        <v>4009.2717121999999</v>
      </c>
      <c r="F245" s="44" t="str">
        <f t="shared" si="37"/>
        <v>N/A</v>
      </c>
      <c r="G245" s="52">
        <v>7217.6900192000003</v>
      </c>
      <c r="H245" s="44" t="str">
        <f t="shared" si="38"/>
        <v>N/A</v>
      </c>
      <c r="I245" s="12">
        <v>-64.2</v>
      </c>
      <c r="J245" s="12">
        <v>80.02</v>
      </c>
      <c r="K245" s="45" t="s">
        <v>739</v>
      </c>
      <c r="L245" s="9" t="str">
        <f t="shared" si="39"/>
        <v>No</v>
      </c>
    </row>
    <row r="246" spans="1:12" ht="25.5" x14ac:dyDescent="0.2">
      <c r="A246" s="53" t="s">
        <v>1581</v>
      </c>
      <c r="B246" s="35" t="s">
        <v>213</v>
      </c>
      <c r="C246" s="52">
        <v>38197.481044</v>
      </c>
      <c r="D246" s="44" t="str">
        <f t="shared" si="36"/>
        <v>N/A</v>
      </c>
      <c r="E246" s="52">
        <v>26126.610557</v>
      </c>
      <c r="F246" s="44" t="str">
        <f t="shared" si="37"/>
        <v>N/A</v>
      </c>
      <c r="G246" s="52">
        <v>26281.238718000001</v>
      </c>
      <c r="H246" s="44" t="str">
        <f t="shared" si="38"/>
        <v>N/A</v>
      </c>
      <c r="I246" s="12">
        <v>-31.6</v>
      </c>
      <c r="J246" s="12">
        <v>0.59179999999999999</v>
      </c>
      <c r="K246" s="45" t="s">
        <v>739</v>
      </c>
      <c r="L246" s="9" t="str">
        <f t="shared" si="39"/>
        <v>Yes</v>
      </c>
    </row>
    <row r="247" spans="1:12" ht="25.5" x14ac:dyDescent="0.2">
      <c r="A247" s="53" t="s">
        <v>1582</v>
      </c>
      <c r="B247" s="35" t="s">
        <v>213</v>
      </c>
      <c r="C247" s="52">
        <v>61048.652174000003</v>
      </c>
      <c r="D247" s="44" t="str">
        <f t="shared" si="36"/>
        <v>N/A</v>
      </c>
      <c r="E247" s="52">
        <v>10580.25</v>
      </c>
      <c r="F247" s="44" t="str">
        <f t="shared" si="37"/>
        <v>N/A</v>
      </c>
      <c r="G247" s="52">
        <v>984.66666667000004</v>
      </c>
      <c r="H247" s="44" t="str">
        <f t="shared" si="38"/>
        <v>N/A</v>
      </c>
      <c r="I247" s="12">
        <v>-82.7</v>
      </c>
      <c r="J247" s="12">
        <v>-90.7</v>
      </c>
      <c r="K247" s="45" t="s">
        <v>739</v>
      </c>
      <c r="L247" s="9" t="str">
        <f t="shared" si="39"/>
        <v>No</v>
      </c>
    </row>
    <row r="248" spans="1:12" ht="25.5" x14ac:dyDescent="0.2">
      <c r="A248" s="53" t="s">
        <v>1583</v>
      </c>
      <c r="B248" s="35" t="s">
        <v>213</v>
      </c>
      <c r="C248" s="52" t="s">
        <v>1747</v>
      </c>
      <c r="D248" s="44" t="str">
        <f t="shared" si="36"/>
        <v>N/A</v>
      </c>
      <c r="E248" s="52" t="s">
        <v>1747</v>
      </c>
      <c r="F248" s="44" t="str">
        <f t="shared" si="37"/>
        <v>N/A</v>
      </c>
      <c r="G248" s="52">
        <v>1665</v>
      </c>
      <c r="H248" s="44" t="str">
        <f t="shared" si="38"/>
        <v>N/A</v>
      </c>
      <c r="I248" s="12" t="s">
        <v>1747</v>
      </c>
      <c r="J248" s="12" t="s">
        <v>1747</v>
      </c>
      <c r="K248" s="45" t="s">
        <v>739</v>
      </c>
      <c r="L248" s="9" t="str">
        <f t="shared" si="39"/>
        <v>N/A</v>
      </c>
    </row>
    <row r="249" spans="1:12" ht="25.5" x14ac:dyDescent="0.2">
      <c r="A249" s="46" t="s">
        <v>1584</v>
      </c>
      <c r="B249" s="35" t="s">
        <v>213</v>
      </c>
      <c r="C249" s="44">
        <v>1.8570583553</v>
      </c>
      <c r="D249" s="44" t="str">
        <f t="shared" si="36"/>
        <v>N/A</v>
      </c>
      <c r="E249" s="44">
        <v>3.3445833394000002</v>
      </c>
      <c r="F249" s="44" t="str">
        <f t="shared" si="37"/>
        <v>N/A</v>
      </c>
      <c r="G249" s="44">
        <v>3.6513697110000001</v>
      </c>
      <c r="H249" s="44" t="str">
        <f t="shared" si="38"/>
        <v>N/A</v>
      </c>
      <c r="I249" s="12">
        <v>80.099999999999994</v>
      </c>
      <c r="J249" s="12">
        <v>9.173</v>
      </c>
      <c r="K249" s="45" t="s">
        <v>739</v>
      </c>
      <c r="L249" s="9" t="str">
        <f t="shared" si="39"/>
        <v>Yes</v>
      </c>
    </row>
    <row r="250" spans="1:12" ht="25.5" x14ac:dyDescent="0.2">
      <c r="A250" s="51" t="s">
        <v>1585</v>
      </c>
      <c r="B250" s="35" t="s">
        <v>213</v>
      </c>
      <c r="C250" s="44">
        <v>0.98283702510000004</v>
      </c>
      <c r="D250" s="44" t="str">
        <f t="shared" si="36"/>
        <v>N/A</v>
      </c>
      <c r="E250" s="44">
        <v>11.896678967</v>
      </c>
      <c r="F250" s="44" t="str">
        <f t="shared" si="37"/>
        <v>N/A</v>
      </c>
      <c r="G250" s="44">
        <v>15.43017918</v>
      </c>
      <c r="H250" s="44" t="str">
        <f t="shared" si="38"/>
        <v>N/A</v>
      </c>
      <c r="I250" s="12">
        <v>1110</v>
      </c>
      <c r="J250" s="12">
        <v>29.7</v>
      </c>
      <c r="K250" s="45" t="s">
        <v>739</v>
      </c>
      <c r="L250" s="9" t="str">
        <f t="shared" si="39"/>
        <v>Yes</v>
      </c>
    </row>
    <row r="251" spans="1:12" ht="25.5" x14ac:dyDescent="0.2">
      <c r="A251" s="51" t="s">
        <v>1586</v>
      </c>
      <c r="B251" s="35" t="s">
        <v>213</v>
      </c>
      <c r="C251" s="44">
        <v>13.844677729000001</v>
      </c>
      <c r="D251" s="44" t="str">
        <f t="shared" si="36"/>
        <v>N/A</v>
      </c>
      <c r="E251" s="44">
        <v>21.093447073</v>
      </c>
      <c r="F251" s="44" t="str">
        <f t="shared" si="37"/>
        <v>N/A</v>
      </c>
      <c r="G251" s="44">
        <v>21.741461584</v>
      </c>
      <c r="H251" s="44" t="str">
        <f t="shared" si="38"/>
        <v>N/A</v>
      </c>
      <c r="I251" s="12">
        <v>52.36</v>
      </c>
      <c r="J251" s="12">
        <v>3.0720000000000001</v>
      </c>
      <c r="K251" s="45" t="s">
        <v>739</v>
      </c>
      <c r="L251" s="9" t="str">
        <f t="shared" si="39"/>
        <v>Yes</v>
      </c>
    </row>
    <row r="252" spans="1:12" ht="25.5" x14ac:dyDescent="0.2">
      <c r="A252" s="51" t="s">
        <v>1587</v>
      </c>
      <c r="B252" s="35" t="s">
        <v>213</v>
      </c>
      <c r="C252" s="44">
        <v>2.5592237800000001E-2</v>
      </c>
      <c r="D252" s="44" t="str">
        <f t="shared" si="36"/>
        <v>N/A</v>
      </c>
      <c r="E252" s="44">
        <v>4.4291883999999998E-3</v>
      </c>
      <c r="F252" s="44" t="str">
        <f t="shared" si="37"/>
        <v>N/A</v>
      </c>
      <c r="G252" s="44">
        <v>3.2903034999999998E-3</v>
      </c>
      <c r="H252" s="44" t="str">
        <f t="shared" si="38"/>
        <v>N/A</v>
      </c>
      <c r="I252" s="12">
        <v>-82.7</v>
      </c>
      <c r="J252" s="12">
        <v>-25.7</v>
      </c>
      <c r="K252" s="45" t="s">
        <v>739</v>
      </c>
      <c r="L252" s="9" t="str">
        <f t="shared" si="39"/>
        <v>Yes</v>
      </c>
    </row>
    <row r="253" spans="1:12" ht="25.5" x14ac:dyDescent="0.2">
      <c r="A253" s="51" t="s">
        <v>1588</v>
      </c>
      <c r="B253" s="35" t="s">
        <v>213</v>
      </c>
      <c r="C253" s="44">
        <v>0</v>
      </c>
      <c r="D253" s="44" t="str">
        <f t="shared" si="36"/>
        <v>N/A</v>
      </c>
      <c r="E253" s="44">
        <v>0</v>
      </c>
      <c r="F253" s="44" t="str">
        <f t="shared" si="37"/>
        <v>N/A</v>
      </c>
      <c r="G253" s="44">
        <v>4.3252595000000003E-3</v>
      </c>
      <c r="H253" s="44" t="str">
        <f t="shared" si="38"/>
        <v>N/A</v>
      </c>
      <c r="I253" s="12" t="s">
        <v>1747</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21905</v>
      </c>
      <c r="D7" s="32" t="str">
        <f>IF($B7="N/A","N/A",IF(C7&gt;15,"No",IF(C7&lt;-15,"No","Yes")))</f>
        <v>N/A</v>
      </c>
      <c r="E7" s="31">
        <v>21794</v>
      </c>
      <c r="F7" s="32" t="str">
        <f>IF($B7="N/A","N/A",IF(E7&gt;15,"No",IF(E7&lt;-15,"No","Yes")))</f>
        <v>N/A</v>
      </c>
      <c r="G7" s="31">
        <v>21934</v>
      </c>
      <c r="H7" s="32" t="str">
        <f>IF($B7="N/A","N/A",IF(G7&gt;15,"No",IF(G7&lt;-15,"No","Yes")))</f>
        <v>N/A</v>
      </c>
      <c r="I7" s="33">
        <v>-0.50700000000000001</v>
      </c>
      <c r="J7" s="33">
        <v>0.64239999999999997</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89.130335540000004</v>
      </c>
      <c r="D13" s="9" t="str">
        <f t="shared" si="1"/>
        <v>No</v>
      </c>
      <c r="E13" s="9">
        <v>93.502798935000001</v>
      </c>
      <c r="F13" s="9" t="str">
        <f t="shared" si="2"/>
        <v>No</v>
      </c>
      <c r="G13" s="9">
        <v>92.623324518999993</v>
      </c>
      <c r="H13" s="9" t="str">
        <f t="shared" si="3"/>
        <v>No</v>
      </c>
      <c r="I13" s="10">
        <v>4.9059999999999997</v>
      </c>
      <c r="J13" s="10">
        <v>-0.94099999999999995</v>
      </c>
      <c r="K13" s="9" t="str">
        <f t="shared" si="0"/>
        <v>Yes</v>
      </c>
    </row>
    <row r="14" spans="1:11" x14ac:dyDescent="0.2">
      <c r="A14" s="29" t="s">
        <v>305</v>
      </c>
      <c r="B14" s="35" t="s">
        <v>213</v>
      </c>
      <c r="C14" s="36">
        <v>21905</v>
      </c>
      <c r="D14" s="9" t="str">
        <f>IF($B14="N/A","N/A",IF(C14&gt;15,"No",IF(C14&lt;-15,"No","Yes")))</f>
        <v>N/A</v>
      </c>
      <c r="E14" s="36">
        <v>21794</v>
      </c>
      <c r="F14" s="9" t="str">
        <f>IF($B14="N/A","N/A",IF(E14&gt;15,"No",IF(E14&lt;-15,"No","Yes")))</f>
        <v>N/A</v>
      </c>
      <c r="G14" s="36">
        <v>21934</v>
      </c>
      <c r="H14" s="9" t="str">
        <f>IF($B14="N/A","N/A",IF(G14&gt;15,"No",IF(G14&lt;-15,"No","Yes")))</f>
        <v>N/A</v>
      </c>
      <c r="I14" s="10">
        <v>-0.50700000000000001</v>
      </c>
      <c r="J14" s="10">
        <v>0.64239999999999997</v>
      </c>
      <c r="K14" s="9" t="str">
        <f t="shared" si="0"/>
        <v>Yes</v>
      </c>
    </row>
    <row r="15" spans="1:11" x14ac:dyDescent="0.2">
      <c r="A15" s="26" t="s">
        <v>435</v>
      </c>
      <c r="B15" s="35" t="s">
        <v>215</v>
      </c>
      <c r="C15" s="9">
        <v>16.621775849999999</v>
      </c>
      <c r="D15" s="9" t="str">
        <f>IF($B15="N/A","N/A",IF(C15&gt;20,"No",IF(C15&lt;5,"No","Yes")))</f>
        <v>Yes</v>
      </c>
      <c r="E15" s="9">
        <v>17.179040102999998</v>
      </c>
      <c r="F15" s="9" t="str">
        <f>IF($B15="N/A","N/A",IF(E15&gt;20,"No",IF(E15&lt;5,"No","Yes")))</f>
        <v>Yes</v>
      </c>
      <c r="G15" s="9">
        <v>15.642381691000001</v>
      </c>
      <c r="H15" s="9" t="str">
        <f>IF($B15="N/A","N/A",IF(G15&gt;20,"No",IF(G15&lt;5,"No","Yes")))</f>
        <v>Yes</v>
      </c>
      <c r="I15" s="10">
        <v>3.3530000000000002</v>
      </c>
      <c r="J15" s="10">
        <v>-8.94</v>
      </c>
      <c r="K15" s="9" t="str">
        <f t="shared" si="0"/>
        <v>Yes</v>
      </c>
    </row>
    <row r="16" spans="1:11" x14ac:dyDescent="0.2">
      <c r="A16" s="26" t="s">
        <v>436</v>
      </c>
      <c r="B16" s="35" t="s">
        <v>213</v>
      </c>
      <c r="C16" s="9">
        <v>83.378224149999994</v>
      </c>
      <c r="D16" s="9" t="str">
        <f>IF($B16="N/A","N/A",IF(C16&gt;15,"No",IF(C16&lt;-15,"No","Yes")))</f>
        <v>N/A</v>
      </c>
      <c r="E16" s="9">
        <v>82.820959896999994</v>
      </c>
      <c r="F16" s="9" t="str">
        <f>IF($B16="N/A","N/A",IF(E16&gt;15,"No",IF(E16&lt;-15,"No","Yes")))</f>
        <v>N/A</v>
      </c>
      <c r="G16" s="9">
        <v>84.357618309000003</v>
      </c>
      <c r="H16" s="9" t="str">
        <f>IF($B16="N/A","N/A",IF(G16&gt;15,"No",IF(G16&lt;-15,"No","Yes")))</f>
        <v>N/A</v>
      </c>
      <c r="I16" s="10">
        <v>-0.66800000000000004</v>
      </c>
      <c r="J16" s="10">
        <v>1.855</v>
      </c>
      <c r="K16" s="9" t="str">
        <f t="shared" si="0"/>
        <v>Yes</v>
      </c>
    </row>
    <row r="17" spans="1:11" x14ac:dyDescent="0.2">
      <c r="A17" s="26" t="s">
        <v>437</v>
      </c>
      <c r="B17" s="35" t="s">
        <v>213</v>
      </c>
      <c r="C17" s="9">
        <v>2.1136726774999999</v>
      </c>
      <c r="D17" s="9" t="str">
        <f>IF($B17="N/A","N/A",IF(C17&gt;15,"No",IF(C17&lt;-15,"No","Yes")))</f>
        <v>N/A</v>
      </c>
      <c r="E17" s="9">
        <v>1.8583096265000001</v>
      </c>
      <c r="F17" s="9" t="str">
        <f>IF($B17="N/A","N/A",IF(E17&gt;15,"No",IF(E17&lt;-15,"No","Yes")))</f>
        <v>N/A</v>
      </c>
      <c r="G17" s="9">
        <v>1.782620589</v>
      </c>
      <c r="H17" s="9" t="str">
        <f>IF($B17="N/A","N/A",IF(G17&gt;15,"No",IF(G17&lt;-15,"No","Yes")))</f>
        <v>N/A</v>
      </c>
      <c r="I17" s="10">
        <v>-12.1</v>
      </c>
      <c r="J17" s="10">
        <v>-4.07</v>
      </c>
      <c r="K17" s="9" t="str">
        <f t="shared" si="0"/>
        <v>Yes</v>
      </c>
    </row>
    <row r="18" spans="1:11" x14ac:dyDescent="0.2">
      <c r="A18" s="26" t="s">
        <v>819</v>
      </c>
      <c r="B18" s="35" t="s">
        <v>213</v>
      </c>
      <c r="C18" s="96">
        <v>10968.278618</v>
      </c>
      <c r="D18" s="9" t="str">
        <f>IF($B18="N/A","N/A",IF(C18&gt;15,"No",IF(C18&lt;-15,"No","Yes")))</f>
        <v>N/A</v>
      </c>
      <c r="E18" s="96">
        <v>11549.148148</v>
      </c>
      <c r="F18" s="9" t="str">
        <f>IF($B18="N/A","N/A",IF(E18&gt;15,"No",IF(E18&lt;-15,"No","Yes")))</f>
        <v>N/A</v>
      </c>
      <c r="G18" s="96">
        <v>11525.194373</v>
      </c>
      <c r="H18" s="9" t="str">
        <f>IF($B18="N/A","N/A",IF(G18&gt;15,"No",IF(G18&lt;-15,"No","Yes")))</f>
        <v>N/A</v>
      </c>
      <c r="I18" s="10">
        <v>5.2960000000000003</v>
      </c>
      <c r="J18" s="10">
        <v>-0.20699999999999999</v>
      </c>
      <c r="K18" s="9" t="str">
        <f t="shared" si="0"/>
        <v>Yes</v>
      </c>
    </row>
    <row r="19" spans="1:11" x14ac:dyDescent="0.2">
      <c r="A19" s="3" t="s">
        <v>306</v>
      </c>
      <c r="B19" s="35" t="s">
        <v>213</v>
      </c>
      <c r="C19" s="36">
        <v>0</v>
      </c>
      <c r="D19" s="35" t="s">
        <v>213</v>
      </c>
      <c r="E19" s="36">
        <v>0</v>
      </c>
      <c r="F19" s="35" t="s">
        <v>213</v>
      </c>
      <c r="G19" s="36">
        <v>0</v>
      </c>
      <c r="H19" s="9" t="str">
        <f>IF($B19="N/A","N/A",IF(G19&gt;15,"No",IF(G19&lt;-15,"No","Yes")))</f>
        <v>N/A</v>
      </c>
      <c r="I19" s="10" t="s">
        <v>1747</v>
      </c>
      <c r="J19" s="10" t="s">
        <v>1747</v>
      </c>
      <c r="K19" s="9" t="str">
        <f t="shared" si="0"/>
        <v>N/A</v>
      </c>
    </row>
    <row r="20" spans="1:11" x14ac:dyDescent="0.2">
      <c r="A20" s="3" t="s">
        <v>346</v>
      </c>
      <c r="B20" s="35" t="s">
        <v>213</v>
      </c>
      <c r="C20" s="8">
        <v>0</v>
      </c>
      <c r="D20" s="35" t="s">
        <v>213</v>
      </c>
      <c r="E20" s="8">
        <v>0</v>
      </c>
      <c r="F20" s="35" t="s">
        <v>213</v>
      </c>
      <c r="G20" s="8">
        <v>0</v>
      </c>
      <c r="H20" s="9" t="str">
        <f>IF($B20="N/A","N/A",IF(G20&gt;15,"No",IF(G20&lt;-15,"No","Yes")))</f>
        <v>N/A</v>
      </c>
      <c r="I20" s="10" t="s">
        <v>1747</v>
      </c>
      <c r="J20" s="10" t="s">
        <v>1747</v>
      </c>
      <c r="K20" s="9" t="str">
        <f t="shared" si="0"/>
        <v>N/A</v>
      </c>
    </row>
    <row r="21" spans="1:11" ht="25.5" x14ac:dyDescent="0.2">
      <c r="A21" s="3" t="s">
        <v>820</v>
      </c>
      <c r="B21" s="35" t="s">
        <v>213</v>
      </c>
      <c r="C21" s="37" t="s">
        <v>1747</v>
      </c>
      <c r="D21" s="9" t="str">
        <f>IF($B21="N/A","N/A",IF(C21&gt;60,"No",IF(C21&lt;15,"No","Yes")))</f>
        <v>N/A</v>
      </c>
      <c r="E21" s="37" t="s">
        <v>1747</v>
      </c>
      <c r="F21" s="9" t="str">
        <f>IF($B21="N/A","N/A",IF(E21&gt;60,"No",IF(E21&lt;15,"No","Yes")))</f>
        <v>N/A</v>
      </c>
      <c r="G21" s="37" t="s">
        <v>1747</v>
      </c>
      <c r="H21" s="9" t="str">
        <f>IF($B21="N/A","N/A",IF(G21&gt;60,"No",IF(G21&lt;15,"No","Yes")))</f>
        <v>N/A</v>
      </c>
      <c r="I21" s="10" t="s">
        <v>1747</v>
      </c>
      <c r="J21" s="10" t="s">
        <v>1747</v>
      </c>
      <c r="K21" s="9" t="str">
        <f t="shared" si="0"/>
        <v>N/A</v>
      </c>
    </row>
    <row r="22" spans="1:11" x14ac:dyDescent="0.2">
      <c r="A22" s="3" t="s">
        <v>821</v>
      </c>
      <c r="B22" s="35" t="s">
        <v>217</v>
      </c>
      <c r="C22" s="36">
        <v>11</v>
      </c>
      <c r="D22" s="9" t="str">
        <f>IF($B22="N/A","N/A",IF(C22="N/A","N/A",IF(C22=0,"Yes","No")))</f>
        <v>No</v>
      </c>
      <c r="E22" s="36">
        <v>11</v>
      </c>
      <c r="F22" s="9" t="str">
        <f>IF($B22="N/A","N/A",IF(E22="N/A","N/A",IF(E22=0,"Yes","No")))</f>
        <v>No</v>
      </c>
      <c r="G22" s="36">
        <v>0</v>
      </c>
      <c r="H22" s="9" t="str">
        <f>IF($B22="N/A","N/A",IF(G22=0,"Yes","No"))</f>
        <v>Yes</v>
      </c>
      <c r="I22" s="10">
        <v>-50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18264</v>
      </c>
      <c r="D6" s="9" t="str">
        <f>IF($B6="N/A","N/A",IF(C6&gt;15,"No",IF(C6&lt;-15,"No","Yes")))</f>
        <v>N/A</v>
      </c>
      <c r="E6" s="36">
        <v>18050</v>
      </c>
      <c r="F6" s="9" t="str">
        <f>IF($B6="N/A","N/A",IF(E6&gt;15,"No",IF(E6&lt;-15,"No","Yes")))</f>
        <v>N/A</v>
      </c>
      <c r="G6" s="36">
        <v>18503</v>
      </c>
      <c r="H6" s="9" t="str">
        <f>IF($B6="N/A","N/A",IF(G6&gt;15,"No",IF(G6&lt;-15,"No","Yes")))</f>
        <v>N/A</v>
      </c>
      <c r="I6" s="10">
        <v>-1.17</v>
      </c>
      <c r="J6" s="10">
        <v>2.5099999999999998</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6887.3082019000003</v>
      </c>
      <c r="D9" s="9" t="str">
        <f>IF($B9="N/A","N/A",IF(C9&gt;7000,"No",IF(C9&lt;2000,"No","Yes")))</f>
        <v>Yes</v>
      </c>
      <c r="E9" s="96">
        <v>6459.992964</v>
      </c>
      <c r="F9" s="9" t="str">
        <f>IF($B9="N/A","N/A",IF(E9&gt;7000,"No",IF(E9&lt;2000,"No","Yes")))</f>
        <v>Yes</v>
      </c>
      <c r="G9" s="96">
        <v>6502.7697129999997</v>
      </c>
      <c r="H9" s="9" t="str">
        <f>IF($B9="N/A","N/A",IF(G9&gt;7000,"No",IF(G9&lt;2000,"No","Yes")))</f>
        <v>Yes</v>
      </c>
      <c r="I9" s="10">
        <v>-6.2</v>
      </c>
      <c r="J9" s="10">
        <v>0.66220000000000001</v>
      </c>
      <c r="K9" s="9" t="str">
        <f t="shared" si="0"/>
        <v>Yes</v>
      </c>
    </row>
    <row r="10" spans="1:11" x14ac:dyDescent="0.2">
      <c r="A10" s="110" t="s">
        <v>825</v>
      </c>
      <c r="B10" s="35" t="s">
        <v>213</v>
      </c>
      <c r="C10" s="96">
        <v>1622.6875434999999</v>
      </c>
      <c r="D10" s="9" t="str">
        <f>IF($B10="N/A","N/A",IF(C10&gt;15,"No",IF(C10&lt;-15,"No","Yes")))</f>
        <v>N/A</v>
      </c>
      <c r="E10" s="96">
        <v>1549.5398405000001</v>
      </c>
      <c r="F10" s="9" t="str">
        <f>IF($B10="N/A","N/A",IF(E10&gt;15,"No",IF(E10&lt;-15,"No","Yes")))</f>
        <v>N/A</v>
      </c>
      <c r="G10" s="96">
        <v>1459.4752367999999</v>
      </c>
      <c r="H10" s="9" t="str">
        <f>IF($B10="N/A","N/A",IF(G10&gt;15,"No",IF(G10&lt;-15,"No","Yes")))</f>
        <v>N/A</v>
      </c>
      <c r="I10" s="10">
        <v>-4.51</v>
      </c>
      <c r="J10" s="10">
        <v>-5.81</v>
      </c>
      <c r="K10" s="9" t="str">
        <f t="shared" si="0"/>
        <v>Yes</v>
      </c>
    </row>
    <row r="11" spans="1:11" x14ac:dyDescent="0.2">
      <c r="A11" s="110" t="s">
        <v>309</v>
      </c>
      <c r="B11" s="35" t="s">
        <v>219</v>
      </c>
      <c r="C11" s="9">
        <v>0.6679807271</v>
      </c>
      <c r="D11" s="9" t="str">
        <f>IF($B11="N/A","N/A",IF(C11&gt;10,"No",IF(C11&lt;=0,"No","Yes")))</f>
        <v>Yes</v>
      </c>
      <c r="E11" s="9">
        <v>0.61495844879999995</v>
      </c>
      <c r="F11" s="9" t="str">
        <f>IF($B11="N/A","N/A",IF(E11&gt;10,"No",IF(E11&lt;=0,"No","Yes")))</f>
        <v>Yes</v>
      </c>
      <c r="G11" s="9">
        <v>0.63773442140000003</v>
      </c>
      <c r="H11" s="9" t="str">
        <f>IF($B11="N/A","N/A",IF(G11&gt;10,"No",IF(G11&lt;=0,"No","Yes")))</f>
        <v>Yes</v>
      </c>
      <c r="I11" s="10">
        <v>-7.94</v>
      </c>
      <c r="J11" s="10">
        <v>3.7040000000000002</v>
      </c>
      <c r="K11" s="9" t="str">
        <f t="shared" si="0"/>
        <v>Yes</v>
      </c>
    </row>
    <row r="12" spans="1:11" x14ac:dyDescent="0.2">
      <c r="A12" s="110" t="s">
        <v>826</v>
      </c>
      <c r="B12" s="35" t="s">
        <v>213</v>
      </c>
      <c r="C12" s="96">
        <v>2554.8196720999999</v>
      </c>
      <c r="D12" s="9" t="str">
        <f>IF($B12="N/A","N/A",IF(C12&gt;15,"No",IF(C12&lt;-15,"No","Yes")))</f>
        <v>N/A</v>
      </c>
      <c r="E12" s="96">
        <v>3201.1531531999999</v>
      </c>
      <c r="F12" s="9" t="str">
        <f>IF($B12="N/A","N/A",IF(E12&gt;15,"No",IF(E12&lt;-15,"No","Yes")))</f>
        <v>N/A</v>
      </c>
      <c r="G12" s="96">
        <v>3717.6186441</v>
      </c>
      <c r="H12" s="9" t="str">
        <f>IF($B12="N/A","N/A",IF(G12&gt;15,"No",IF(G12&lt;-15,"No","Yes")))</f>
        <v>N/A</v>
      </c>
      <c r="I12" s="10">
        <v>25.3</v>
      </c>
      <c r="J12" s="10">
        <v>16.13</v>
      </c>
      <c r="K12" s="9" t="str">
        <f t="shared" si="0"/>
        <v>Yes</v>
      </c>
    </row>
    <row r="13" spans="1:11" x14ac:dyDescent="0.2">
      <c r="A13" s="110" t="s">
        <v>310</v>
      </c>
      <c r="B13" s="35" t="s">
        <v>214</v>
      </c>
      <c r="C13" s="8">
        <v>99.994524748000003</v>
      </c>
      <c r="D13" s="9" t="str">
        <f>IF($B13="N/A","N/A",IF(C13&gt;100,"No",IF(C13&lt;95,"No","Yes")))</f>
        <v>Yes</v>
      </c>
      <c r="E13" s="8">
        <v>99.994459833999997</v>
      </c>
      <c r="F13" s="9" t="str">
        <f>IF($B13="N/A","N/A",IF(E13&gt;100,"No",IF(E13&lt;95,"No","Yes")))</f>
        <v>Yes</v>
      </c>
      <c r="G13" s="8">
        <v>99.983786413000004</v>
      </c>
      <c r="H13" s="9" t="str">
        <f>IF($B13="N/A","N/A",IF(G13&gt;100,"No",IF(G13&lt;95,"No","Yes")))</f>
        <v>Yes</v>
      </c>
      <c r="I13" s="10">
        <v>0</v>
      </c>
      <c r="J13" s="10">
        <v>-1.0999999999999999E-2</v>
      </c>
      <c r="K13" s="9" t="str">
        <f t="shared" si="0"/>
        <v>Yes</v>
      </c>
    </row>
    <row r="14" spans="1:11" x14ac:dyDescent="0.2">
      <c r="A14" s="110" t="s">
        <v>827</v>
      </c>
      <c r="B14" s="35" t="s">
        <v>220</v>
      </c>
      <c r="C14" s="8">
        <v>1.1172315611000001</v>
      </c>
      <c r="D14" s="9" t="str">
        <f>IF($B14="N/A","N/A",IF(C14&gt;1,"Yes","No"))</f>
        <v>Yes</v>
      </c>
      <c r="E14" s="8">
        <v>1.1294808577</v>
      </c>
      <c r="F14" s="9" t="str">
        <f>IF($B14="N/A","N/A",IF(E14&gt;1,"Yes","No"))</f>
        <v>Yes</v>
      </c>
      <c r="G14" s="8">
        <v>1.1255675676000001</v>
      </c>
      <c r="H14" s="9" t="str">
        <f>IF($B14="N/A","N/A",IF(G14&gt;1,"Yes","No"))</f>
        <v>Yes</v>
      </c>
      <c r="I14" s="10">
        <v>1.0960000000000001</v>
      </c>
      <c r="J14" s="10">
        <v>-0.34599999999999997</v>
      </c>
      <c r="K14" s="9" t="str">
        <f t="shared" si="0"/>
        <v>Yes</v>
      </c>
    </row>
    <row r="15" spans="1:11" x14ac:dyDescent="0.2">
      <c r="A15" s="110" t="s">
        <v>311</v>
      </c>
      <c r="B15" s="35" t="s">
        <v>214</v>
      </c>
      <c r="C15" s="8">
        <v>91.414805080999997</v>
      </c>
      <c r="D15" s="9" t="str">
        <f>IF($B15="N/A","N/A",IF(C15&gt;100,"No",IF(C15&lt;95,"No","Yes")))</f>
        <v>No</v>
      </c>
      <c r="E15" s="8">
        <v>92.121883656999998</v>
      </c>
      <c r="F15" s="9" t="str">
        <f>IF($B15="N/A","N/A",IF(E15&gt;100,"No",IF(E15&lt;95,"No","Yes")))</f>
        <v>No</v>
      </c>
      <c r="G15" s="8">
        <v>92.012106145000004</v>
      </c>
      <c r="H15" s="9" t="str">
        <f>IF($B15="N/A","N/A",IF(G15&gt;100,"No",IF(G15&lt;95,"No","Yes")))</f>
        <v>No</v>
      </c>
      <c r="I15" s="10">
        <v>0.77349999999999997</v>
      </c>
      <c r="J15" s="10">
        <v>-0.11899999999999999</v>
      </c>
      <c r="K15" s="9" t="str">
        <f t="shared" si="0"/>
        <v>Yes</v>
      </c>
    </row>
    <row r="16" spans="1:11" x14ac:dyDescent="0.2">
      <c r="A16" s="110" t="s">
        <v>828</v>
      </c>
      <c r="B16" s="35" t="s">
        <v>221</v>
      </c>
      <c r="C16" s="8">
        <v>9.3094154287999995</v>
      </c>
      <c r="D16" s="9" t="str">
        <f>IF($B16="N/A","N/A",IF(C16&gt;3,"Yes","No"))</f>
        <v>Yes</v>
      </c>
      <c r="E16" s="8">
        <v>9.3617392349999999</v>
      </c>
      <c r="F16" s="9" t="str">
        <f>IF($B16="N/A","N/A",IF(E16&gt;3,"Yes","No"))</f>
        <v>Yes</v>
      </c>
      <c r="G16" s="8">
        <v>9.4014684287999994</v>
      </c>
      <c r="H16" s="9" t="str">
        <f>IF($B16="N/A","N/A",IF(G16&gt;3,"Yes","No"))</f>
        <v>Yes</v>
      </c>
      <c r="I16" s="10">
        <v>0.56210000000000004</v>
      </c>
      <c r="J16" s="10">
        <v>0.4244</v>
      </c>
      <c r="K16" s="9" t="str">
        <f t="shared" si="0"/>
        <v>Yes</v>
      </c>
    </row>
    <row r="17" spans="1:11" x14ac:dyDescent="0.2">
      <c r="A17" s="110" t="s">
        <v>829</v>
      </c>
      <c r="B17" s="35" t="s">
        <v>222</v>
      </c>
      <c r="C17" s="8">
        <v>4.2402540517</v>
      </c>
      <c r="D17" s="9" t="str">
        <f>IF($B17="N/A","N/A",IF(C17&gt;=8,"No",IF(C17&lt;2,"No","Yes")))</f>
        <v>Yes</v>
      </c>
      <c r="E17" s="8">
        <v>4.1583933518</v>
      </c>
      <c r="F17" s="9" t="str">
        <f>IF($B17="N/A","N/A",IF(E17&gt;=8,"No",IF(E17&lt;2,"No","Yes")))</f>
        <v>Yes</v>
      </c>
      <c r="G17" s="8">
        <v>4.4536561638999999</v>
      </c>
      <c r="H17" s="9" t="str">
        <f>IF($B17="N/A","N/A",IF(G17&gt;=8,"No",IF(G17&lt;2,"No","Yes")))</f>
        <v>Yes</v>
      </c>
      <c r="I17" s="10">
        <v>-1.93</v>
      </c>
      <c r="J17" s="10">
        <v>7.1</v>
      </c>
      <c r="K17" s="9" t="str">
        <f t="shared" si="0"/>
        <v>Yes</v>
      </c>
    </row>
    <row r="18" spans="1:11" x14ac:dyDescent="0.2">
      <c r="A18" s="110" t="s">
        <v>830</v>
      </c>
      <c r="B18" s="35" t="s">
        <v>222</v>
      </c>
      <c r="C18" s="8">
        <v>4.2445381372000002</v>
      </c>
      <c r="D18" s="9" t="str">
        <f>IF($B18="N/A","N/A",IF(C18&gt;=8,"No",IF(C18&lt;2,"No","Yes")))</f>
        <v>Yes</v>
      </c>
      <c r="E18" s="8">
        <v>4.1689750693000001</v>
      </c>
      <c r="F18" s="9" t="str">
        <f>IF($B18="N/A","N/A",IF(E18&gt;=8,"No",IF(E18&lt;2,"No","Yes")))</f>
        <v>Yes</v>
      </c>
      <c r="G18" s="8">
        <v>4.4562702703000001</v>
      </c>
      <c r="H18" s="9" t="str">
        <f>IF($B18="N/A","N/A",IF(G18&gt;=8,"No",IF(G18&lt;2,"No","Yes")))</f>
        <v>Yes</v>
      </c>
      <c r="I18" s="10">
        <v>-1.78</v>
      </c>
      <c r="J18" s="10">
        <v>6.891</v>
      </c>
      <c r="K18" s="9" t="str">
        <f t="shared" si="0"/>
        <v>Yes</v>
      </c>
    </row>
    <row r="19" spans="1:11" x14ac:dyDescent="0.2">
      <c r="A19" s="110" t="s">
        <v>312</v>
      </c>
      <c r="B19" s="35" t="s">
        <v>223</v>
      </c>
      <c r="C19" s="8">
        <v>99.967148488999996</v>
      </c>
      <c r="D19" s="9" t="str">
        <f>IF(OR($B19="N/A",$C19="N/A"),"N/A",IF(C19&gt;100,"No",IF(C19&lt;98,"No","Yes")))</f>
        <v>Yes</v>
      </c>
      <c r="E19" s="8">
        <v>99.933518006</v>
      </c>
      <c r="F19" s="9" t="str">
        <f>IF(OR($B19="N/A",$E19="N/A"),"N/A",IF(E19&gt;100,"No",IF(E19&lt;98,"No","Yes")))</f>
        <v>Yes</v>
      </c>
      <c r="G19" s="8">
        <v>98.740744743999997</v>
      </c>
      <c r="H19" s="9" t="str">
        <f>IF($B19="N/A","N/A",IF(G19&gt;100,"No",IF(G19&lt;98,"No","Yes")))</f>
        <v>Yes</v>
      </c>
      <c r="I19" s="10">
        <v>-3.4000000000000002E-2</v>
      </c>
      <c r="J19" s="10">
        <v>-1.19</v>
      </c>
      <c r="K19" s="9" t="str">
        <f t="shared" si="0"/>
        <v>Yes</v>
      </c>
    </row>
    <row r="20" spans="1:11" x14ac:dyDescent="0.2">
      <c r="A20" s="110" t="s">
        <v>31</v>
      </c>
      <c r="B20" s="60" t="s">
        <v>214</v>
      </c>
      <c r="C20" s="8">
        <v>99.507227331999999</v>
      </c>
      <c r="D20" s="9" t="str">
        <f>IF($B20="N/A","N/A",IF(C20&gt;100,"No",IF(C20&lt;95,"No","Yes")))</f>
        <v>Yes</v>
      </c>
      <c r="E20" s="8">
        <v>99.501385041999995</v>
      </c>
      <c r="F20" s="9" t="str">
        <f>IF($B20="N/A","N/A",IF(E20&gt;100,"No",IF(E20&lt;95,"No","Yes")))</f>
        <v>Yes</v>
      </c>
      <c r="G20" s="8">
        <v>98.259741664000003</v>
      </c>
      <c r="H20" s="9" t="str">
        <f>IF($B20="N/A","N/A",IF(G20&gt;100,"No",IF(G20&lt;95,"No","Yes")))</f>
        <v>Yes</v>
      </c>
      <c r="I20" s="10">
        <v>-6.0000000000000001E-3</v>
      </c>
      <c r="J20" s="10">
        <v>-1.25</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0.39969338589999998</v>
      </c>
      <c r="D22" s="9" t="str">
        <f>IF($B22="N/A","N/A",IF(C22&gt;5,"No",IF(C22&lt;=0,"No","Yes")))</f>
        <v>Yes</v>
      </c>
      <c r="E22" s="8">
        <v>0.44321329640000001</v>
      </c>
      <c r="F22" s="9" t="str">
        <f>IF($B22="N/A","N/A",IF(E22&gt;5,"No",IF(E22&lt;=0,"No","Yes")))</f>
        <v>Yes</v>
      </c>
      <c r="G22" s="8">
        <v>0.37831702969999997</v>
      </c>
      <c r="H22" s="9" t="str">
        <f>IF($B22="N/A","N/A",IF(G22&gt;5,"No",IF(G22&lt;=0,"No","Yes")))</f>
        <v>Yes</v>
      </c>
      <c r="I22" s="10">
        <v>10.89</v>
      </c>
      <c r="J22" s="10">
        <v>-14.6</v>
      </c>
      <c r="K22" s="9" t="str">
        <f t="shared" si="0"/>
        <v>Yes</v>
      </c>
    </row>
    <row r="23" spans="1:11" x14ac:dyDescent="0.2">
      <c r="A23" s="110" t="s">
        <v>314</v>
      </c>
      <c r="B23" s="35" t="s">
        <v>223</v>
      </c>
      <c r="C23" s="8">
        <v>99.994524748000003</v>
      </c>
      <c r="D23" s="9" t="str">
        <f>IF($B23="N/A","N/A",IF(C23&gt;100,"No",IF(C23&lt;98,"No","Yes")))</f>
        <v>Yes</v>
      </c>
      <c r="E23" s="8">
        <v>100</v>
      </c>
      <c r="F23" s="9" t="str">
        <f>IF($B23="N/A","N/A",IF(E23&gt;100,"No",IF(E23&lt;98,"No","Yes")))</f>
        <v>Yes</v>
      </c>
      <c r="G23" s="8">
        <v>99.994595470999997</v>
      </c>
      <c r="H23" s="9" t="str">
        <f>IF($B23="N/A","N/A",IF(G23&gt;100,"No",IF(G23&lt;98,"No","Yes")))</f>
        <v>Yes</v>
      </c>
      <c r="I23" s="10">
        <v>5.4999999999999997E-3</v>
      </c>
      <c r="J23" s="10">
        <v>-5.0000000000000001E-3</v>
      </c>
      <c r="K23" s="9" t="str">
        <f t="shared" si="0"/>
        <v>Yes</v>
      </c>
    </row>
    <row r="24" spans="1:11" x14ac:dyDescent="0.2">
      <c r="A24" s="110" t="s">
        <v>831</v>
      </c>
      <c r="B24" s="35" t="s">
        <v>225</v>
      </c>
      <c r="C24" s="8">
        <v>4.5845698953999996</v>
      </c>
      <c r="D24" s="9" t="str">
        <f>IF($B24="N/A","N/A",IF(C24&gt;=2,"Yes","No"))</f>
        <v>Yes</v>
      </c>
      <c r="E24" s="8">
        <v>4.6436011080000004</v>
      </c>
      <c r="F24" s="9" t="str">
        <f>IF($B24="N/A","N/A",IF(E24&gt;=2,"Yes","No"))</f>
        <v>Yes</v>
      </c>
      <c r="G24" s="8">
        <v>4.8550967463000001</v>
      </c>
      <c r="H24" s="9" t="str">
        <f>IF($B24="N/A","N/A",IF(G24&gt;=2,"Yes","No"))</f>
        <v>Yes</v>
      </c>
      <c r="I24" s="10">
        <v>1.288</v>
      </c>
      <c r="J24" s="10">
        <v>4.5549999999999997</v>
      </c>
      <c r="K24" s="9" t="str">
        <f t="shared" si="0"/>
        <v>Yes</v>
      </c>
    </row>
    <row r="25" spans="1:11" x14ac:dyDescent="0.2">
      <c r="A25" s="110" t="s">
        <v>832</v>
      </c>
      <c r="B25" s="35" t="s">
        <v>226</v>
      </c>
      <c r="C25" s="8">
        <v>7.7369544982000003</v>
      </c>
      <c r="D25" s="9" t="str">
        <f>IF($B25="N/A","N/A",IF(C25&gt;30,"No",IF(C25&lt;5,"No","Yes")))</f>
        <v>Yes</v>
      </c>
      <c r="E25" s="8">
        <v>7.0360110802999998</v>
      </c>
      <c r="F25" s="9" t="str">
        <f>IF($B25="N/A","N/A",IF(E25&gt;30,"No",IF(E25&lt;5,"No","Yes")))</f>
        <v>Yes</v>
      </c>
      <c r="G25" s="8">
        <v>6.8965517241000001</v>
      </c>
      <c r="H25" s="9" t="str">
        <f>IF($B25="N/A","N/A",IF(G25&gt;30,"No",IF(G25&lt;5,"No","Yes")))</f>
        <v>Yes</v>
      </c>
      <c r="I25" s="10">
        <v>-9.06</v>
      </c>
      <c r="J25" s="10">
        <v>-1.98</v>
      </c>
      <c r="K25" s="9" t="str">
        <f t="shared" si="0"/>
        <v>Yes</v>
      </c>
    </row>
    <row r="26" spans="1:11" x14ac:dyDescent="0.2">
      <c r="A26" s="110" t="s">
        <v>833</v>
      </c>
      <c r="B26" s="35" t="s">
        <v>227</v>
      </c>
      <c r="C26" s="8">
        <v>16.120024092000001</v>
      </c>
      <c r="D26" s="9" t="str">
        <f>IF($B26="N/A","N/A",IF(C26&gt;75,"No",IF(C26&lt;15,"No","Yes")))</f>
        <v>Yes</v>
      </c>
      <c r="E26" s="8">
        <v>15.628808864</v>
      </c>
      <c r="F26" s="9" t="str">
        <f>IF($B26="N/A","N/A",IF(E26&gt;75,"No",IF(E26&lt;15,"No","Yes")))</f>
        <v>Yes</v>
      </c>
      <c r="G26" s="8">
        <v>16.176629554000002</v>
      </c>
      <c r="H26" s="9" t="str">
        <f>IF($B26="N/A","N/A",IF(G26&gt;75,"No",IF(G26&lt;15,"No","Yes")))</f>
        <v>Yes</v>
      </c>
      <c r="I26" s="10">
        <v>-3.05</v>
      </c>
      <c r="J26" s="10">
        <v>3.5049999999999999</v>
      </c>
      <c r="K26" s="9" t="str">
        <f t="shared" si="0"/>
        <v>Yes</v>
      </c>
    </row>
    <row r="27" spans="1:11" x14ac:dyDescent="0.2">
      <c r="A27" s="110" t="s">
        <v>834</v>
      </c>
      <c r="B27" s="35" t="s">
        <v>228</v>
      </c>
      <c r="C27" s="8">
        <v>76.143021408999999</v>
      </c>
      <c r="D27" s="9" t="str">
        <f>IF($B27="N/A","N/A",IF(C27&gt;70,"No",IF(C27&lt;25,"No","Yes")))</f>
        <v>No</v>
      </c>
      <c r="E27" s="8">
        <v>77.335180054999995</v>
      </c>
      <c r="F27" s="9" t="str">
        <f>IF($B27="N/A","N/A",IF(E27&gt;70,"No",IF(E27&lt;25,"No","Yes")))</f>
        <v>No</v>
      </c>
      <c r="G27" s="8">
        <v>76.926818721999993</v>
      </c>
      <c r="H27" s="9" t="str">
        <f>IF($B27="N/A","N/A",IF(G27&gt;70,"No",IF(G27&lt;25,"No","Yes")))</f>
        <v>No</v>
      </c>
      <c r="I27" s="10">
        <v>1.5660000000000001</v>
      </c>
      <c r="J27" s="10">
        <v>-0.52800000000000002</v>
      </c>
      <c r="K27" s="9" t="str">
        <f t="shared" si="0"/>
        <v>Yes</v>
      </c>
    </row>
    <row r="28" spans="1:11" x14ac:dyDescent="0.2">
      <c r="A28" s="110" t="s">
        <v>318</v>
      </c>
      <c r="B28" s="35" t="s">
        <v>229</v>
      </c>
      <c r="C28" s="8">
        <v>57.238282961000003</v>
      </c>
      <c r="D28" s="9" t="str">
        <f>IF($B28="N/A","N/A",IF(C28&gt;70,"No",IF(C28&lt;35,"No","Yes")))</f>
        <v>Yes</v>
      </c>
      <c r="E28" s="8">
        <v>56.060941827999997</v>
      </c>
      <c r="F28" s="9" t="str">
        <f>IF($B28="N/A","N/A",IF(E28&gt;70,"No",IF(E28&lt;35,"No","Yes")))</f>
        <v>Yes</v>
      </c>
      <c r="G28" s="8">
        <v>55.877425281999997</v>
      </c>
      <c r="H28" s="9" t="str">
        <f>IF($B28="N/A","N/A",IF(G28&gt;70,"No",IF(G28&lt;35,"No","Yes")))</f>
        <v>Yes</v>
      </c>
      <c r="I28" s="10">
        <v>-2.06</v>
      </c>
      <c r="J28" s="10">
        <v>-0.32700000000000001</v>
      </c>
      <c r="K28" s="9" t="str">
        <f t="shared" si="0"/>
        <v>Yes</v>
      </c>
    </row>
    <row r="29" spans="1:11" x14ac:dyDescent="0.2">
      <c r="A29" s="110" t="s">
        <v>835</v>
      </c>
      <c r="B29" s="35" t="s">
        <v>220</v>
      </c>
      <c r="C29" s="8">
        <v>2.1290415152</v>
      </c>
      <c r="D29" s="9" t="str">
        <f>IF($B29="N/A","N/A",IF(C29&gt;1,"Yes","No"))</f>
        <v>Yes</v>
      </c>
      <c r="E29" s="8">
        <v>2.1276806008000002</v>
      </c>
      <c r="F29" s="9" t="str">
        <f>IF($B29="N/A","N/A",IF(E29&gt;1,"Yes","No"))</f>
        <v>Yes</v>
      </c>
      <c r="G29" s="8">
        <v>2.1381178063999999</v>
      </c>
      <c r="H29" s="9" t="str">
        <f>IF($B29="N/A","N/A",IF(G29&gt;1,"Yes","No"))</f>
        <v>Yes</v>
      </c>
      <c r="I29" s="10">
        <v>-6.4000000000000001E-2</v>
      </c>
      <c r="J29" s="10">
        <v>0.49049999999999999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78.471309680000005</v>
      </c>
      <c r="D34" s="9" t="str">
        <f>IF($B34="N/A","N/A",IF(C34&gt;=90,"Yes","No"))</f>
        <v>No</v>
      </c>
      <c r="E34" s="8">
        <v>78.842105262999993</v>
      </c>
      <c r="F34" s="9" t="str">
        <f>IF($B34="N/A","N/A",IF(E34&gt;=90,"Yes","No"))</f>
        <v>No</v>
      </c>
      <c r="G34" s="8">
        <v>79.624925688000005</v>
      </c>
      <c r="H34" s="9" t="str">
        <f>IF($B34="N/A","N/A",IF(G34&gt;=90,"Yes","No"))</f>
        <v>No</v>
      </c>
      <c r="I34" s="10">
        <v>0.47249999999999998</v>
      </c>
      <c r="J34" s="10">
        <v>0.9929</v>
      </c>
      <c r="K34" s="9" t="str">
        <f t="shared" si="0"/>
        <v>Yes</v>
      </c>
    </row>
    <row r="35" spans="1:11" x14ac:dyDescent="0.2">
      <c r="A35" s="110" t="s">
        <v>323</v>
      </c>
      <c r="B35" s="35" t="s">
        <v>213</v>
      </c>
      <c r="C35" s="8">
        <v>24.008979412999999</v>
      </c>
      <c r="D35" s="9" t="str">
        <f>IF($B35="N/A","N/A",IF(C35&gt;15,"No",IF(C35&lt;-15,"No","Yes")))</f>
        <v>N/A</v>
      </c>
      <c r="E35" s="8">
        <v>23.922437673000001</v>
      </c>
      <c r="F35" s="9" t="str">
        <f>IF($B35="N/A","N/A",IF(E35&gt;15,"No",IF(E35&lt;-15,"No","Yes")))</f>
        <v>N/A</v>
      </c>
      <c r="G35" s="8">
        <v>23.125979570999998</v>
      </c>
      <c r="H35" s="9" t="str">
        <f>IF($B35="N/A","N/A",IF(G35&gt;15,"No",IF(G35&lt;-15,"No","Yes")))</f>
        <v>N/A</v>
      </c>
      <c r="I35" s="10">
        <v>-0.36</v>
      </c>
      <c r="J35" s="10">
        <v>-3.33</v>
      </c>
      <c r="K35" s="9" t="str">
        <f t="shared" si="0"/>
        <v>Yes</v>
      </c>
    </row>
    <row r="36" spans="1:11" ht="25.5" x14ac:dyDescent="0.2">
      <c r="A36" s="110" t="s">
        <v>369</v>
      </c>
      <c r="B36" s="35" t="s">
        <v>213</v>
      </c>
      <c r="C36" s="8">
        <v>27.310556286000001</v>
      </c>
      <c r="D36" s="9" t="str">
        <f>IF($B36="N/A","N/A",IF(C36&gt;15,"No",IF(C36&lt;-15,"No","Yes")))</f>
        <v>N/A</v>
      </c>
      <c r="E36" s="8">
        <v>27.257617729</v>
      </c>
      <c r="F36" s="9" t="str">
        <f>IF($B36="N/A","N/A",IF(E36&gt;15,"No",IF(E36&lt;-15,"No","Yes")))</f>
        <v>N/A</v>
      </c>
      <c r="G36" s="8">
        <v>26.871318165000002</v>
      </c>
      <c r="H36" s="9" t="str">
        <f>IF($B36="N/A","N/A",IF(G36&gt;15,"No",IF(G36&lt;-15,"No","Yes")))</f>
        <v>N/A</v>
      </c>
      <c r="I36" s="10">
        <v>-0.19400000000000001</v>
      </c>
      <c r="J36" s="10">
        <v>-1.42</v>
      </c>
      <c r="K36" s="9" t="str">
        <f t="shared" si="0"/>
        <v>Yes</v>
      </c>
    </row>
    <row r="37" spans="1:11" x14ac:dyDescent="0.2">
      <c r="A37" s="110" t="s">
        <v>374</v>
      </c>
      <c r="B37" s="35" t="s">
        <v>231</v>
      </c>
      <c r="C37" s="8">
        <v>89.098773543999997</v>
      </c>
      <c r="D37" s="9" t="str">
        <f>IF($B37="N/A","N/A",IF(C37&gt;90,"No",IF(C37&lt;75,"No","Yes")))</f>
        <v>Yes</v>
      </c>
      <c r="E37" s="8">
        <v>88.914127424</v>
      </c>
      <c r="F37" s="9" t="str">
        <f>IF($B37="N/A","N/A",IF(E37&gt;90,"No",IF(E37&lt;75,"No","Yes")))</f>
        <v>Yes</v>
      </c>
      <c r="G37" s="8">
        <v>89.196346538</v>
      </c>
      <c r="H37" s="9" t="str">
        <f>IF($B37="N/A","N/A",IF(G37&gt;90,"No",IF(G37&lt;75,"No","Yes")))</f>
        <v>Yes</v>
      </c>
      <c r="I37" s="10">
        <v>-0.20699999999999999</v>
      </c>
      <c r="J37" s="10">
        <v>0.31740000000000002</v>
      </c>
      <c r="K37" s="9" t="str">
        <f>IF(J37="Div by 0", "N/A", IF(J37="N/A","N/A", IF(J37&gt;30, "No", IF(J37&lt;-30, "No", "Yes"))))</f>
        <v>Yes</v>
      </c>
    </row>
    <row r="38" spans="1:11" x14ac:dyDescent="0.2">
      <c r="A38" s="110" t="s">
        <v>375</v>
      </c>
      <c r="B38" s="35" t="s">
        <v>232</v>
      </c>
      <c r="C38" s="8">
        <v>9.9102058695000004</v>
      </c>
      <c r="D38" s="9" t="str">
        <f>IF($B38="N/A","N/A",IF(C38&gt;10,"No",IF(C38&lt;1,"No","Yes")))</f>
        <v>Yes</v>
      </c>
      <c r="E38" s="8">
        <v>10.221606648</v>
      </c>
      <c r="F38" s="9" t="str">
        <f>IF($B38="N/A","N/A",IF(E38&gt;10,"No",IF(E38&lt;1,"No","Yes")))</f>
        <v>No</v>
      </c>
      <c r="G38" s="8">
        <v>8.9174728422000005</v>
      </c>
      <c r="H38" s="9" t="str">
        <f>IF($B38="N/A","N/A",IF(G38&gt;10,"No",IF(G38&lt;1,"No","Yes")))</f>
        <v>Yes</v>
      </c>
      <c r="I38" s="10">
        <v>3.1419999999999999</v>
      </c>
      <c r="J38" s="10">
        <v>-12.8</v>
      </c>
      <c r="K38" s="9" t="str">
        <f>IF(J38="Div by 0", "N/A", IF(J38="N/A","N/A", IF(J38&gt;30, "No", IF(J38&lt;-30, "No", "Yes"))))</f>
        <v>Yes</v>
      </c>
    </row>
    <row r="39" spans="1:11" x14ac:dyDescent="0.2">
      <c r="A39" s="110" t="s">
        <v>376</v>
      </c>
      <c r="B39" s="35" t="s">
        <v>233</v>
      </c>
      <c r="C39" s="8">
        <v>0.1314060447</v>
      </c>
      <c r="D39" s="9" t="str">
        <f>IF($B39="N/A","N/A",IF(C39&gt;2,"No",IF(C39&lt;=0,"No","Yes")))</f>
        <v>Yes</v>
      </c>
      <c r="E39" s="8">
        <v>7.2022160700000004E-2</v>
      </c>
      <c r="F39" s="9" t="str">
        <f>IF($B39="N/A","N/A",IF(E39&gt;2,"No",IF(E39&lt;=0,"No","Yes")))</f>
        <v>Yes</v>
      </c>
      <c r="G39" s="8">
        <v>0.1080905799</v>
      </c>
      <c r="H39" s="9" t="str">
        <f>IF($B39="N/A","N/A",IF(G39&gt;2,"No",IF(G39&lt;=0,"No","Yes")))</f>
        <v>Yes</v>
      </c>
      <c r="I39" s="10">
        <v>-45.2</v>
      </c>
      <c r="J39" s="10">
        <v>50.08</v>
      </c>
      <c r="K39" s="9" t="str">
        <f>IF(J39="Div by 0", "N/A", IF(J39="N/A","N/A", IF(J39&gt;30, "No", IF(J39&lt;-30, "No", "Yes"))))</f>
        <v>No</v>
      </c>
    </row>
    <row r="40" spans="1:11" x14ac:dyDescent="0.2">
      <c r="A40" s="110" t="s">
        <v>377</v>
      </c>
      <c r="B40" s="35" t="s">
        <v>234</v>
      </c>
      <c r="C40" s="8">
        <v>0.64060446780000002</v>
      </c>
      <c r="D40" s="9" t="str">
        <f>IF($B40="N/A","N/A",IF(C40&gt;3,"No",IF(C40&lt;=0,"No","Yes")))</f>
        <v>Yes</v>
      </c>
      <c r="E40" s="8">
        <v>0.59279778390000004</v>
      </c>
      <c r="F40" s="9" t="str">
        <f>IF($B40="N/A","N/A",IF(E40&gt;3,"No",IF(E40&lt;=0,"No","Yes")))</f>
        <v>Yes</v>
      </c>
      <c r="G40" s="8">
        <v>0.64313895040000002</v>
      </c>
      <c r="H40" s="9" t="str">
        <f>IF($B40="N/A","N/A",IF(G40&gt;3,"No",IF(G40&lt;=0,"No","Yes")))</f>
        <v>Yes</v>
      </c>
      <c r="I40" s="10">
        <v>-7.46</v>
      </c>
      <c r="J40" s="10">
        <v>8.4920000000000009</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3641</v>
      </c>
      <c r="D6" s="9" t="str">
        <f>IF($B6="N/A","N/A",IF(C6&gt;15,"No",IF(C6&lt;-15,"No","Yes")))</f>
        <v>N/A</v>
      </c>
      <c r="E6" s="36">
        <v>3744</v>
      </c>
      <c r="F6" s="9" t="str">
        <f>IF($B6="N/A","N/A",IF(E6&gt;15,"No",IF(E6&lt;-15,"No","Yes")))</f>
        <v>N/A</v>
      </c>
      <c r="G6" s="36">
        <v>3431</v>
      </c>
      <c r="H6" s="9" t="str">
        <f>IF($B6="N/A","N/A",IF(G6&gt;15,"No",IF(G6&lt;-15,"No","Yes")))</f>
        <v>N/A</v>
      </c>
      <c r="I6" s="10">
        <v>2.8290000000000002</v>
      </c>
      <c r="J6" s="10">
        <v>-8.36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1260.8264213</v>
      </c>
      <c r="D9" s="9" t="str">
        <f>IF($B9="N/A","N/A",IF(C9&gt;15,"No",IF(C9&lt;-15,"No","Yes")))</f>
        <v>N/A</v>
      </c>
      <c r="E9" s="96">
        <v>1323.8629808000001</v>
      </c>
      <c r="F9" s="9" t="str">
        <f>IF($B9="N/A","N/A",IF(E9&gt;15,"No",IF(E9&lt;-15,"No","Yes")))</f>
        <v>N/A</v>
      </c>
      <c r="G9" s="96">
        <v>1326.4377732</v>
      </c>
      <c r="H9" s="9" t="str">
        <f>IF($B9="N/A","N/A",IF(G9&gt;15,"No",IF(G9&lt;-15,"No","Yes")))</f>
        <v>N/A</v>
      </c>
      <c r="I9" s="10">
        <v>5</v>
      </c>
      <c r="J9" s="10">
        <v>0.19450000000000001</v>
      </c>
      <c r="K9" s="9" t="str">
        <f t="shared" si="0"/>
        <v>Yes</v>
      </c>
    </row>
    <row r="10" spans="1:11" x14ac:dyDescent="0.2">
      <c r="A10" s="110" t="s">
        <v>309</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10" t="s">
        <v>826</v>
      </c>
      <c r="B11" s="35" t="s">
        <v>213</v>
      </c>
      <c r="C11" s="96" t="s">
        <v>1747</v>
      </c>
      <c r="D11" s="9" t="str">
        <f>IF($B11="N/A","N/A",IF(C11&gt;15,"No",IF(C11&lt;-15,"No","Yes")))</f>
        <v>N/A</v>
      </c>
      <c r="E11" s="96" t="s">
        <v>1747</v>
      </c>
      <c r="F11" s="9" t="str">
        <f>IF($B11="N/A","N/A",IF(E11&gt;15,"No",IF(E11&lt;-15,"No","Yes")))</f>
        <v>N/A</v>
      </c>
      <c r="G11" s="96" t="s">
        <v>1747</v>
      </c>
      <c r="H11" s="9" t="str">
        <f>IF($B11="N/A","N/A",IF(G11&gt;15,"No",IF(G11&lt;-15,"No","Yes")))</f>
        <v>N/A</v>
      </c>
      <c r="I11" s="10" t="s">
        <v>1747</v>
      </c>
      <c r="J11" s="10" t="s">
        <v>1747</v>
      </c>
      <c r="K11" s="9" t="str">
        <f t="shared" si="0"/>
        <v>N/A</v>
      </c>
    </row>
    <row r="12" spans="1:11" x14ac:dyDescent="0.2">
      <c r="A12" s="110" t="s">
        <v>310</v>
      </c>
      <c r="B12" s="35" t="s">
        <v>214</v>
      </c>
      <c r="C12" s="8">
        <v>5.4929964300000002E-2</v>
      </c>
      <c r="D12" s="9" t="str">
        <f>IF($B12="N/A","N/A",IF(C12&gt;100,"No",IF(C12&lt;95,"No","Yes")))</f>
        <v>No</v>
      </c>
      <c r="E12" s="8">
        <v>8.0128205100000002E-2</v>
      </c>
      <c r="F12" s="9" t="str">
        <f>IF($B12="N/A","N/A",IF(E12&gt;100,"No",IF(E12&lt;95,"No","Yes")))</f>
        <v>No</v>
      </c>
      <c r="G12" s="8">
        <v>2.9146021599999999E-2</v>
      </c>
      <c r="H12" s="9" t="str">
        <f>IF($B12="N/A","N/A",IF(G12&gt;100,"No",IF(G12&lt;95,"No","Yes")))</f>
        <v>No</v>
      </c>
      <c r="I12" s="10">
        <v>45.87</v>
      </c>
      <c r="J12" s="10">
        <v>-63.6</v>
      </c>
      <c r="K12" s="9" t="str">
        <f t="shared" si="0"/>
        <v>No</v>
      </c>
    </row>
    <row r="13" spans="1:11" x14ac:dyDescent="0.2">
      <c r="A13" s="110" t="s">
        <v>827</v>
      </c>
      <c r="B13" s="35" t="s">
        <v>220</v>
      </c>
      <c r="C13" s="8">
        <v>1.5</v>
      </c>
      <c r="D13" s="9" t="str">
        <f>IF($B13="N/A","N/A",IF(C13&gt;1,"Yes","No"))</f>
        <v>Yes</v>
      </c>
      <c r="E13" s="8">
        <v>2</v>
      </c>
      <c r="F13" s="9" t="str">
        <f>IF($B13="N/A","N/A",IF(E13&gt;1,"Yes","No"))</f>
        <v>Yes</v>
      </c>
      <c r="G13" s="8">
        <v>3</v>
      </c>
      <c r="H13" s="9" t="str">
        <f>IF($B13="N/A","N/A",IF(G13&gt;1,"Yes","No"))</f>
        <v>Yes</v>
      </c>
      <c r="I13" s="10">
        <v>33.33</v>
      </c>
      <c r="J13" s="10">
        <v>50</v>
      </c>
      <c r="K13" s="9" t="str">
        <f t="shared" si="0"/>
        <v>No</v>
      </c>
    </row>
    <row r="14" spans="1:11" x14ac:dyDescent="0.2">
      <c r="A14" s="110" t="s">
        <v>311</v>
      </c>
      <c r="B14" s="35" t="s">
        <v>214</v>
      </c>
      <c r="C14" s="8">
        <v>5.4929964300000002E-2</v>
      </c>
      <c r="D14" s="9" t="str">
        <f>IF($B14="N/A","N/A",IF(C14&gt;100,"No",IF(C14&lt;95,"No","Yes")))</f>
        <v>No</v>
      </c>
      <c r="E14" s="8">
        <v>8.0128205100000002E-2</v>
      </c>
      <c r="F14" s="9" t="str">
        <f>IF($B14="N/A","N/A",IF(E14&gt;100,"No",IF(E14&lt;95,"No","Yes")))</f>
        <v>No</v>
      </c>
      <c r="G14" s="8">
        <v>2.9146021599999999E-2</v>
      </c>
      <c r="H14" s="9" t="str">
        <f>IF($B14="N/A","N/A",IF(G14&gt;100,"No",IF(G14&lt;95,"No","Yes")))</f>
        <v>No</v>
      </c>
      <c r="I14" s="10">
        <v>45.87</v>
      </c>
      <c r="J14" s="10">
        <v>-63.6</v>
      </c>
      <c r="K14" s="9" t="str">
        <f t="shared" si="0"/>
        <v>No</v>
      </c>
    </row>
    <row r="15" spans="1:11" x14ac:dyDescent="0.2">
      <c r="A15" s="110" t="s">
        <v>828</v>
      </c>
      <c r="B15" s="35" t="s">
        <v>221</v>
      </c>
      <c r="C15" s="8">
        <v>11.5</v>
      </c>
      <c r="D15" s="9" t="str">
        <f>IF($B15="N/A","N/A",IF(C15&gt;3,"Yes","No"))</f>
        <v>Yes</v>
      </c>
      <c r="E15" s="8">
        <v>20.666666667000001</v>
      </c>
      <c r="F15" s="9" t="str">
        <f>IF($B15="N/A","N/A",IF(E15&gt;3,"Yes","No"))</f>
        <v>Yes</v>
      </c>
      <c r="G15" s="8">
        <v>8</v>
      </c>
      <c r="H15" s="9" t="str">
        <f>IF($B15="N/A","N/A",IF(G15&gt;3,"Yes","No"))</f>
        <v>Yes</v>
      </c>
      <c r="I15" s="10">
        <v>79.709999999999994</v>
      </c>
      <c r="J15" s="10">
        <v>-61.3</v>
      </c>
      <c r="K15" s="9" t="str">
        <f t="shared" si="0"/>
        <v>No</v>
      </c>
    </row>
    <row r="16" spans="1:11" x14ac:dyDescent="0.2">
      <c r="A16" s="110" t="s">
        <v>829</v>
      </c>
      <c r="B16" s="35" t="s">
        <v>222</v>
      </c>
      <c r="C16" s="8">
        <v>5.1343037627000001</v>
      </c>
      <c r="D16" s="9" t="str">
        <f>IF($B16="N/A","N/A",IF(C16&gt;=8,"No",IF(C16&lt;2,"No","Yes")))</f>
        <v>Yes</v>
      </c>
      <c r="E16" s="8">
        <v>5.2264957264999996</v>
      </c>
      <c r="F16" s="9" t="str">
        <f>IF($B16="N/A","N/A",IF(E16&gt;=8,"No",IF(E16&lt;2,"No","Yes")))</f>
        <v>Yes</v>
      </c>
      <c r="G16" s="8">
        <v>5.6761877003999999</v>
      </c>
      <c r="H16" s="9" t="str">
        <f>IF($B16="N/A","N/A",IF(G16&gt;=8,"No",IF(G16&lt;2,"No","Yes")))</f>
        <v>Yes</v>
      </c>
      <c r="I16" s="10">
        <v>1.796</v>
      </c>
      <c r="J16" s="10">
        <v>8.6039999999999992</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1.1535292502000001</v>
      </c>
      <c r="D20" s="9" t="str">
        <f>IF($B20="N/A","N/A",IF(C20&gt;100,"No",IF(C20&lt;98,"No","Yes")))</f>
        <v>No</v>
      </c>
      <c r="E20" s="8">
        <v>84.561965811999997</v>
      </c>
      <c r="F20" s="9" t="str">
        <f>IF($B20="N/A","N/A",IF(E20&gt;100,"No",IF(E20&lt;98,"No","Yes")))</f>
        <v>No</v>
      </c>
      <c r="G20" s="8">
        <v>100</v>
      </c>
      <c r="H20" s="9" t="str">
        <f>IF($B20="N/A","N/A",IF(G20&gt;100,"No",IF(G20&lt;98,"No","Yes")))</f>
        <v>Yes</v>
      </c>
      <c r="I20" s="10">
        <v>7231</v>
      </c>
      <c r="J20" s="10">
        <v>18.260000000000002</v>
      </c>
      <c r="K20" s="9" t="str">
        <f t="shared" si="0"/>
        <v>Yes</v>
      </c>
    </row>
    <row r="21" spans="1:11" x14ac:dyDescent="0.2">
      <c r="A21" s="110" t="s">
        <v>831</v>
      </c>
      <c r="B21" s="35" t="s">
        <v>225</v>
      </c>
      <c r="C21" s="8">
        <v>4.9047619048</v>
      </c>
      <c r="D21" s="9" t="str">
        <f>IF($B21="N/A","N/A",IF(C21&gt;=2,"Yes","No"))</f>
        <v>Yes</v>
      </c>
      <c r="E21" s="8">
        <v>4.8205938092</v>
      </c>
      <c r="F21" s="9" t="str">
        <f>IF($B21="N/A","N/A",IF(E21&gt;=2,"Yes","No"))</f>
        <v>Yes</v>
      </c>
      <c r="G21" s="8">
        <v>4.8496065286999999</v>
      </c>
      <c r="H21" s="9" t="str">
        <f>IF($B21="N/A","N/A",IF(G21&gt;=2,"Yes","No"))</f>
        <v>Yes</v>
      </c>
      <c r="I21" s="10">
        <v>-1.72</v>
      </c>
      <c r="J21" s="10">
        <v>0.6018</v>
      </c>
      <c r="K21" s="9" t="str">
        <f t="shared" si="0"/>
        <v>Yes</v>
      </c>
    </row>
    <row r="22" spans="1:11" x14ac:dyDescent="0.2">
      <c r="A22" s="110" t="s">
        <v>832</v>
      </c>
      <c r="B22" s="35" t="s">
        <v>226</v>
      </c>
      <c r="C22" s="8">
        <v>7.1428571428999996</v>
      </c>
      <c r="D22" s="9" t="str">
        <f>IF($B22="N/A","N/A",IF(C22&gt;30,"No",IF(C22&lt;5,"No","Yes")))</f>
        <v>Yes</v>
      </c>
      <c r="E22" s="8">
        <v>10.10739103</v>
      </c>
      <c r="F22" s="9" t="str">
        <f>IF($B22="N/A","N/A",IF(E22&gt;30,"No",IF(E22&lt;5,"No","Yes")))</f>
        <v>Yes</v>
      </c>
      <c r="G22" s="8">
        <v>8.2774701253000007</v>
      </c>
      <c r="H22" s="9" t="str">
        <f>IF($B22="N/A","N/A",IF(G22&gt;30,"No",IF(G22&lt;5,"No","Yes")))</f>
        <v>Yes</v>
      </c>
      <c r="I22" s="10">
        <v>41.5</v>
      </c>
      <c r="J22" s="10">
        <v>-18.100000000000001</v>
      </c>
      <c r="K22" s="9" t="str">
        <f t="shared" si="0"/>
        <v>Yes</v>
      </c>
    </row>
    <row r="23" spans="1:11" x14ac:dyDescent="0.2">
      <c r="A23" s="110" t="s">
        <v>833</v>
      </c>
      <c r="B23" s="35" t="s">
        <v>227</v>
      </c>
      <c r="C23" s="8">
        <v>33.333333332999999</v>
      </c>
      <c r="D23" s="9" t="str">
        <f>IF($B23="N/A","N/A",IF(C23&gt;75,"No",IF(C23&lt;15,"No","Yes")))</f>
        <v>Yes</v>
      </c>
      <c r="E23" s="8">
        <v>36.323436512999997</v>
      </c>
      <c r="F23" s="9" t="str">
        <f>IF($B23="N/A","N/A",IF(E23&gt;75,"No",IF(E23&lt;15,"No","Yes")))</f>
        <v>Yes</v>
      </c>
      <c r="G23" s="8">
        <v>37.277761585999997</v>
      </c>
      <c r="H23" s="9" t="str">
        <f>IF($B23="N/A","N/A",IF(G23&gt;75,"No",IF(G23&lt;15,"No","Yes")))</f>
        <v>Yes</v>
      </c>
      <c r="I23" s="10">
        <v>8.9700000000000006</v>
      </c>
      <c r="J23" s="10">
        <v>2.6269999999999998</v>
      </c>
      <c r="K23" s="9" t="str">
        <f t="shared" si="0"/>
        <v>Yes</v>
      </c>
    </row>
    <row r="24" spans="1:11" x14ac:dyDescent="0.2">
      <c r="A24" s="110" t="s">
        <v>834</v>
      </c>
      <c r="B24" s="35" t="s">
        <v>228</v>
      </c>
      <c r="C24" s="8">
        <v>59.523809524000001</v>
      </c>
      <c r="D24" s="9" t="str">
        <f>IF($B24="N/A","N/A",IF(C24&gt;70,"No",IF(C24&lt;25,"No","Yes")))</f>
        <v>Yes</v>
      </c>
      <c r="E24" s="8">
        <v>53.569172457000001</v>
      </c>
      <c r="F24" s="9" t="str">
        <f>IF($B24="N/A","N/A",IF(E24&gt;70,"No",IF(E24&lt;25,"No","Yes")))</f>
        <v>Yes</v>
      </c>
      <c r="G24" s="8">
        <v>54.444768289000002</v>
      </c>
      <c r="H24" s="9" t="str">
        <f>IF($B24="N/A","N/A",IF(G24&gt;70,"No",IF(G24&lt;25,"No","Yes")))</f>
        <v>Yes</v>
      </c>
      <c r="I24" s="10">
        <v>-10</v>
      </c>
      <c r="J24" s="10">
        <v>1.635</v>
      </c>
      <c r="K24" s="9" t="str">
        <f t="shared" si="0"/>
        <v>Yes</v>
      </c>
    </row>
    <row r="25" spans="1:11" x14ac:dyDescent="0.2">
      <c r="A25" s="110" t="s">
        <v>318</v>
      </c>
      <c r="B25" s="35" t="s">
        <v>229</v>
      </c>
      <c r="C25" s="8">
        <v>5.4929964300000002E-2</v>
      </c>
      <c r="D25" s="9" t="str">
        <f>IF($B25="N/A","N/A",IF(C25&gt;70,"No",IF(C25&lt;35,"No","Yes")))</f>
        <v>No</v>
      </c>
      <c r="E25" s="8">
        <v>5.3418803399999999E-2</v>
      </c>
      <c r="F25" s="9" t="str">
        <f>IF($B25="N/A","N/A",IF(E25&gt;70,"No",IF(E25&lt;35,"No","Yes")))</f>
        <v>No</v>
      </c>
      <c r="G25" s="8">
        <v>2.9146021599999999E-2</v>
      </c>
      <c r="H25" s="9" t="str">
        <f>IF($B25="N/A","N/A",IF(G25&gt;70,"No",IF(G25&lt;35,"No","Yes")))</f>
        <v>No</v>
      </c>
      <c r="I25" s="10">
        <v>-2.75</v>
      </c>
      <c r="J25" s="10">
        <v>-45.4</v>
      </c>
      <c r="K25" s="9" t="str">
        <f t="shared" si="0"/>
        <v>No</v>
      </c>
    </row>
    <row r="26" spans="1:11" x14ac:dyDescent="0.2">
      <c r="A26" s="110" t="s">
        <v>835</v>
      </c>
      <c r="B26" s="35" t="s">
        <v>220</v>
      </c>
      <c r="C26" s="8">
        <v>2.5</v>
      </c>
      <c r="D26" s="9" t="str">
        <f>IF($B26="N/A","N/A",IF(C26&gt;1,"Yes","No"))</f>
        <v>Yes</v>
      </c>
      <c r="E26" s="8">
        <v>5.5</v>
      </c>
      <c r="F26" s="9" t="str">
        <f>IF($B26="N/A","N/A",IF(E26&gt;1,"Yes","No"))</f>
        <v>Yes</v>
      </c>
      <c r="G26" s="8">
        <v>6</v>
      </c>
      <c r="H26" s="9" t="str">
        <f>IF($B26="N/A","N/A",IF(G26&gt;1,"Yes","No"))</f>
        <v>Yes</v>
      </c>
      <c r="I26" s="10">
        <v>120</v>
      </c>
      <c r="J26" s="10">
        <v>9.0909999999999993</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5.4929964300000002E-2</v>
      </c>
      <c r="D31" s="9" t="str">
        <f>IF($B31="N/A","N/A",IF(C31&gt;=90,"Yes","No"))</f>
        <v>No</v>
      </c>
      <c r="E31" s="8">
        <v>5.3418803399999999E-2</v>
      </c>
      <c r="F31" s="9" t="str">
        <f>IF($B31="N/A","N/A",IF(E31&gt;=90,"Yes","No"))</f>
        <v>No</v>
      </c>
      <c r="G31" s="8">
        <v>2.9146021599999999E-2</v>
      </c>
      <c r="H31" s="9" t="str">
        <f>IF($B31="N/A","N/A",IF(G31&gt;=90,"Yes","No"))</f>
        <v>No</v>
      </c>
      <c r="I31" s="10">
        <v>-2.75</v>
      </c>
      <c r="J31" s="10">
        <v>-45.4</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54897</v>
      </c>
      <c r="D7" s="32" t="str">
        <f>IF($B7="N/A","N/A",IF(C7&gt;15,"No",IF(C7&lt;-15,"No","Yes")))</f>
        <v>N/A</v>
      </c>
      <c r="E7" s="31">
        <v>52879</v>
      </c>
      <c r="F7" s="32" t="str">
        <f>IF($B7="N/A","N/A",IF(E7&gt;15,"No",IF(E7&lt;-15,"No","Yes")))</f>
        <v>N/A</v>
      </c>
      <c r="G7" s="31">
        <v>51623</v>
      </c>
      <c r="H7" s="32" t="str">
        <f>IF($B7="N/A","N/A",IF(G7&gt;15,"No",IF(G7&lt;-15,"No","Yes")))</f>
        <v>N/A</v>
      </c>
      <c r="I7" s="33">
        <v>-3.68</v>
      </c>
      <c r="J7" s="33">
        <v>-2.38</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62.865001731</v>
      </c>
      <c r="D13" s="9" t="str">
        <f t="shared" si="1"/>
        <v>No</v>
      </c>
      <c r="E13" s="8">
        <v>65.937328617999995</v>
      </c>
      <c r="F13" s="9" t="str">
        <f t="shared" si="2"/>
        <v>No</v>
      </c>
      <c r="G13" s="8">
        <v>72.886116653000002</v>
      </c>
      <c r="H13" s="9" t="str">
        <f t="shared" si="3"/>
        <v>No</v>
      </c>
      <c r="I13" s="10">
        <v>4.8869999999999996</v>
      </c>
      <c r="J13" s="10">
        <v>10.54</v>
      </c>
      <c r="K13" s="9" t="str">
        <f t="shared" si="0"/>
        <v>Yes</v>
      </c>
    </row>
    <row r="14" spans="1:11" x14ac:dyDescent="0.2">
      <c r="A14" s="107" t="s">
        <v>13</v>
      </c>
      <c r="B14" s="35" t="s">
        <v>213</v>
      </c>
      <c r="C14" s="36">
        <v>54897</v>
      </c>
      <c r="D14" s="9" t="str">
        <f>IF($B14="N/A","N/A",IF(C14&gt;15,"No",IF(C14&lt;-15,"No","Yes")))</f>
        <v>N/A</v>
      </c>
      <c r="E14" s="36">
        <v>52879</v>
      </c>
      <c r="F14" s="9" t="str">
        <f>IF($B14="N/A","N/A",IF(E14&gt;15,"No",IF(E14&lt;-15,"No","Yes")))</f>
        <v>N/A</v>
      </c>
      <c r="G14" s="36">
        <v>51623</v>
      </c>
      <c r="H14" s="9" t="str">
        <f>IF($B14="N/A","N/A",IF(G14&gt;15,"No",IF(G14&lt;-15,"No","Yes")))</f>
        <v>N/A</v>
      </c>
      <c r="I14" s="10">
        <v>-3.68</v>
      </c>
      <c r="J14" s="10">
        <v>-2.38</v>
      </c>
      <c r="K14" s="9" t="str">
        <f t="shared" si="0"/>
        <v>Yes</v>
      </c>
    </row>
    <row r="15" spans="1:11" x14ac:dyDescent="0.2">
      <c r="A15" s="107" t="s">
        <v>442</v>
      </c>
      <c r="B15" s="35" t="s">
        <v>215</v>
      </c>
      <c r="C15" s="8">
        <v>3.0256662476999998</v>
      </c>
      <c r="D15" s="9" t="str">
        <f>IF($B15="N/A","N/A",IF(C15&gt;20,"No",IF(C15&lt;5,"No","Yes")))</f>
        <v>No</v>
      </c>
      <c r="E15" s="8">
        <v>3.2186690369000002</v>
      </c>
      <c r="F15" s="9" t="str">
        <f>IF($B15="N/A","N/A",IF(E15&gt;20,"No",IF(E15&lt;5,"No","Yes")))</f>
        <v>No</v>
      </c>
      <c r="G15" s="8">
        <v>3.1187648916000001</v>
      </c>
      <c r="H15" s="9" t="str">
        <f>IF($B15="N/A","N/A",IF(G15&gt;20,"No",IF(G15&lt;5,"No","Yes")))</f>
        <v>No</v>
      </c>
      <c r="I15" s="10">
        <v>6.3789999999999996</v>
      </c>
      <c r="J15" s="10">
        <v>-3.1</v>
      </c>
      <c r="K15" s="9" t="str">
        <f t="shared" si="0"/>
        <v>Yes</v>
      </c>
    </row>
    <row r="16" spans="1:11" x14ac:dyDescent="0.2">
      <c r="A16" s="107" t="s">
        <v>443</v>
      </c>
      <c r="B16" s="30" t="s">
        <v>213</v>
      </c>
      <c r="C16" s="8">
        <v>96.974333752000007</v>
      </c>
      <c r="D16" s="9" t="str">
        <f>IF($B16="N/A","N/A",IF(C16&gt;15,"No",IF(C16&lt;-15,"No","Yes")))</f>
        <v>N/A</v>
      </c>
      <c r="E16" s="8">
        <v>96.781330963000002</v>
      </c>
      <c r="F16" s="9" t="str">
        <f>IF($B16="N/A","N/A",IF(E16&gt;15,"No",IF(E16&lt;-15,"No","Yes")))</f>
        <v>N/A</v>
      </c>
      <c r="G16" s="8">
        <v>96.881235107999998</v>
      </c>
      <c r="H16" s="9" t="str">
        <f>IF($B16="N/A","N/A",IF(G16&gt;15,"No",IF(G16&lt;-15,"No","Yes")))</f>
        <v>N/A</v>
      </c>
      <c r="I16" s="10">
        <v>-0.19900000000000001</v>
      </c>
      <c r="J16" s="10">
        <v>0.1032</v>
      </c>
      <c r="K16" s="9" t="str">
        <f t="shared" si="0"/>
        <v>Yes</v>
      </c>
    </row>
    <row r="17" spans="1:11" x14ac:dyDescent="0.2">
      <c r="A17" s="107" t="s">
        <v>444</v>
      </c>
      <c r="B17" s="35" t="s">
        <v>235</v>
      </c>
      <c r="C17" s="8">
        <v>1.7578374046</v>
      </c>
      <c r="D17" s="9" t="str">
        <f>IF($B17="N/A","N/A",IF(C17&gt;1,"Yes","No"))</f>
        <v>Yes</v>
      </c>
      <c r="E17" s="8">
        <v>2.2201630137000001</v>
      </c>
      <c r="F17" s="9" t="str">
        <f>IF($B17="N/A","N/A",IF(E17&gt;1,"Yes","No"))</f>
        <v>Yes</v>
      </c>
      <c r="G17" s="8">
        <v>1.6601127404</v>
      </c>
      <c r="H17" s="9" t="str">
        <f>IF($B17="N/A","N/A",IF(G17&gt;1,"Yes","No"))</f>
        <v>Yes</v>
      </c>
      <c r="I17" s="10">
        <v>26.3</v>
      </c>
      <c r="J17" s="10">
        <v>-25.2</v>
      </c>
      <c r="K17" s="9" t="str">
        <f t="shared" si="0"/>
        <v>Yes</v>
      </c>
    </row>
    <row r="18" spans="1:11" x14ac:dyDescent="0.2">
      <c r="A18" s="107" t="s">
        <v>862</v>
      </c>
      <c r="B18" s="35" t="s">
        <v>213</v>
      </c>
      <c r="C18" s="108">
        <v>4974.2943004999997</v>
      </c>
      <c r="D18" s="9" t="str">
        <f>IF($B18="N/A","N/A",IF(C18&gt;15,"No",IF(C18&lt;-15,"No","Yes")))</f>
        <v>N/A</v>
      </c>
      <c r="E18" s="108">
        <v>2833.7069846999998</v>
      </c>
      <c r="F18" s="9" t="str">
        <f>IF($B18="N/A","N/A",IF(E18&gt;15,"No",IF(E18&lt;-15,"No","Yes")))</f>
        <v>N/A</v>
      </c>
      <c r="G18" s="108">
        <v>2775.2450408</v>
      </c>
      <c r="H18" s="9" t="str">
        <f>IF($B18="N/A","N/A",IF(G18&gt;15,"No",IF(G18&lt;-15,"No","Yes")))</f>
        <v>N/A</v>
      </c>
      <c r="I18" s="10">
        <v>-43</v>
      </c>
      <c r="J18" s="10">
        <v>-2.06</v>
      </c>
      <c r="K18" s="9" t="str">
        <f t="shared" si="0"/>
        <v>Yes</v>
      </c>
    </row>
    <row r="19" spans="1:11" x14ac:dyDescent="0.2">
      <c r="A19" s="3" t="s">
        <v>131</v>
      </c>
      <c r="B19" s="35" t="s">
        <v>213</v>
      </c>
      <c r="C19" s="36">
        <v>0</v>
      </c>
      <c r="D19" s="35" t="s">
        <v>213</v>
      </c>
      <c r="E19" s="36">
        <v>0</v>
      </c>
      <c r="F19" s="35" t="s">
        <v>213</v>
      </c>
      <c r="G19" s="36">
        <v>0</v>
      </c>
      <c r="H19" s="9" t="str">
        <f>IF($B19="N/A","N/A",IF(G19&gt;15,"No",IF(G19&lt;-15,"No","Yes")))</f>
        <v>N/A</v>
      </c>
      <c r="I19" s="10" t="s">
        <v>1747</v>
      </c>
      <c r="J19" s="10" t="s">
        <v>1747</v>
      </c>
      <c r="K19" s="9" t="str">
        <f t="shared" si="0"/>
        <v>N/A</v>
      </c>
    </row>
    <row r="20" spans="1:11" x14ac:dyDescent="0.2">
      <c r="A20" s="3" t="s">
        <v>346</v>
      </c>
      <c r="B20" s="30" t="s">
        <v>213</v>
      </c>
      <c r="C20" s="8">
        <v>0</v>
      </c>
      <c r="D20" s="35" t="s">
        <v>213</v>
      </c>
      <c r="E20" s="8">
        <v>0</v>
      </c>
      <c r="F20" s="35" t="s">
        <v>213</v>
      </c>
      <c r="G20" s="8">
        <v>0</v>
      </c>
      <c r="H20" s="9" t="str">
        <f>IF($B20="N/A","N/A",IF(G20&gt;15,"No",IF(G20&lt;-15,"No","Yes")))</f>
        <v>N/A</v>
      </c>
      <c r="I20" s="10" t="s">
        <v>1747</v>
      </c>
      <c r="J20" s="10" t="s">
        <v>1747</v>
      </c>
      <c r="K20" s="9" t="str">
        <f t="shared" si="0"/>
        <v>N/A</v>
      </c>
    </row>
    <row r="21" spans="1:11" ht="25.5" x14ac:dyDescent="0.2">
      <c r="A21" s="3" t="s">
        <v>841</v>
      </c>
      <c r="B21" s="35" t="s">
        <v>213</v>
      </c>
      <c r="C21" s="108" t="s">
        <v>1747</v>
      </c>
      <c r="D21" s="9" t="str">
        <f>IF($B21="N/A","N/A",IF(C21&gt;60,"No",IF(C21&lt;15,"No","Yes")))</f>
        <v>N/A</v>
      </c>
      <c r="E21" s="108" t="s">
        <v>1747</v>
      </c>
      <c r="F21" s="9" t="str">
        <f>IF($B21="N/A","N/A",IF(E21&gt;60,"No",IF(E21&lt;15,"No","Yes")))</f>
        <v>N/A</v>
      </c>
      <c r="G21" s="108" t="s">
        <v>1747</v>
      </c>
      <c r="H21" s="9" t="str">
        <f>IF($B21="N/A","N/A",IF(G21&gt;60,"No",IF(G21&lt;15,"No","Yes")))</f>
        <v>N/A</v>
      </c>
      <c r="I21" s="10" t="s">
        <v>1747</v>
      </c>
      <c r="J21" s="10" t="s">
        <v>1747</v>
      </c>
      <c r="K21" s="9" t="str">
        <f t="shared" si="0"/>
        <v>N/A</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53236</v>
      </c>
      <c r="D6" s="9" t="str">
        <f>IF($B6="N/A","N/A",IF(C6&gt;15,"No",IF(C6&lt;-15,"No","Yes")))</f>
        <v>N/A</v>
      </c>
      <c r="E6" s="36">
        <v>51177</v>
      </c>
      <c r="F6" s="9" t="str">
        <f>IF($B6="N/A","N/A",IF(E6&gt;15,"No",IF(E6&lt;-15,"No","Yes")))</f>
        <v>N/A</v>
      </c>
      <c r="G6" s="36">
        <v>50013</v>
      </c>
      <c r="H6" s="9" t="str">
        <f>IF($B6="N/A","N/A",IF(G6&gt;15,"No",IF(G6&lt;-15,"No","Yes")))</f>
        <v>N/A</v>
      </c>
      <c r="I6" s="10">
        <v>-3.87</v>
      </c>
      <c r="J6" s="10">
        <v>-2.27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106.15637499</v>
      </c>
      <c r="D9" s="9" t="str">
        <f>IF($B9="N/A","N/A",IF(C9&gt;100,"No",IF(C9&lt;50,"No","Yes")))</f>
        <v>No</v>
      </c>
      <c r="E9" s="37">
        <v>103.6630917</v>
      </c>
      <c r="F9" s="9" t="str">
        <f>IF($B9="N/A","N/A",IF(E9&gt;100,"No",IF(E9&lt;50,"No","Yes")))</f>
        <v>No</v>
      </c>
      <c r="G9" s="37">
        <v>101.92583429</v>
      </c>
      <c r="H9" s="9" t="str">
        <f>IF($B9="N/A","N/A",IF(G9&gt;100,"No",IF(G9&lt;50,"No","Yes")))</f>
        <v>No</v>
      </c>
      <c r="I9" s="10">
        <v>-2.35</v>
      </c>
      <c r="J9" s="10">
        <v>-1.68</v>
      </c>
      <c r="K9" s="9" t="str">
        <f t="shared" si="0"/>
        <v>Yes</v>
      </c>
    </row>
    <row r="10" spans="1:11" ht="25.5" x14ac:dyDescent="0.2">
      <c r="A10" s="89" t="s">
        <v>844</v>
      </c>
      <c r="B10" s="35" t="s">
        <v>213</v>
      </c>
      <c r="C10" s="37">
        <v>452.06523992000001</v>
      </c>
      <c r="D10" s="9" t="str">
        <f>IF($B10="N/A","N/A",IF(C10&gt;15,"No",IF(C10&lt;-15,"No","Yes")))</f>
        <v>N/A</v>
      </c>
      <c r="E10" s="37">
        <v>421.99307525</v>
      </c>
      <c r="F10" s="9" t="str">
        <f>IF($B10="N/A","N/A",IF(E10&gt;15,"No",IF(E10&lt;-15,"No","Yes")))</f>
        <v>N/A</v>
      </c>
      <c r="G10" s="37">
        <v>449.36523683000001</v>
      </c>
      <c r="H10" s="9" t="str">
        <f>IF($B10="N/A","N/A",IF(G10&gt;15,"No",IF(G10&lt;-15,"No","Yes")))</f>
        <v>N/A</v>
      </c>
      <c r="I10" s="10">
        <v>-6.65</v>
      </c>
      <c r="J10" s="10">
        <v>6.4859999999999998</v>
      </c>
      <c r="K10" s="9" t="str">
        <f t="shared" si="0"/>
        <v>Yes</v>
      </c>
    </row>
    <row r="11" spans="1:11" ht="25.5" x14ac:dyDescent="0.2">
      <c r="A11" s="89" t="s">
        <v>845</v>
      </c>
      <c r="B11" s="35" t="s">
        <v>213</v>
      </c>
      <c r="C11" s="37">
        <v>397.44421577000003</v>
      </c>
      <c r="D11" s="9" t="str">
        <f>IF($B11="N/A","N/A",IF(C11&gt;15,"No",IF(C11&lt;-15,"No","Yes")))</f>
        <v>N/A</v>
      </c>
      <c r="E11" s="37">
        <v>408.38892408999999</v>
      </c>
      <c r="F11" s="9" t="str">
        <f>IF($B11="N/A","N/A",IF(E11&gt;15,"No",IF(E11&lt;-15,"No","Yes")))</f>
        <v>N/A</v>
      </c>
      <c r="G11" s="37">
        <v>408.99055490000001</v>
      </c>
      <c r="H11" s="9" t="str">
        <f>IF($B11="N/A","N/A",IF(G11&gt;15,"No",IF(G11&lt;-15,"No","Yes")))</f>
        <v>N/A</v>
      </c>
      <c r="I11" s="10">
        <v>2.754</v>
      </c>
      <c r="J11" s="10">
        <v>0.14729999999999999</v>
      </c>
      <c r="K11" s="9" t="str">
        <f t="shared" si="0"/>
        <v>Yes</v>
      </c>
    </row>
    <row r="12" spans="1:11" ht="25.5" x14ac:dyDescent="0.2">
      <c r="A12" s="89" t="s">
        <v>846</v>
      </c>
      <c r="B12" s="35" t="s">
        <v>213</v>
      </c>
      <c r="C12" s="37">
        <v>446.35840069</v>
      </c>
      <c r="D12" s="9" t="str">
        <f>IF($B12="N/A","N/A",IF(C12&gt;15,"No",IF(C12&lt;-15,"No","Yes")))</f>
        <v>N/A</v>
      </c>
      <c r="E12" s="37">
        <v>262.79506422999998</v>
      </c>
      <c r="F12" s="9" t="str">
        <f>IF($B12="N/A","N/A",IF(E12&gt;15,"No",IF(E12&lt;-15,"No","Yes")))</f>
        <v>N/A</v>
      </c>
      <c r="G12" s="37">
        <v>221.48892581000001</v>
      </c>
      <c r="H12" s="9" t="str">
        <f>IF($B12="N/A","N/A",IF(G12&gt;15,"No",IF(G12&lt;-15,"No","Yes")))</f>
        <v>N/A</v>
      </c>
      <c r="I12" s="10">
        <v>-41.1</v>
      </c>
      <c r="J12" s="10">
        <v>-15.7</v>
      </c>
      <c r="K12" s="9" t="str">
        <f t="shared" si="0"/>
        <v>Yes</v>
      </c>
    </row>
    <row r="13" spans="1:11" x14ac:dyDescent="0.2">
      <c r="A13" s="89" t="s">
        <v>655</v>
      </c>
      <c r="B13" s="35" t="s">
        <v>237</v>
      </c>
      <c r="C13" s="8">
        <v>84.117890149999994</v>
      </c>
      <c r="D13" s="9" t="str">
        <f>IF($B13="N/A","N/A",IF(C13&gt;99,"No",IF(C13&lt;75,"No","Yes")))</f>
        <v>Yes</v>
      </c>
      <c r="E13" s="8">
        <v>84.494987983000001</v>
      </c>
      <c r="F13" s="9" t="str">
        <f>IF($B13="N/A","N/A",IF(E13&gt;99,"No",IF(E13&lt;75,"No","Yes")))</f>
        <v>Yes</v>
      </c>
      <c r="G13" s="8">
        <v>84.863935377000004</v>
      </c>
      <c r="H13" s="9" t="str">
        <f>IF($B13="N/A","N/A",IF(G13&gt;99,"No",IF(G13&lt;75,"No","Yes")))</f>
        <v>Yes</v>
      </c>
      <c r="I13" s="10">
        <v>0.44829999999999998</v>
      </c>
      <c r="J13" s="10">
        <v>0.43669999999999998</v>
      </c>
      <c r="K13" s="9" t="str">
        <f t="shared" ref="K13:K24" si="1">IF(J13="Div by 0", "N/A", IF(J13="N/A","N/A", IF(J13&gt;30, "No", IF(J13&lt;-30, "No", "Yes"))))</f>
        <v>Yes</v>
      </c>
    </row>
    <row r="14" spans="1:11" x14ac:dyDescent="0.2">
      <c r="A14" s="89" t="s">
        <v>495</v>
      </c>
      <c r="B14" s="35" t="s">
        <v>213</v>
      </c>
      <c r="C14" s="9">
        <v>99.993300730000001</v>
      </c>
      <c r="D14" s="9" t="str">
        <f>IF($B14="N/A","N/A",IF(C14&gt;15,"No",IF(C14&lt;-15,"No","Yes")))</f>
        <v>N/A</v>
      </c>
      <c r="E14" s="9">
        <v>99.997687433999999</v>
      </c>
      <c r="F14" s="9" t="str">
        <f>IF($B14="N/A","N/A",IF(E14&gt;15,"No",IF(E14&lt;-15,"No","Yes")))</f>
        <v>N/A</v>
      </c>
      <c r="G14" s="9">
        <v>99.985863393000002</v>
      </c>
      <c r="H14" s="9" t="str">
        <f>IF($B14="N/A","N/A",IF(G14&gt;15,"No",IF(G14&lt;-15,"No","Yes")))</f>
        <v>N/A</v>
      </c>
      <c r="I14" s="10">
        <v>4.4000000000000003E-3</v>
      </c>
      <c r="J14" s="10">
        <v>-1.2E-2</v>
      </c>
      <c r="K14" s="9" t="str">
        <f t="shared" si="1"/>
        <v>Yes</v>
      </c>
    </row>
    <row r="15" spans="1:11" x14ac:dyDescent="0.2">
      <c r="A15" s="89" t="s">
        <v>847</v>
      </c>
      <c r="B15" s="35" t="s">
        <v>213</v>
      </c>
      <c r="C15" s="36">
        <v>29.158292018000001</v>
      </c>
      <c r="D15" s="9" t="str">
        <f>IF($B15="N/A","N/A",IF(C15&gt;15,"No",IF(C15&lt;-15,"No","Yes")))</f>
        <v>N/A</v>
      </c>
      <c r="E15" s="10">
        <v>29.198561550000001</v>
      </c>
      <c r="F15" s="9" t="str">
        <f>IF($B15="N/A","N/A",IF(E15&gt;15,"No",IF(E15&lt;-15,"No","Yes")))</f>
        <v>N/A</v>
      </c>
      <c r="G15" s="10">
        <v>29.307326153999998</v>
      </c>
      <c r="H15" s="9" t="str">
        <f>IF($B15="N/A","N/A",IF(G15&gt;15,"No",IF(G15&lt;-15,"No","Yes")))</f>
        <v>N/A</v>
      </c>
      <c r="I15" s="10">
        <v>0.1381</v>
      </c>
      <c r="J15" s="10">
        <v>0.3725</v>
      </c>
      <c r="K15" s="9" t="str">
        <f t="shared" si="1"/>
        <v>Yes</v>
      </c>
    </row>
    <row r="16" spans="1:11" x14ac:dyDescent="0.2">
      <c r="A16" s="86" t="s">
        <v>656</v>
      </c>
      <c r="B16" s="60" t="s">
        <v>238</v>
      </c>
      <c r="C16" s="9">
        <v>3.4131039146000002</v>
      </c>
      <c r="D16" s="9" t="str">
        <f>IF($B16="N/A","N/A",IF(C16&gt;20,"No",IF(C16&lt;=0,"No","Yes")))</f>
        <v>Yes</v>
      </c>
      <c r="E16" s="9">
        <v>4.1346698711999998</v>
      </c>
      <c r="F16" s="9" t="str">
        <f>IF($B16="N/A","N/A",IF(E16&gt;20,"No",IF(E16&lt;=0,"No","Yes")))</f>
        <v>Yes</v>
      </c>
      <c r="G16" s="9">
        <v>4.5088277047999998</v>
      </c>
      <c r="H16" s="9" t="str">
        <f>IF($B16="N/A","N/A",IF(G16&gt;20,"No",IF(G16&lt;=0,"No","Yes")))</f>
        <v>Yes</v>
      </c>
      <c r="I16" s="10">
        <v>21.14</v>
      </c>
      <c r="J16" s="10">
        <v>9.0489999999999995</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28.673637865</v>
      </c>
      <c r="D18" s="9" t="str">
        <f>IF($B18="N/A","N/A",IF(C18&gt;15,"No",IF(C18&lt;-15,"No","Yes")))</f>
        <v>N/A</v>
      </c>
      <c r="E18" s="10">
        <v>28.663516068</v>
      </c>
      <c r="F18" s="9" t="str">
        <f>IF($B18="N/A","N/A",IF(E18&gt;15,"No",IF(E18&lt;-15,"No","Yes")))</f>
        <v>N/A</v>
      </c>
      <c r="G18" s="10">
        <v>28.564523282</v>
      </c>
      <c r="H18" s="9" t="str">
        <f>IF($B18="N/A","N/A",IF(G18&gt;15,"No",IF(G18&lt;-15,"No","Yes")))</f>
        <v>N/A</v>
      </c>
      <c r="I18" s="10">
        <v>-3.5000000000000003E-2</v>
      </c>
      <c r="J18" s="10">
        <v>-0.34499999999999997</v>
      </c>
      <c r="K18" s="9" t="str">
        <f t="shared" si="1"/>
        <v>Yes</v>
      </c>
    </row>
    <row r="19" spans="1:11" x14ac:dyDescent="0.2">
      <c r="A19" s="89" t="s">
        <v>657</v>
      </c>
      <c r="B19" s="60" t="s">
        <v>239</v>
      </c>
      <c r="C19" s="9">
        <v>0.6029754302</v>
      </c>
      <c r="D19" s="9" t="str">
        <f>IF($B19="N/A","N/A",IF(C19&gt;10,"No",IF(C19&lt;=0,"No","Yes")))</f>
        <v>Yes</v>
      </c>
      <c r="E19" s="9">
        <v>0.53539676030000005</v>
      </c>
      <c r="F19" s="9" t="str">
        <f>IF($B19="N/A","N/A",IF(E19&gt;10,"No",IF(E19&lt;=0,"No","Yes")))</f>
        <v>Yes</v>
      </c>
      <c r="G19" s="9">
        <v>0.40789394759999997</v>
      </c>
      <c r="H19" s="9" t="str">
        <f>IF($B19="N/A","N/A",IF(G19&gt;10,"No",IF(G19&lt;=0,"No","Yes")))</f>
        <v>Yes</v>
      </c>
      <c r="I19" s="10">
        <v>-11.2</v>
      </c>
      <c r="J19" s="10">
        <v>-23.8</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28.760124610999998</v>
      </c>
      <c r="D21" s="9" t="str">
        <f>IF($B21="N/A","N/A",IF(C21&gt;15,"No",IF(C21&lt;-15,"No","Yes")))</f>
        <v>N/A</v>
      </c>
      <c r="E21" s="10">
        <v>28.799270072999999</v>
      </c>
      <c r="F21" s="9" t="str">
        <f>IF($B21="N/A","N/A",IF(E21&gt;15,"No",IF(E21&lt;-15,"No","Yes")))</f>
        <v>N/A</v>
      </c>
      <c r="G21" s="10">
        <v>29.063725489999999</v>
      </c>
      <c r="H21" s="9" t="str">
        <f>IF($B21="N/A","N/A",IF(G21&gt;15,"No",IF(G21&lt;-15,"No","Yes")))</f>
        <v>N/A</v>
      </c>
      <c r="I21" s="10">
        <v>0.1361</v>
      </c>
      <c r="J21" s="10">
        <v>0.91830000000000001</v>
      </c>
      <c r="K21" s="9" t="str">
        <f t="shared" si="1"/>
        <v>Yes</v>
      </c>
    </row>
    <row r="22" spans="1:11" x14ac:dyDescent="0.2">
      <c r="A22" s="89" t="s">
        <v>1722</v>
      </c>
      <c r="B22" s="60" t="s">
        <v>224</v>
      </c>
      <c r="C22" s="9">
        <v>11.866030506</v>
      </c>
      <c r="D22" s="9" t="str">
        <f>IF($B22="N/A","N/A",IF(C22&gt;5,"No",IF(C22&lt;=0,"No","Yes")))</f>
        <v>No</v>
      </c>
      <c r="E22" s="9">
        <v>10.834945385999999</v>
      </c>
      <c r="F22" s="9" t="str">
        <f>IF($B22="N/A","N/A",IF(E22&gt;5,"No",IF(E22&lt;=0,"No","Yes")))</f>
        <v>No</v>
      </c>
      <c r="G22" s="9">
        <v>10.219342971</v>
      </c>
      <c r="H22" s="9" t="str">
        <f>IF($B22="N/A","N/A",IF(G22&gt;5,"No",IF(G22&lt;=0,"No","Yes")))</f>
        <v>No</v>
      </c>
      <c r="I22" s="10">
        <v>-8.69</v>
      </c>
      <c r="J22" s="10">
        <v>-5.68</v>
      </c>
      <c r="K22" s="9" t="str">
        <f t="shared" si="1"/>
        <v>Yes</v>
      </c>
    </row>
    <row r="23" spans="1:11" x14ac:dyDescent="0.2">
      <c r="A23" s="89" t="s">
        <v>130</v>
      </c>
      <c r="B23" s="35" t="s">
        <v>213</v>
      </c>
      <c r="C23" s="9">
        <v>11.334494222</v>
      </c>
      <c r="D23" s="9" t="str">
        <f>IF($B23="N/A","N/A",IF(C23&gt;15,"No",IF(C23&lt;-15,"No","Yes")))</f>
        <v>N/A</v>
      </c>
      <c r="E23" s="9">
        <v>36.519386834999999</v>
      </c>
      <c r="F23" s="9" t="str">
        <f>IF($B23="N/A","N/A",IF(E23&gt;15,"No",IF(E23&lt;-15,"No","Yes")))</f>
        <v>N/A</v>
      </c>
      <c r="G23" s="9">
        <v>100</v>
      </c>
      <c r="H23" s="9" t="str">
        <f>IF($B23="N/A","N/A",IF(G23&gt;15,"No",IF(G23&lt;-15,"No","Yes")))</f>
        <v>N/A</v>
      </c>
      <c r="I23" s="10">
        <v>222.2</v>
      </c>
      <c r="J23" s="10">
        <v>173.8</v>
      </c>
      <c r="K23" s="9" t="str">
        <f t="shared" si="1"/>
        <v>No</v>
      </c>
    </row>
    <row r="24" spans="1:11" x14ac:dyDescent="0.2">
      <c r="A24" s="89" t="s">
        <v>850</v>
      </c>
      <c r="B24" s="35" t="s">
        <v>213</v>
      </c>
      <c r="C24" s="10">
        <v>26.093575419</v>
      </c>
      <c r="D24" s="9" t="str">
        <f>IF($B24="N/A","N/A",IF(C24&gt;15,"No",IF(C24&lt;-15,"No","Yes")))</f>
        <v>N/A</v>
      </c>
      <c r="E24" s="10">
        <v>20.990617283999999</v>
      </c>
      <c r="F24" s="9" t="str">
        <f>IF($B24="N/A","N/A",IF(E24&gt;15,"No",IF(E24&lt;-15,"No","Yes")))</f>
        <v>N/A</v>
      </c>
      <c r="G24" s="10">
        <v>20.724320093999999</v>
      </c>
      <c r="H24" s="9" t="str">
        <f>IF($B24="N/A","N/A",IF(G24&gt;15,"No",IF(G24&lt;-15,"No","Yes")))</f>
        <v>N/A</v>
      </c>
      <c r="I24" s="10">
        <v>-19.600000000000001</v>
      </c>
      <c r="J24" s="10">
        <v>-1.27</v>
      </c>
      <c r="K24" s="9" t="str">
        <f t="shared" si="1"/>
        <v>Yes</v>
      </c>
    </row>
    <row r="25" spans="1:11" x14ac:dyDescent="0.2">
      <c r="A25" s="89" t="s">
        <v>15</v>
      </c>
      <c r="B25" s="35" t="s">
        <v>240</v>
      </c>
      <c r="C25" s="9">
        <v>1.7732361560000001</v>
      </c>
      <c r="D25" s="9" t="str">
        <f>IF($B25="N/A","N/A",IF(C25&gt;20,"No",IF(C25&lt;1,"No","Yes")))</f>
        <v>Yes</v>
      </c>
      <c r="E25" s="9">
        <v>1.6980284111999999</v>
      </c>
      <c r="F25" s="9" t="str">
        <f>IF($B25="N/A","N/A",IF(E25&gt;20,"No",IF(E25&lt;1,"No","Yes")))</f>
        <v>Yes</v>
      </c>
      <c r="G25" s="9">
        <v>1.7575430388</v>
      </c>
      <c r="H25" s="9" t="str">
        <f>IF($B25="N/A","N/A",IF(G25&gt;20,"No",IF(G25&lt;1,"No","Yes")))</f>
        <v>Yes</v>
      </c>
      <c r="I25" s="10">
        <v>-4.24</v>
      </c>
      <c r="J25" s="10">
        <v>3.5049999999999999</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3.1689082576000001</v>
      </c>
      <c r="D27" s="9" t="str">
        <f>IF($B27="N/A","N/A",IF(C27&gt;100,"No",IF(C27&lt;95,"No","Yes")))</f>
        <v>No</v>
      </c>
      <c r="E27" s="9">
        <v>78.158156985000005</v>
      </c>
      <c r="F27" s="9" t="str">
        <f>IF($B27="N/A","N/A",IF(E27&gt;100,"No",IF(E27&lt;95,"No","Yes")))</f>
        <v>No</v>
      </c>
      <c r="G27" s="9">
        <v>94.709375562000005</v>
      </c>
      <c r="H27" s="9" t="str">
        <f>IF($B27="N/A","N/A",IF(G27&gt;100,"No",IF(G27&lt;95,"No","Yes")))</f>
        <v>No</v>
      </c>
      <c r="I27" s="10">
        <v>2366</v>
      </c>
      <c r="J27" s="10">
        <v>21.18</v>
      </c>
      <c r="K27" s="9" t="str">
        <f t="shared" si="2"/>
        <v>Yes</v>
      </c>
    </row>
    <row r="28" spans="1:11" x14ac:dyDescent="0.2">
      <c r="A28" s="89" t="s">
        <v>851</v>
      </c>
      <c r="B28" s="35" t="s">
        <v>226</v>
      </c>
      <c r="C28" s="9">
        <v>25.726141079000001</v>
      </c>
      <c r="D28" s="9" t="str">
        <f>IF($B28="N/A","N/A",IF(C28&gt;30,"No",IF(C28&lt;5,"No","Yes")))</f>
        <v>Yes</v>
      </c>
      <c r="E28" s="9">
        <v>12.930323258</v>
      </c>
      <c r="F28" s="9" t="str">
        <f>IF($B28="N/A","N/A",IF(E28&gt;30,"No",IF(E28&lt;5,"No","Yes")))</f>
        <v>Yes</v>
      </c>
      <c r="G28" s="9">
        <v>12.0125826</v>
      </c>
      <c r="H28" s="9" t="str">
        <f>IF($B28="N/A","N/A",IF(G28&gt;30,"No",IF(G28&lt;5,"No","Yes")))</f>
        <v>Yes</v>
      </c>
      <c r="I28" s="10">
        <v>-49.7</v>
      </c>
      <c r="J28" s="10">
        <v>-7.1</v>
      </c>
      <c r="K28" s="9" t="str">
        <f t="shared" si="2"/>
        <v>Yes</v>
      </c>
    </row>
    <row r="29" spans="1:11" x14ac:dyDescent="0.2">
      <c r="A29" s="89" t="s">
        <v>852</v>
      </c>
      <c r="B29" s="35" t="s">
        <v>227</v>
      </c>
      <c r="C29" s="9">
        <v>21.754593954000001</v>
      </c>
      <c r="D29" s="9" t="str">
        <f>IF($B29="N/A","N/A",IF(C29&gt;75,"No",IF(C29&lt;15,"No","Yes")))</f>
        <v>Yes</v>
      </c>
      <c r="E29" s="9">
        <v>46.498662467000003</v>
      </c>
      <c r="F29" s="9" t="str">
        <f>IF($B29="N/A","N/A",IF(E29&gt;75,"No",IF(E29&lt;15,"No","Yes")))</f>
        <v>Yes</v>
      </c>
      <c r="G29" s="9">
        <v>45.322693014000002</v>
      </c>
      <c r="H29" s="9" t="str">
        <f>IF($B29="N/A","N/A",IF(G29&gt;75,"No",IF(G29&lt;15,"No","Yes")))</f>
        <v>Yes</v>
      </c>
      <c r="I29" s="10">
        <v>113.7</v>
      </c>
      <c r="J29" s="10">
        <v>-2.5299999999999998</v>
      </c>
      <c r="K29" s="9" t="str">
        <f t="shared" si="2"/>
        <v>Yes</v>
      </c>
    </row>
    <row r="30" spans="1:11" x14ac:dyDescent="0.2">
      <c r="A30" s="89" t="s">
        <v>853</v>
      </c>
      <c r="B30" s="35" t="s">
        <v>228</v>
      </c>
      <c r="C30" s="9">
        <v>52.519264966999998</v>
      </c>
      <c r="D30" s="9" t="str">
        <f>IF($B30="N/A","N/A",IF(C30&gt;70,"No",IF(C30&lt;25,"No","Yes")))</f>
        <v>Yes</v>
      </c>
      <c r="E30" s="9">
        <v>40.571014275000003</v>
      </c>
      <c r="F30" s="9" t="str">
        <f>IF($B30="N/A","N/A",IF(E30&gt;70,"No",IF(E30&lt;25,"No","Yes")))</f>
        <v>Yes</v>
      </c>
      <c r="G30" s="9">
        <v>42.664724386000003</v>
      </c>
      <c r="H30" s="9" t="str">
        <f>IF($B30="N/A","N/A",IF(G30&gt;70,"No",IF(G30&lt;25,"No","Yes")))</f>
        <v>Yes</v>
      </c>
      <c r="I30" s="10">
        <v>-22.8</v>
      </c>
      <c r="J30" s="10">
        <v>5.1609999999999996</v>
      </c>
      <c r="K30" s="9" t="str">
        <f t="shared" si="2"/>
        <v>Yes</v>
      </c>
    </row>
    <row r="31" spans="1:11" x14ac:dyDescent="0.2">
      <c r="A31" s="89" t="s">
        <v>160</v>
      </c>
      <c r="B31" s="35" t="s">
        <v>214</v>
      </c>
      <c r="C31" s="9">
        <v>99.994364716000007</v>
      </c>
      <c r="D31" s="9" t="str">
        <f>IF($B31="N/A","N/A",IF(C31&gt;100,"No",IF(C31&lt;95,"No","Yes")))</f>
        <v>Yes</v>
      </c>
      <c r="E31" s="9">
        <v>99.988275982999994</v>
      </c>
      <c r="F31" s="9" t="str">
        <f>IF($B31="N/A","N/A",IF(E31&gt;100,"No",IF(E31&lt;95,"No","Yes")))</f>
        <v>Yes</v>
      </c>
      <c r="G31" s="9">
        <v>99.988003118999998</v>
      </c>
      <c r="H31" s="9" t="str">
        <f>IF($B31="N/A","N/A",IF(G31&gt;100,"No",IF(G31&lt;95,"No","Yes")))</f>
        <v>Yes</v>
      </c>
      <c r="I31" s="10">
        <v>-6.0000000000000001E-3</v>
      </c>
      <c r="J31" s="10">
        <v>0</v>
      </c>
      <c r="K31" s="9" t="str">
        <f t="shared" si="2"/>
        <v>Yes</v>
      </c>
    </row>
    <row r="32" spans="1:11" x14ac:dyDescent="0.2">
      <c r="A32" s="29" t="s">
        <v>374</v>
      </c>
      <c r="B32" s="35" t="s">
        <v>241</v>
      </c>
      <c r="C32" s="9">
        <v>1.0181080471999999</v>
      </c>
      <c r="D32" s="9" t="str">
        <f>IF($B32="N/A","N/A",IF(C32&gt;5,"No",IF(C32&lt;1,"No","Yes")))</f>
        <v>Yes</v>
      </c>
      <c r="E32" s="9">
        <v>0.94378334019999999</v>
      </c>
      <c r="F32" s="9" t="str">
        <f>IF($B32="N/A","N/A",IF(E32&gt;5,"No",IF(E32&lt;1,"No","Yes")))</f>
        <v>No</v>
      </c>
      <c r="G32" s="9">
        <v>0.98174474639999998</v>
      </c>
      <c r="H32" s="9" t="str">
        <f>IF($B32="N/A","N/A",IF(G32&gt;5,"No",IF(G32&lt;1,"No","Yes")))</f>
        <v>No</v>
      </c>
      <c r="I32" s="10">
        <v>-7.3</v>
      </c>
      <c r="J32" s="10">
        <v>4.0220000000000002</v>
      </c>
      <c r="K32" s="9" t="str">
        <f t="shared" si="2"/>
        <v>Yes</v>
      </c>
    </row>
    <row r="33" spans="1:11" x14ac:dyDescent="0.2">
      <c r="A33" s="29" t="s">
        <v>376</v>
      </c>
      <c r="B33" s="35" t="s">
        <v>242</v>
      </c>
      <c r="C33" s="9">
        <v>96.765346758000007</v>
      </c>
      <c r="D33" s="9" t="str">
        <f>IF($B33="N/A","N/A",IF(C33&gt;98,"No",IF(C33&lt;8,"No","Yes")))</f>
        <v>Yes</v>
      </c>
      <c r="E33" s="9">
        <v>96.908767609999998</v>
      </c>
      <c r="F33" s="9" t="str">
        <f>IF($B33="N/A","N/A",IF(E33&gt;98,"No",IF(E33&lt;8,"No","Yes")))</f>
        <v>Yes</v>
      </c>
      <c r="G33" s="9">
        <v>96.944794353000006</v>
      </c>
      <c r="H33" s="9" t="str">
        <f>IF($B33="N/A","N/A",IF(G33&gt;98,"No",IF(G33&lt;8,"No","Yes")))</f>
        <v>Yes</v>
      </c>
      <c r="I33" s="10">
        <v>0.1482</v>
      </c>
      <c r="J33" s="10">
        <v>3.7199999999999997E-2</v>
      </c>
      <c r="K33" s="9" t="str">
        <f t="shared" si="2"/>
        <v>Yes</v>
      </c>
    </row>
    <row r="34" spans="1:11" x14ac:dyDescent="0.2">
      <c r="A34" s="29" t="s">
        <v>377</v>
      </c>
      <c r="B34" s="60" t="s">
        <v>224</v>
      </c>
      <c r="C34" s="9">
        <v>1.0913667442999999</v>
      </c>
      <c r="D34" s="9" t="str">
        <f>IF($B34="N/A","N/A",IF(C34&gt;5,"No",IF(C34&lt;=0,"No","Yes")))</f>
        <v>Yes</v>
      </c>
      <c r="E34" s="9">
        <v>1.0004494206000001</v>
      </c>
      <c r="F34" s="9" t="str">
        <f>IF($B34="N/A","N/A",IF(E34&gt;5,"No",IF(E34&lt;=0,"No","Yes")))</f>
        <v>Yes</v>
      </c>
      <c r="G34" s="9">
        <v>0.93575670330000005</v>
      </c>
      <c r="H34" s="9" t="str">
        <f>IF($B34="N/A","N/A",IF(G34&gt;5,"No",IF(G34&lt;=0,"No","Yes")))</f>
        <v>Yes</v>
      </c>
      <c r="I34" s="10">
        <v>-8.33</v>
      </c>
      <c r="J34" s="10">
        <v>-6.47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1661</v>
      </c>
      <c r="D6" s="9" t="str">
        <f>IF($B6="N/A","N/A",IF(C6&gt;15,"No",IF(C6&lt;-15,"No","Yes")))</f>
        <v>N/A</v>
      </c>
      <c r="E6" s="36">
        <v>1702</v>
      </c>
      <c r="F6" s="9" t="str">
        <f>IF($B6="N/A","N/A",IF(E6&gt;15,"No",IF(E6&lt;-15,"No","Yes")))</f>
        <v>N/A</v>
      </c>
      <c r="G6" s="36">
        <v>1610</v>
      </c>
      <c r="H6" s="9" t="str">
        <f>IF($B6="N/A","N/A",IF(G6&gt;15,"No",IF(G6&lt;-15,"No","Yes")))</f>
        <v>N/A</v>
      </c>
      <c r="I6" s="10">
        <v>2.468</v>
      </c>
      <c r="J6" s="10">
        <v>-5.41</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1786.6809151</v>
      </c>
      <c r="D9" s="9" t="str">
        <f>IF($B9="N/A","N/A",IF(C9&gt;15,"No",IF(C9&lt;-15,"No","Yes")))</f>
        <v>N/A</v>
      </c>
      <c r="E9" s="37">
        <v>1839.0276146000001</v>
      </c>
      <c r="F9" s="9" t="str">
        <f>IF($B9="N/A","N/A",IF(E9&gt;15,"No",IF(E9&lt;-15,"No","Yes")))</f>
        <v>N/A</v>
      </c>
      <c r="G9" s="37">
        <v>1964.5782609</v>
      </c>
      <c r="H9" s="9" t="str">
        <f>IF($B9="N/A","N/A",IF(G9&gt;15,"No",IF(G9&lt;-15,"No","Yes")))</f>
        <v>N/A</v>
      </c>
      <c r="I9" s="10">
        <v>2.93</v>
      </c>
      <c r="J9" s="10">
        <v>6.827</v>
      </c>
      <c r="K9" s="9" t="str">
        <f t="shared" si="0"/>
        <v>Yes</v>
      </c>
    </row>
    <row r="10" spans="1:11" x14ac:dyDescent="0.2">
      <c r="A10" s="89" t="s">
        <v>655</v>
      </c>
      <c r="B10" s="35" t="s">
        <v>237</v>
      </c>
      <c r="C10" s="8">
        <v>95.605057193999997</v>
      </c>
      <c r="D10" s="9" t="str">
        <f>IF($B10="N/A","N/A",IF(C10&gt;99,"No",IF(C10&lt;75,"No","Yes")))</f>
        <v>Yes</v>
      </c>
      <c r="E10" s="8">
        <v>95.534665099999998</v>
      </c>
      <c r="F10" s="9" t="str">
        <f>IF($B10="N/A","N/A",IF(E10&gt;99,"No",IF(E10&lt;75,"No","Yes")))</f>
        <v>Yes</v>
      </c>
      <c r="G10" s="8">
        <v>95.031055901000002</v>
      </c>
      <c r="H10" s="9" t="str">
        <f>IF($B10="N/A","N/A",IF(G10&gt;99,"No",IF(G10&lt;75,"No","Yes")))</f>
        <v>Yes</v>
      </c>
      <c r="I10" s="10">
        <v>-7.3999999999999996E-2</v>
      </c>
      <c r="J10" s="10">
        <v>-0.52700000000000002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4.3949428055000004</v>
      </c>
      <c r="D12" s="9" t="str">
        <f>IF($B12="N/A","N/A",IF(C12&gt;10,"No",IF(C12&lt;=0,"No","Yes")))</f>
        <v>Yes</v>
      </c>
      <c r="E12" s="9">
        <v>4.4653349001000002</v>
      </c>
      <c r="F12" s="9" t="str">
        <f>IF($B12="N/A","N/A",IF(E12&gt;10,"No",IF(E12&lt;=0,"No","Yes")))</f>
        <v>Yes</v>
      </c>
      <c r="G12" s="9">
        <v>4.9068322981000003</v>
      </c>
      <c r="H12" s="9" t="str">
        <f>IF($B12="N/A","N/A",IF(G12&gt;10,"No",IF(G12&lt;=0,"No","Yes")))</f>
        <v>Yes</v>
      </c>
      <c r="I12" s="10">
        <v>1.6020000000000001</v>
      </c>
      <c r="J12" s="10">
        <v>9.8870000000000005</v>
      </c>
      <c r="K12" s="9" t="str">
        <f t="shared" si="0"/>
        <v>Yes</v>
      </c>
    </row>
    <row r="13" spans="1:11" x14ac:dyDescent="0.2">
      <c r="A13" s="89" t="s">
        <v>658</v>
      </c>
      <c r="B13" s="60" t="s">
        <v>224</v>
      </c>
      <c r="C13" s="9">
        <v>0</v>
      </c>
      <c r="D13" s="9" t="str">
        <f>IF($B13="N/A","N/A",IF(C13&gt;5,"No",IF(C13&lt;=0,"No","Yes")))</f>
        <v>No</v>
      </c>
      <c r="E13" s="9">
        <v>0</v>
      </c>
      <c r="F13" s="9" t="str">
        <f>IF($B13="N/A","N/A",IF(E13&gt;5,"No",IF(E13&lt;=0,"No","Yes")))</f>
        <v>No</v>
      </c>
      <c r="G13" s="9">
        <v>6.2111801199999997E-2</v>
      </c>
      <c r="H13" s="9" t="str">
        <f>IF($B13="N/A","N/A",IF(G13&gt;5,"No",IF(G13&lt;=0,"No","Yes")))</f>
        <v>Yes</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5.0571944611999999</v>
      </c>
      <c r="D15" s="9" t="str">
        <f>IF($B15="N/A","N/A",IF(C15&gt;100,"No",IF(C15&lt;95,"No","Yes")))</f>
        <v>No</v>
      </c>
      <c r="E15" s="9">
        <v>90.246768508000002</v>
      </c>
      <c r="F15" s="9" t="str">
        <f>IF($B15="N/A","N/A",IF(E15&gt;100,"No",IF(E15&lt;95,"No","Yes")))</f>
        <v>No</v>
      </c>
      <c r="G15" s="9">
        <v>98.260869564999993</v>
      </c>
      <c r="H15" s="9" t="str">
        <f>IF($B15="N/A","N/A",IF(G15&gt;100,"No",IF(G15&lt;95,"No","Yes")))</f>
        <v>Yes</v>
      </c>
      <c r="I15" s="10">
        <v>1685</v>
      </c>
      <c r="J15" s="10">
        <v>8.8800000000000008</v>
      </c>
      <c r="K15" s="9" t="str">
        <f t="shared" si="0"/>
        <v>Yes</v>
      </c>
    </row>
    <row r="16" spans="1:11" x14ac:dyDescent="0.2">
      <c r="A16" s="89" t="s">
        <v>851</v>
      </c>
      <c r="B16" s="35" t="s">
        <v>226</v>
      </c>
      <c r="C16" s="9">
        <v>16.666666667000001</v>
      </c>
      <c r="D16" s="9" t="str">
        <f>IF($B16="N/A","N/A",IF(C16&gt;30,"No",IF(C16&lt;5,"No","Yes")))</f>
        <v>Yes</v>
      </c>
      <c r="E16" s="9">
        <v>6.25</v>
      </c>
      <c r="F16" s="9" t="str">
        <f>IF($B16="N/A","N/A",IF(E16&gt;30,"No",IF(E16&lt;5,"No","Yes")))</f>
        <v>Yes</v>
      </c>
      <c r="G16" s="9">
        <v>3.5398230088</v>
      </c>
      <c r="H16" s="9" t="str">
        <f>IF($B16="N/A","N/A",IF(G16&gt;30,"No",IF(G16&lt;5,"No","Yes")))</f>
        <v>No</v>
      </c>
      <c r="I16" s="10">
        <v>-62.5</v>
      </c>
      <c r="J16" s="10">
        <v>-43.4</v>
      </c>
      <c r="K16" s="9" t="str">
        <f t="shared" si="0"/>
        <v>No</v>
      </c>
    </row>
    <row r="17" spans="1:11" x14ac:dyDescent="0.2">
      <c r="A17" s="89" t="s">
        <v>852</v>
      </c>
      <c r="B17" s="35" t="s">
        <v>227</v>
      </c>
      <c r="C17" s="9">
        <v>27.380952381</v>
      </c>
      <c r="D17" s="9" t="str">
        <f>IF($B17="N/A","N/A",IF(C17&gt;75,"No",IF(C17&lt;15,"No","Yes")))</f>
        <v>Yes</v>
      </c>
      <c r="E17" s="9">
        <v>30.598958332999999</v>
      </c>
      <c r="F17" s="9" t="str">
        <f>IF($B17="N/A","N/A",IF(E17&gt;75,"No",IF(E17&lt;15,"No","Yes")))</f>
        <v>Yes</v>
      </c>
      <c r="G17" s="9">
        <v>25.790139064000002</v>
      </c>
      <c r="H17" s="9" t="str">
        <f>IF($B17="N/A","N/A",IF(G17&gt;75,"No",IF(G17&lt;15,"No","Yes")))</f>
        <v>Yes</v>
      </c>
      <c r="I17" s="10">
        <v>11.75</v>
      </c>
      <c r="J17" s="10">
        <v>-15.7</v>
      </c>
      <c r="K17" s="9" t="str">
        <f t="shared" si="0"/>
        <v>Yes</v>
      </c>
    </row>
    <row r="18" spans="1:11" x14ac:dyDescent="0.2">
      <c r="A18" s="89" t="s">
        <v>853</v>
      </c>
      <c r="B18" s="35" t="s">
        <v>228</v>
      </c>
      <c r="C18" s="9">
        <v>55.952380951999999</v>
      </c>
      <c r="D18" s="9" t="str">
        <f>IF($B18="N/A","N/A",IF(C18&gt;70,"No",IF(C18&lt;25,"No","Yes")))</f>
        <v>Yes</v>
      </c>
      <c r="E18" s="9">
        <v>63.151041667000001</v>
      </c>
      <c r="F18" s="9" t="str">
        <f>IF($B18="N/A","N/A",IF(E18&gt;70,"No",IF(E18&lt;25,"No","Yes")))</f>
        <v>Yes</v>
      </c>
      <c r="G18" s="9">
        <v>70.670037926999996</v>
      </c>
      <c r="H18" s="9" t="str">
        <f>IF($B18="N/A","N/A",IF(G18&gt;70,"No",IF(G18&lt;25,"No","Yes")))</f>
        <v>No</v>
      </c>
      <c r="I18" s="10">
        <v>12.87</v>
      </c>
      <c r="J18" s="10">
        <v>11.91</v>
      </c>
      <c r="K18" s="9" t="str">
        <f t="shared" si="0"/>
        <v>Yes</v>
      </c>
    </row>
    <row r="19" spans="1:11" x14ac:dyDescent="0.2">
      <c r="A19" s="89" t="s">
        <v>160</v>
      </c>
      <c r="B19" s="35" t="s">
        <v>214</v>
      </c>
      <c r="C19" s="9">
        <v>98.615291993</v>
      </c>
      <c r="D19" s="9" t="str">
        <f>IF($B19="N/A","N/A",IF(C19&gt;100,"No",IF(C19&lt;95,"No","Yes")))</f>
        <v>Yes</v>
      </c>
      <c r="E19" s="9">
        <v>98.942420682000005</v>
      </c>
      <c r="F19" s="9" t="str">
        <f>IF($B19="N/A","N/A",IF(E19&gt;100,"No",IF(E19&lt;95,"No","Yes")))</f>
        <v>Yes</v>
      </c>
      <c r="G19" s="9">
        <v>99.378881988000003</v>
      </c>
      <c r="H19" s="9" t="str">
        <f>IF($B19="N/A","N/A",IF(G19&gt;100,"No",IF(G19&lt;95,"No","Yes")))</f>
        <v>Yes</v>
      </c>
      <c r="I19" s="10">
        <v>0.33169999999999999</v>
      </c>
      <c r="J19" s="10">
        <v>0.44109999999999999</v>
      </c>
      <c r="K19" s="9" t="str">
        <f t="shared" si="0"/>
        <v>Yes</v>
      </c>
    </row>
    <row r="20" spans="1:11" x14ac:dyDescent="0.2">
      <c r="A20" s="29" t="s">
        <v>374</v>
      </c>
      <c r="B20" s="35" t="s">
        <v>241</v>
      </c>
      <c r="C20" s="9">
        <v>11.619506320999999</v>
      </c>
      <c r="D20" s="9" t="str">
        <f>IF($B20="N/A","N/A",IF(C20&gt;5,"No",IF(C20&lt;1,"No","Yes")))</f>
        <v>No</v>
      </c>
      <c r="E20" s="9">
        <v>10.987074031000001</v>
      </c>
      <c r="F20" s="9" t="str">
        <f>IF($B20="N/A","N/A",IF(E20&gt;5,"No",IF(E20&lt;1,"No","Yes")))</f>
        <v>No</v>
      </c>
      <c r="G20" s="9">
        <v>12.546583850999999</v>
      </c>
      <c r="H20" s="9" t="str">
        <f>IF($B20="N/A","N/A",IF(G20&gt;5,"No",IF(G20&lt;1,"No","Yes")))</f>
        <v>No</v>
      </c>
      <c r="I20" s="10">
        <v>-5.44</v>
      </c>
      <c r="J20" s="10">
        <v>14.19</v>
      </c>
      <c r="K20" s="9" t="str">
        <f t="shared" si="0"/>
        <v>Yes</v>
      </c>
    </row>
    <row r="21" spans="1:11" x14ac:dyDescent="0.2">
      <c r="A21" s="29" t="s">
        <v>376</v>
      </c>
      <c r="B21" s="35" t="s">
        <v>242</v>
      </c>
      <c r="C21" s="9">
        <v>73.028296206999997</v>
      </c>
      <c r="D21" s="9" t="str">
        <f>IF($B21="N/A","N/A",IF(C21&gt;98,"No",IF(C21&lt;8,"No","Yes")))</f>
        <v>Yes</v>
      </c>
      <c r="E21" s="9">
        <v>74.324324324000003</v>
      </c>
      <c r="F21" s="9" t="str">
        <f>IF($B21="N/A","N/A",IF(E21&gt;98,"No",IF(E21&lt;8,"No","Yes")))</f>
        <v>Yes</v>
      </c>
      <c r="G21" s="9">
        <v>73.540372671</v>
      </c>
      <c r="H21" s="9" t="str">
        <f>IF($B21="N/A","N/A",IF(G21&gt;98,"No",IF(G21&lt;8,"No","Yes")))</f>
        <v>Yes</v>
      </c>
      <c r="I21" s="10">
        <v>1.7749999999999999</v>
      </c>
      <c r="J21" s="10">
        <v>-1.05</v>
      </c>
      <c r="K21" s="9" t="str">
        <f t="shared" si="0"/>
        <v>Yes</v>
      </c>
    </row>
    <row r="22" spans="1:11" x14ac:dyDescent="0.2">
      <c r="A22" s="29" t="s">
        <v>377</v>
      </c>
      <c r="B22" s="60" t="s">
        <v>224</v>
      </c>
      <c r="C22" s="9">
        <v>1.3245033113</v>
      </c>
      <c r="D22" s="9" t="str">
        <f>IF($B22="N/A","N/A",IF(C22&gt;5,"No",IF(C22&lt;=0,"No","Yes")))</f>
        <v>Yes</v>
      </c>
      <c r="E22" s="9">
        <v>1.1163337250000001</v>
      </c>
      <c r="F22" s="9" t="str">
        <f>IF($B22="N/A","N/A",IF(E22&gt;5,"No",IF(E22&lt;=0,"No","Yes")))</f>
        <v>Yes</v>
      </c>
      <c r="G22" s="9">
        <v>1.2422360247999999</v>
      </c>
      <c r="H22" s="9" t="str">
        <f>IF($B22="N/A","N/A",IF(G22&gt;5,"No",IF(G22&lt;=0,"No","Yes")))</f>
        <v>Yes</v>
      </c>
      <c r="I22" s="10">
        <v>-15.7</v>
      </c>
      <c r="J22" s="10">
        <v>11.28</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2017-05-15T19:56:11Z</dcterms:modified>
  <dc:language>English</dc:language>
</cp:coreProperties>
</file>