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<sst xmlns="http://schemas.openxmlformats.org/spreadsheetml/2006/main" count="8605" uniqueCount="1744">
  <si>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</si>
  <si>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</si>
  <si>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</si>
  <si>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</si>
  <si>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</si>
  <si>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</si>
  <si>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</si>
  <si>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</si>
  <si>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</si>
  <si>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</si>
  <si>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</si>
  <si>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</si>
  <si>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</si>
  <si>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</si>
  <si>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</si>
  <si>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</si>
  <si>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</si>
  <si>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</si>
  <si>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</si>
  <si>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</si>
  <si>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</si>
  <si>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</si>
  <si>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</si>
  <si>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</si>
  <si>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</si>
  <si>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</si>
  <si>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</si>
  <si>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</si>
  <si>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</si>
  <si>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</si>
  <si>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</si>
  <si>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</si>
  <si>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</si>
  <si>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</si>
  <si>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</si>
  <si>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</si>
  <si>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</si>
  <si>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</si>
  <si>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</si>
  <si>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</si>
  <si>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</si>
  <si>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</si>
  <si>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</si>
  <si>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</si>
  <si>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</si>
  <si>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</si>
  <si>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</si>
  <si>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</si>
  <si>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</si>
  <si>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</si>
  <si>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</si>
  <si>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</si>
  <si>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</si>
  <si>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</si>
  <si>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</si>
  <si>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</si>
  <si>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</si>
  <si>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</si>
  <si>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</si>
  <si>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</si>
  <si>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</si>
  <si>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</si>
  <si>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</si>
  <si>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</si>
  <si>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</si>
  <si>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</si>
  <si>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</si>
  <si>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</si>
  <si>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</si>
  <si>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</si>
  <si>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</si>
  <si>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</si>
  <si>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</si>
  <si>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</si>
  <si>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</si>
  <si>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</si>
  <si>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</si>
  <si>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</si>
  <si>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</si>
  <si>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</si>
  <si>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</si>
  <si>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</si>
  <si>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</si>
  <si>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</si>
  <si>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</si>
  <si>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</si>
  <si>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</si>
  <si>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</si>
  <si>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</si>
  <si>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</si>
  <si>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</si>
  <si>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</si>
  <si>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</si>
  <si>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</si>
  <si>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</si>
  <si>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</si>
  <si>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</si>
  <si>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</si>
  <si>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</si>
  <si>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</si>
  <si>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</si>
  <si>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</si>
  <si>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</si>
  <si>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</si>
  <si>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</si>
  <si>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</si>
  <si>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</si>
  <si>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</si>
  <si>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</si>
  <si>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</si>
  <si>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</si>
  <si>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</si>
  <si>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</si>
  <si>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</si>
  <si>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</si>
  <si>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</si>
  <si>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</si>
  <si>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</si>
  <si>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</si>
  <si>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</si>
  <si>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</si>
  <si>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</si>
  <si>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</si>
  <si>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</si>
  <si>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</si>
  <si>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</si>
  <si>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</si>
  <si>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</si>
  <si>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</si>
  <si>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</si>
  <si>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</si>
  <si>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</si>
  <si>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</si>
  <si>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</si>
  <si>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</si>
  <si>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</si>
  <si>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</si>
  <si>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</si>
  <si>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</si>
  <si>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</si>
  <si>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</si>
  <si>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</si>
  <si>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</si>
  <si>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</si>
  <si>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</si>
  <si>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</si>
  <si>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</si>
  <si>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</si>
  <si>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</si>
  <si>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</si>
  <si>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</si>
  <si>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</si>
  <si>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</si>
  <si>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</si>
  <si>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</si>
  <si>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</si>
  <si>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</si>
  <si>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</si>
  <si>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</si>
  <si>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</si>
  <si>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</si>
  <si>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</si>
  <si>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</si>
  <si>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</si>
  <si>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</si>
  <si>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</si>
  <si>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</si>
  <si>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</si>
  <si>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</si>
  <si>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</si>
  <si>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</si>
  <si>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</si>
  <si>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</si>
  <si>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</si>
  <si>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</si>
  <si>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</si>
  <si>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</si>
  <si>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</si>
  <si>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</si>
  <si>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</si>
  <si>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</si>
  <si>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</si>
  <si>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</si>
  <si>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</si>
  <si>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</si>
  <si>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</si>
  <si>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</si>
  <si>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</si>
  <si>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</si>
  <si>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</si>
  <si>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</si>
  <si>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</si>
  <si>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</si>
  <si>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</si>
  <si>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</si>
  <si>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</si>
  <si>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</si>
  <si>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</si>
  <si>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</si>
  <si>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</si>
  <si>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</si>
  <si>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</si>
  <si>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</si>
  <si>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</si>
  <si>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</si>
  <si>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</si>
  <si>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</si>
  <si>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</si>
  <si>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</si>
  <si>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</si>
  <si>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</si>
  <si>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</si>
  <si>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</si>
  <si>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</si>
  <si>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</si>
  <si>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</si>
  <si>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</si>
  <si>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</si>
  <si>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</si>
  <si>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</si>
  <si>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</si>
  <si>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</si>
  <si>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</si>
  <si>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</si>
  <si>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</si>
  <si>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</si>
  <si>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</si>
  <si>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</si>
  <si>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</si>
  <si>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</si>
  <si>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</si>
  <si>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</si>
  <si>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</si>
  <si>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</si>
  <si>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</si>
  <si>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</si>
  <si>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</si>
  <si>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</si>
  <si>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</si>
  <si>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</si>
  <si>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</si>
  <si>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</si>
  <si>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</si>
  <si>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</si>
  <si>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</si>
  <si>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</si>
  <si>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</si>
  <si>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</si>
  <si>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</si>
  <si>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</si>
  <si>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</si>
  <si>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</si>
  <si>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</si>
  <si>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</si>
  <si>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</si>
  <si>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</si>
  <si>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</si>
  <si>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</si>
  <si>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</si>
  <si>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</si>
  <si>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</si>
  <si>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</si>
  <si>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</si>
  <si>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</si>
  <si>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</si>
  <si>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</si>
  <si>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</si>
  <si>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</si>
  <si>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</si>
  <si>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</si>
  <si>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</si>
  <si>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</si>
  <si>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</si>
  <si>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</si>
  <si>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</si>
  <si>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</si>
  <si>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</si>
  <si>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</si>
  <si>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</si>
  <si>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</si>
  <si>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</si>
  <si>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</si>
  <si>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</si>
  <si>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</si>
  <si>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</si>
  <si>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</si>
  <si>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</si>
  <si>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</si>
  <si>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</si>
  <si>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</si>
  <si>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</si>
  <si>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</si>
  <si>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</si>
  <si>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</si>
  <si>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</si>
  <si>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</si>
  <si>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</si>
  <si>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</si>
  <si>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</si>
  <si>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</si>
  <si>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</si>
  <si>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</si>
  <si>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</si>
  <si>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</si>
  <si>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</si>
  <si>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</si>
  <si>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</si>
  <si>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</si>
  <si>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</si>
  <si>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</si>
  <si>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</si>
  <si>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</si>
  <si>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</si>
  <si>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</si>
  <si>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</si>
  <si>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</si>
  <si>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</si>
  <si>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</si>
  <si>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</si>
  <si>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</si>
  <si>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</si>
  <si>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</si>
  <si>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</si>
  <si>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</si>
  <si>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</si>
  <si>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</si>
  <si>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</si>
  <si>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</si>
  <si>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</si>
  <si>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</si>
  <si>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</si>
  <si>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</si>
  <si>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</si>
  <si>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</si>
  <si>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</si>
  <si>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</si>
  <si>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</si>
  <si>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</si>
  <si>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</si>
  <si>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</si>
  <si>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</si>
  <si>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</si>
  <si>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</si>
  <si>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</si>
  <si>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</si>
  <si>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</si>
  <si>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</si>
  <si>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</si>
  <si>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</si>
  <si>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</si>
  <si>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</si>
  <si>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</si>
  <si>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</si>
  <si>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</si>
  <si>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</si>
  <si>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</si>
  <si>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</si>
  <si>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</si>
  <si>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</si>
  <si>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</si>
  <si>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</si>
  <si>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</si>
  <si>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</si>
  <si>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</si>
  <si>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</si>
  <si>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</si>
  <si>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</si>
  <si>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</si>
  <si>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</si>
  <si>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</si>
  <si>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</si>
  <si>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</si>
  <si>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</si>
  <si>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</si>
  <si>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</si>
  <si>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</si>
  <si>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</si>
  <si>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</si>
  <si>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</si>
  <si>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</si>
  <si>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</si>
  <si>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</si>
  <si>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</si>
  <si>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</si>
  <si>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</si>
  <si>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</si>
  <si>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</si>
  <si>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</si>
  <si>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</si>
  <si>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</si>
  <si>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</si>
  <si>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</si>
  <si>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</si>
  <si>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</si>
  <si>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</si>
  <si>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</si>
  <si>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</si>
  <si>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</si>
  <si>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</si>
  <si>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</si>
  <si>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</si>
  <si>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</si>
  <si>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</si>
  <si>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</si>
  <si>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</si>
  <si>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</si>
  <si>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</si>
  <si>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</si>
  <si>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</si>
  <si>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</si>
  <si>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</si>
  <si>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</si>
  <si>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</si>
  <si>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</si>
  <si>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</si>
  <si>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</si>
  <si>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</si>
  <si>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</si>
  <si>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</si>
  <si>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</si>
  <si>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</si>
  <si>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</si>
  <si>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</si>
  <si>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</si>
  <si>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</si>
  <si>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</si>
  <si>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</si>
  <si>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</si>
  <si>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</si>
  <si>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</si>
  <si>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</si>
  <si>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</si>
  <si>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</si>
  <si>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</si>
  <si>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</si>
  <si>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</si>
  <si>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</si>
  <si>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</si>
  <si>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</si>
  <si>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</si>
  <si>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</si>
  <si>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</si>
  <si>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</si>
  <si>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</si>
  <si>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</si>
  <si>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</si>
  <si>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</si>
  <si>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</si>
  <si>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</si>
  <si>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</si>
  <si>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</si>
  <si>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</si>
  <si>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</si>
  <si>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</si>
  <si>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</si>
  <si>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</si>
  <si>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</si>
  <si>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</si>
  <si>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</si>
  <si>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</si>
  <si>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</si>
  <si>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</si>
  <si>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</si>
  <si>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</si>
  <si>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</si>
  <si>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</si>
  <si>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</si>
  <si>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</si>
  <si>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</si>
  <si>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</si>
  <si>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</si>
  <si>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</si>
  <si>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</si>
  <si>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</si>
  <si>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</si>
  <si>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</si>
  <si>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</si>
  <si>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</si>
  <si>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</si>
  <si>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</si>
  <si>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</si>
  <si>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</si>
  <si>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</si>
  <si>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</si>
  <si>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</si>
  <si>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</si>
  <si>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</si>
  <si>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</si>
  <si>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</si>
  <si>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</si>
  <si>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</si>
  <si>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</si>
  <si>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</si>
  <si>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</si>
  <si>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</si>
  <si>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</si>
  <si>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</si>
  <si>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</si>
  <si>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</si>
  <si>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</si>
  <si>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</si>
  <si>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</si>
  <si>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</si>
  <si>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</si>
  <si>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</si>
  <si>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</si>
  <si>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</si>
  <si>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</si>
  <si>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</si>
  <si>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</si>
  <si>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</si>
  <si>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</si>
  <si>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</si>
  <si>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</si>
  <si>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</si>
  <si>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</si>
  <si>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</si>
  <si>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</si>
  <si>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</si>
  <si>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</si>
  <si>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</si>
  <si>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</si>
  <si>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</si>
  <si>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</si>
  <si>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</si>
  <si>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</si>
  <si>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</si>
  <si>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</si>
  <si>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</si>
  <si>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</si>
  <si>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</si>
  <si>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</si>
  <si>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</si>
  <si>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</si>
  <si>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</si>
  <si>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</si>
  <si>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</si>
  <si>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</si>
  <si>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</si>
  <si>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</si>
  <si>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</si>
  <si>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</si>
  <si>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</si>
  <si>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</si>
  <si>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</si>
  <si>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</si>
  <si>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</si>
  <si>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</si>
  <si>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</si>
  <si>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</si>
  <si>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</si>
  <si>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</si>
  <si>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</si>
  <si>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</si>
  <si>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</si>
  <si>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</si>
  <si>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</si>
  <si>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</si>
  <si>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</si>
  <si>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</si>
  <si>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</si>
  <si>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</si>
  <si>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</si>
  <si>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</si>
  <si>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</si>
  <si>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</si>
  <si>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</si>
  <si>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</si>
  <si>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</si>
  <si>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</si>
  <si>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</si>
  <si>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</si>
  <si>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</si>
  <si>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</si>
  <si>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</si>
  <si>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</si>
  <si>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</si>
  <si>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</si>
  <si>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</si>
  <si>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</si>
  <si>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</si>
  <si>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</si>
  <si>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</si>
  <si>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</si>
  <si>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</si>
  <si>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</si>
  <si>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</si>
  <si>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</si>
  <si>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</si>
  <si>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</si>
  <si>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</si>
  <si>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</si>
  <si>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</si>
  <si>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</si>
  <si>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</si>
  <si>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</si>
  <si>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</si>
  <si>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</si>
  <si>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</si>
  <si>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</si>
  <si>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</si>
  <si>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</si>
  <si>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</si>
  <si>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</si>
  <si>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</si>
  <si>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</si>
  <si>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</si>
  <si>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</si>
  <si>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</si>
  <si>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</si>
  <si>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</si>
  <si>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</si>
  <si>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</si>
  <si>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</si>
  <si>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</si>
  <si>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</si>
  <si>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</si>
  <si>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</si>
  <si>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</si>
  <si>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</si>
  <si>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</si>
  <si>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</si>
  <si>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</si>
  <si>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</si>
  <si>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</si>
  <si>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</si>
  <si>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</si>
  <si>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</si>
  <si>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</si>
  <si>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</si>
  <si>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</si>
  <si>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</si>
  <si>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</si>
  <si>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</si>
  <si>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</si>
  <si>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</si>
  <si>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</si>
  <si>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</si>
  <si>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</si>
  <si>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</si>
  <si>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</si>
  <si>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</si>
  <si>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</si>
  <si>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</si>
  <si>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</si>
  <si>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</si>
  <si>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</si>
  <si>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</si>
  <si>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</si>
  <si>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</si>
  <si>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</si>
  <si>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</si>
  <si>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</si>
  <si>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</si>
  <si>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</si>
  <si>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</si>
  <si>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</si>
  <si>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</si>
  <si>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</si>
  <si>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</si>
  <si>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</si>
  <si>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</si>
  <si>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</si>
  <si>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</si>
  <si>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</si>
  <si>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</si>
  <si>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</si>
  <si>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</si>
  <si>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</si>
  <si>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</si>
  <si>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</si>
  <si>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</si>
  <si>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</si>
  <si>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</si>
  <si>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</si>
  <si>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</si>
  <si>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</si>
  <si>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</si>
  <si>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</si>
  <si>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</si>
  <si>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</si>
  <si>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</si>
  <si>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</si>
  <si>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</si>
  <si>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</si>
  <si>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</si>
  <si>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</si>
  <si>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</si>
  <si>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</si>
  <si>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</si>
  <si>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</si>
  <si>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</si>
  <si>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</si>
  <si>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</si>
  <si>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</si>
  <si>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</si>
  <si>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</si>
  <si>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</si>
  <si>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</si>
  <si>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</si>
  <si>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</si>
  <si>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</si>
  <si>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</si>
  <si>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</si>
  <si>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</si>
  <si>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</si>
  <si>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</si>
  <si>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</si>
  <si>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</si>
  <si>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</si>
  <si>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</si>
  <si>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</si>
  <si>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</si>
  <si>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</si>
  <si>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</si>
  <si>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</si>
  <si>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</si>
  <si>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</si>
  <si>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</si>
  <si>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</si>
  <si>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</si>
  <si>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</si>
  <si>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</si>
  <si>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</si>
  <si>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</si>
  <si>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</si>
  <si>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</si>
  <si>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</si>
  <si>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</si>
  <si>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</si>
  <si>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</si>
  <si>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</si>
  <si>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</si>
  <si>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</si>
  <si>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</si>
  <si>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</si>
  <si>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</si>
  <si>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</si>
  <si>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</si>
  <si>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</si>
  <si>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</si>
  <si>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</si>
  <si>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</si>
  <si>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</si>
  <si>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</si>
  <si>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</si>
  <si>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</si>
  <si>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</si>
  <si>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</si>
  <si>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</si>
  <si>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</si>
  <si>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</si>
  <si>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</si>
  <si>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</si>
  <si>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</si>
  <si>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</si>
  <si>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</si>
  <si>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</si>
  <si>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</si>
  <si>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</si>
  <si>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</si>
  <si>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</si>
  <si>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</si>
  <si>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</si>
  <si>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</si>
  <si>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</si>
  <si>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</si>
  <si>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</si>
  <si>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</si>
  <si>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</si>
  <si>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</si>
  <si>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</si>
  <si>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</si>
  <si>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</si>
  <si>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</si>
  <si>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</si>
  <si>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</si>
  <si>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</si>
  <si>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</si>
  <si>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</si>
  <si>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</si>
  <si>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</si>
  <si>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</si>
  <si>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</si>
  <si>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</si>
  <si>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</si>
  <si>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</si>
  <si>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</si>
  <si>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</si>
  <si>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</si>
  <si>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</si>
  <si>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</si>
  <si>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</si>
  <si>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</si>
  <si>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</si>
  <si>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</si>
  <si>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</si>
  <si>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</si>
  <si>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</si>
  <si>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</si>
  <si>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</si>
  <si>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</si>
  <si>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</si>
  <si>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</si>
  <si>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</si>
  <si>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</si>
  <si>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</si>
  <si>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</si>
  <si>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</si>
  <si>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</si>
  <si>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</si>
  <si>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</si>
  <si>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</si>
  <si>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</si>
  <si>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</si>
  <si>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</si>
  <si>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</si>
  <si>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</si>
  <si>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</si>
  <si>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</si>
  <si>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</si>
  <si>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</si>
  <si>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</si>
  <si>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</si>
  <si>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</si>
  <si>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</si>
  <si>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</si>
  <si>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</si>
  <si>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</si>
  <si>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</si>
  <si>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</si>
  <si>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</si>
  <si>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</si>
  <si>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</si>
  <si>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</si>
  <si>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</si>
  <si>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</si>
  <si>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</si>
  <si>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</si>
  <si>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</si>
  <si>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</si>
  <si>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</si>
  <si>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</si>
  <si>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</si>
  <si>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</si>
  <si>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</si>
  <si>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</si>
  <si>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</si>
  <si>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</si>
  <si>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</si>
  <si>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</si>
  <si>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</si>
  <si>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</si>
  <si>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</si>
  <si>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</si>
  <si>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</si>
  <si>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</si>
  <si>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</si>
  <si>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</si>
  <si>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</si>
  <si>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</si>
  <si>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</si>
  <si>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</si>
  <si>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</si>
  <si>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</si>
  <si>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</si>
  <si>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</si>
  <si>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</si>
  <si>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</si>
  <si>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</si>
  <si>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</si>
  <si>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</si>
  <si>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</si>
  <si>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</si>
  <si>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</si>
  <si>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</si>
  <si>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</si>
  <si>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</si>
  <si>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</si>
  <si>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</si>
  <si>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</si>
  <si>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</si>
  <si>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</si>
  <si>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</si>
  <si>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</si>
  <si>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</si>
  <si>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</si>
  <si>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</si>
  <si>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</si>
  <si>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</si>
  <si>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</si>
  <si>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</si>
  <si>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</si>
  <si>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</si>
  <si>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</si>
  <si>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</si>
  <si>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</si>
  <si>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</si>
  <si>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</si>
  <si>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</si>
  <si>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</si>
  <si>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</si>
  <si>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</si>
  <si>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</si>
  <si>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</si>
  <si>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</si>
  <si>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</si>
  <si>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</si>
  <si>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</si>
  <si>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</si>
  <si>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</si>
  <si>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</si>
  <si>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</si>
  <si>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</si>
  <si>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</si>
  <si>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</si>
  <si>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</si>
  <si>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</si>
  <si>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</si>
  <si>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</si>
  <si>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</si>
  <si>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</si>
  <si>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</si>
  <si>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</si>
  <si>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</si>
  <si>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</si>
  <si>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</si>
  <si>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</si>
  <si>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</si>
  <si>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</si>
  <si>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</si>
  <si>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</si>
  <si>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</si>
  <si>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</si>
  <si>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</si>
  <si>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</si>
  <si>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</si>
  <si>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</si>
  <si>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</si>
  <si>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</si>
  <si>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</si>
  <si>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</si>
  <si>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</si>
  <si>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</si>
  <si>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</si>
  <si>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</si>
  <si>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</si>
  <si>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</si>
  <si>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</si>
  <si>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</si>
  <si>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</si>
  <si>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</si>
  <si>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</si>
  <si>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</si>
  <si>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</si>
  <si>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</si>
  <si>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</si>
  <si>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</si>
  <si>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</si>
  <si>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</si>
  <si>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</si>
  <si>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</si>
  <si>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</si>
  <si>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</si>
  <si>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</si>
  <si>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</si>
  <si>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</si>
  <si>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</si>
  <si>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</si>
  <si>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</si>
  <si>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</si>
  <si>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</si>
  <si>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</si>
  <si>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</si>
  <si>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</si>
  <si>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</si>
  <si>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</si>
  <si>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</si>
  <si>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</si>
  <si>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</si>
  <si>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</si>
  <si>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</si>
  <si>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</si>
  <si>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</si>
  <si>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</si>
  <si>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</si>
  <si>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</si>
  <si>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</si>
  <si>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</si>
  <si>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</si>
  <si>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</si>
  <si>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</si>
  <si>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</si>
  <si>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</si>
  <si>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</si>
  <si>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</si>
  <si>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</si>
  <si>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</si>
  <si>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</si>
  <si>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</si>
  <si>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</si>
  <si>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</si>
  <si>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</si>
  <si>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</si>
  <si>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</si>
  <si>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</si>
  <si>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</si>
  <si>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</si>
  <si>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</si>
  <si>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</si>
  <si>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</si>
  <si>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</si>
  <si>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</si>
  <si>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</si>
  <si>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</si>
  <si>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</si>
  <si>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</si>
  <si>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</si>
  <si>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</si>
  <si>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</si>
  <si>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</si>
  <si>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</si>
  <si>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</si>
  <si>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</si>
  <si>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</si>
  <si>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</si>
  <si>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</si>
  <si>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</si>
  <si>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</si>
  <si>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</si>
  <si>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</si>
  <si>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</si>
  <si>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</si>
  <si>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</si>
  <si>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</si>
  <si>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</si>
  <si>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</si>
  <si>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</si>
  <si>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</si>
  <si>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</si>
  <si>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</si>
  <si>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</si>
  <si>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</si>
  <si>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</si>
  <si>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</si>
  <si>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</si>
  <si>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</si>
  <si>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</si>
  <si>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</si>
  <si>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</si>
  <si>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</si>
  <si>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</si>
  <si>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</si>
  <si>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</si>
  <si>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</si>
  <si>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</si>
  <si>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</si>
  <si>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</si>
  <si>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</si>
  <si>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</si>
  <si>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</si>
  <si>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</si>
  <si>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</si>
  <si>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</si>
  <si>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</si>
  <si>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</si>
  <si>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</si>
  <si>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</si>
  <si>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</si>
  <si>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</si>
  <si>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</si>
  <si>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</si>
  <si>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</si>
  <si>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</si>
  <si>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</si>
  <si>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</si>
  <si>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</si>
  <si>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</si>
  <si>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</si>
  <si>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</si>
  <si>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</si>
  <si>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</si>
  <si>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</si>
  <si>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</si>
  <si>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</si>
  <si>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</si>
  <si>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</si>
  <si>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</si>
  <si>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</si>
  <si>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</si>
  <si>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</si>
  <si>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</si>
  <si>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</si>
  <si>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</si>
  <si>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</si>
  <si>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</si>
  <si>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</si>
  <si>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</si>
  <si>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</si>
  <si>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</si>
  <si>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</si>
  <si>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</si>
  <si>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</si>
  <si>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</si>
  <si>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</si>
  <si>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</si>
  <si>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</si>
  <si>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</si>
  <si>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</si>
  <si>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</si>
  <si>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</si>
  <si>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</si>
  <si>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</si>
  <si>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</si>
  <si>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</si>
  <si>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</si>
  <si>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</si>
  <si>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</si>
  <si>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</si>
  <si>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</si>
  <si>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</si>
  <si>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</si>
  <si>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</si>
  <si>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</si>
  <si>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</si>
  <si>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</si>
  <si>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</si>
  <si>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</si>
  <si>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</si>
  <si>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</si>
  <si>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</si>
  <si>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</si>
  <si>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</si>
  <si>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</si>
  <si>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</si>
  <si>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</si>
  <si>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</si>
  <si>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</si>
  <si>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</si>
  <si>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</si>
  <si>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</si>
  <si>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</si>
  <si>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</si>
  <si>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</si>
  <si>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</si>
  <si>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</si>
  <si>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</si>
  <si>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</si>
  <si>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</si>
  <si>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</si>
  <si>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</si>
  <si>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</si>
  <si>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</si>
  <si>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</si>
  <si>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</si>
  <si>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</si>
  <si>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</si>
  <si>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</si>
  <si>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</si>
  <si>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</si>
  <si>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</si>
  <si>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</si>
  <si>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</si>
  <si>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</si>
  <si>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</si>
  <si>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</si>
  <si>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</si>
  <si>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</si>
  <si>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</si>
  <si>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</si>
  <si>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</si>
  <si>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</si>
  <si>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</si>
  <si>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</si>
  <si>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</si>
  <si>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</si>
  <si>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</si>
  <si>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</si>
  <si>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</si>
  <si>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</si>
  <si>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</si>
  <si>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</si>
  <si>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</si>
  <si>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</si>
  <si>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</si>
  <si>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</si>
  <si>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</si>
  <si>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</si>
  <si>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</si>
  <si>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</si>
  <si>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</si>
  <si>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</si>
  <si>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</si>
  <si>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</si>
  <si>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</si>
  <si>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</si>
  <si>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</si>
  <si>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</si>
  <si>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</si>
  <si>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</si>
  <si>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</si>
  <si>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</si>
  <si>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</si>
  <si>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</si>
  <si>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</si>
  <si>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</si>
  <si>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</si>
  <si>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</si>
  <si>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</si>
  <si>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</si>
  <si>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</si>
  <si>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</si>
  <si>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</si>
  <si>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</si>
  <si>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</si>
  <si>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</si>
  <si>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</si>
  <si>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</si>
  <si>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</si>
  <si>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</si>
  <si>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</si>
  <si>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</si>
  <si>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</si>
  <si>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</si>
  <si>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</si>
  <si>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</si>
  <si>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</si>
  <si>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</si>
  <si>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</si>
  <si>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</si>
  <si>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</si>
  <si>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</si>
  <si>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</si>
  <si>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</si>
  <si>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</si>
  <si>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</si>
  <si>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</si>
  <si>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</si>
  <si>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</si>
  <si>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</si>
  <si>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</si>
  <si>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</si>
  <si>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</si>
  <si>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</si>
  <si>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</si>
  <si>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</si>
  <si>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</si>
  <si>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</si>
  <si>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</si>
  <si>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</si>
  <si>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</si>
  <si>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</si>
  <si>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</si>
  <si>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</si>
  <si>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</si>
  <si>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</si>
  <si>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</si>
  <si>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</si>
  <si>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</si>
  <si>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</si>
  <si>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</si>
  <si>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</si>
  <si>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</si>
  <si>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</si>
  <si>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</si>
  <si>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</si>
  <si>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</si>
  <si>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</si>
  <si>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</si>
  <si>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</si>
  <si>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</si>
  <si>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</si>
  <si>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</si>
  <si>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</si>
  <si>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</si>
  <si>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</si>
  <si>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</si>
  <si>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</si>
  <si>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</si>
  <si>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</si>
  <si>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</si>
  <si>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</si>
  <si>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</si>
  <si>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</si>
  <si>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</si>
  <si>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</si>
  <si>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</si>
  <si>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</si>
  <si>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</si>
  <si>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</si>
  <si>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</si>
  <si>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</si>
  <si>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</si>
  <si>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</si>
  <si>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</si>
  <si>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</si>
  <si>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</si>
  <si>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</si>
  <si>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</si>
  <si>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</si>
  <si>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</si>
  <si>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</si>
  <si>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</si>
  <si>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</si>
  <si>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</si>
  <si>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</si>
  <si>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</si>
  <si>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</si>
  <si>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</si>
  <si>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</si>
  <si>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</si>
  <si>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</si>
  <si>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</si>
  <si>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</si>
  <si>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</si>
  <si>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</si>
  <si>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</si>
  <si>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</si>
  <si>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</si>
  <si>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</si>
  <si>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</si>
  <si>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</si>
  <si>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</si>
  <si>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</si>
  <si>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</si>
  <si>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</si>
  <si>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</si>
  <si>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</si>
  <si>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</si>
  <si>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</si>
  <si>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</si>
  <si>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</si>
  <si>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</si>
  <si>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</si>
  <si>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</si>
  <si>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</si>
  <si>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</si>
  <si>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</si>
  <si>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</si>
  <si>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</si>
  <si>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</si>
  <si>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</si>
  <si>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</si>
  <si>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</si>
  <si>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</si>
  <si>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</si>
  <si>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</si>
  <si>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</si>
  <si>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</si>
  <si>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</si>
  <si>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</si>
  <si>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</si>
  <si>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</si>
  <si>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</si>
  <si>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</si>
  <si>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</si>
  <si>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</si>
  <si>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</si>
  <si>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</si>
  <si>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</si>
  <si>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</si>
  <si>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</si>
  <si>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</si>
  <si>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</si>
  <si>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</si>
  <si>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</si>
  <si>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</si>
  <si>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</si>
  <si>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</si>
  <si>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</si>
  <si>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</si>
  <si>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</si>
  <si>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</si>
  <si>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</si>
  <si>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</si>
  <si>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</si>
  <si>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</si>
  <si>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</si>
  <si>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</si>
  <si>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</si>
  <si>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</si>
  <si>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</si>
  <si>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</si>
  <si>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</si>
  <si>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</si>
  <si>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</si>
  <si>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</si>
  <si>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</si>
  <si>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</si>
  <si>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</si>
  <si>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</si>
  <si>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</si>
  <si>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</si>
  <si>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</si>
  <si>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</si>
  <si>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</si>
  <si>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</si>
  <si>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</si>
  <si>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</si>
  <si>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</si>
  <si>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</si>
  <si>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</si>
  <si>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</si>
  <si>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</si>
  <si>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</si>
  <si>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</si>
  <si>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</si>
  <si>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</si>
  <si>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</si>
  <si>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</si>
  <si>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</si>
  <si>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</si>
  <si>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</si>
  <si>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</si>
  <si>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</si>
  <si>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</si>
  <si>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</si>
  <si>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</si>
  <si>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</si>
  <si>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</si>
  <si>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</si>
  <si>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</si>
  <si>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</si>
  <si>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</si>
  <si>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</si>
  <si>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</si>
  <si>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</si>
  <si>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</si>
  <si>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</si>
  <si>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</si>
  <si>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</si>
  <si>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</si>
  <si>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</si>
  <si>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</si>
  <si>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</si>
  <si>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</si>
  <si>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</si>
  <si>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</si>
  <si>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</si>
  <si>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</si>
  <si>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</si>
  <si>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</si>
  <si>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</si>
  <si>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</si>
  <si>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</si>
  <si>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</si>
  <si>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</si>
  <si>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</si>
  <si>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</si>
  <si>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</si>
  <si>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</si>
  <si>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</si>
  <si>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</si>
  <si>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</si>
  <si>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</si>
  <si>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</si>
  <si>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</si>
  <si>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</si>
  <si>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</si>
  <si>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</si>
  <si>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</si>
  <si>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</si>
  <si>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</si>
  <si>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</si>
  <si>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</si>
  <si>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</si>
  <si>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</si>
  <si>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</si>
  <si>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</si>
  <si>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</si>
  <si>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</si>
  <si>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</si>
  <si>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</si>
  <si>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</si>
  <si>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</si>
  <si>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</si>
  <si>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</si>
  <si>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</si>
  <si>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</si>
  <si>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</si>
  <si>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</si>
  <si>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</si>
  <si>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</si>
  <si>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</si>
  <si>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</si>
  <si>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</si>
  <si>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</si>
  <si>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</si>
  <si>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</si>
  <si>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</si>
  <si>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</si>
  <si>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</si>
  <si>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</si>
  <si>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</si>
  <si>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</si>
  <si>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</si>
  <si>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</si>
  <si>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</si>
  <si>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</si>
  <si>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</si>
  <si>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</si>
  <si>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</si>
  <si>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</si>
  <si>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</si>
  <si>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</si>
  <si>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</si>
  <si>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</si>
  <si>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</si>
  <si>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</si>
  <si>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</si>
  <si>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</si>
  <si>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</si>
  <si>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</si>
  <si>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</si>
  <si>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</si>
  <si>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</si>
  <si>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</si>
  <si>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</si>
  <si>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</si>
  <si>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</si>
  <si>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</si>
  <si>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</si>
  <si>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</si>
  <si>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</si>
  <si>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</si>
  <si>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</si>
  <si>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</si>
  <si>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</si>
  <si>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</si>
  <si>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</si>
  <si>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</si>
  <si>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</si>
  <si>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</si>
  <si>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</si>
  <si>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</si>
  <si>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</si>
  <si>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</si>
  <si>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</si>
  <si>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</si>
  <si>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</si>
  <si>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</si>
  <si>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</si>
  <si>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</si>
  <si>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</si>
  <si>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</si>
  <si>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</si>
  <si>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</si>
  <si>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</si>
  <si>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</si>
  <si>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</si>
  <si>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</si>
  <si>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</si>
  <si>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</si>
  <si>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</si>
  <si>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</si>
  <si>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</si>
  <si>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</si>
  <si>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</si>
  <si>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</si>
  <si>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</si>
  <si>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</si>
  <si>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</si>
  <si>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</si>
  <si>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</si>
  <si>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</si>
  <si>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</si>
  <si>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</si>
  <si>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</si>
  <si>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</si>
  <si>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</si>
  <si>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</si>
  <si>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</si>
  <si>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</si>
  <si>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</si>
  <si>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</si>
  <si>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</si>
  <si>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</si>
  <si>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</si>
  <si>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</si>
  <si>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</si>
  <si>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</si>
  <si>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</si>
  <si>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</si>
  <si>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</si>
  <si>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</si>
  <si>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</si>
  <si>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</si>
  <si>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</si>
  <si>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</si>
  <si>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</si>
  <si>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</si>
  <si>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</si>
  <si>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</si>
  <si>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</si>
  <si>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</si>
  <si>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</si>
  <si>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</si>
  <si>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</si>
  <si>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</si>
  <si>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</si>
  <si>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</si>
  <si>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</si>
  <si>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</si>
  <si>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</si>
  <si>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</si>
  <si>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</si>
  <si>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</si>
  <si>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</si>
  <si>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</si>
  <si>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</si>
  <si>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</si>
  <si>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</si>
  <si>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</si>
  <si>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</si>
  <si>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</si>
  <si>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</si>
  <si>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</si>
  <si>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</si>
  <si>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</si>
  <si>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</si>
  <si>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</si>
  <si>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</si>
  <si>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</si>
  <si>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</si>
  <si>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</si>
  <si>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</si>
  <si>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</si>
  <si>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</si>
  <si>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</si>
  <si>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</si>
  <si>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</si>
  <si>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</si>
  <si>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</si>
  <si>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</si>
  <si>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</si>
  <si>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</si>
  <si>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</si>
  <si>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</si>
  <si>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</si>
  <si>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</si>
  <si>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</si>
  <si>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</si>
  <si>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</si>
  <si>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</si>
  <si>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</si>
  <si>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</si>
  <si>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</si>
  <si>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</si>
  <si>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</si>
  <si>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</si>
  <si>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</si>
  <si>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</si>
  <si>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</si>
  <si>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</si>
  <si>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</si>
  <si>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</si>
  <si>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</si>
  <si>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</si>
  <si>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</si>
  <si>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</si>
  <si>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</si>
  <si>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</si>
  <si>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</si>
  <si>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</si>
  <si>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</si>
  <si>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</si>
  <si>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</si>
  <si>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</si>
  <si>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</si>
  <si>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</si>
  <si>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</si>
  <si>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</si>
  <si>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</si>
  <si>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</si>
  <si>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</si>
  <si>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</si>
  <si>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</si>
  <si>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</si>
  <si>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</si>
  <si>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</si>
  <si>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</si>
  <si>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</si>
  <si>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</si>
  <si>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</si>
  <si>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</si>
  <si>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</si>
  <si>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</si>
  <si>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</si>
  <si>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</si>
  <si>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</si>
  <si>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</si>
  <si>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</si>
  <si>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</si>
  <si>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</si>
  <si>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</si>
  <si>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</si>
  <si>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</si>
  <si>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</si>
  <si>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</si>
  <si>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</si>
  <si>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</si>
  <si>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</si>
  <si>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</si>
  <si>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</si>
  <si>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</si>
  <si>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</si>
  <si>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</si>
  <si>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</si>
  <si>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</si>
  <si>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</si>
  <si>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</si>
  <si>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</si>
  <si>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</si>
  <si>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</si>
  <si>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</si>
  <si>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</si>
  <si>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</si>
  <si>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</si>
  <si>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</si>
  <si>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</si>
  <si>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</si>
  <si>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</si>
  <si>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</si>
  <si>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</si>
  <si>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</si>
  <si>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</si>
  <si>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</si>
  <si>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</si>
  <si>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</si>
  <si>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</si>
  <si>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</si>
  <si>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</si>
  <si>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</si>
  <si>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</si>
  <si>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</si>
  <si>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</si>
  <si>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</si>
  <si>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</si>
  <si>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</si>
  <si>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</si>
  <si>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</si>
  <si>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</si>
  <si>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South Dakota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</si>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</sst>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2994207</v>
      </c>
      <c r="D7" s="31" t="str">
        <f>IF($B7="N/A","N/A",IF(C7&gt;15,"No",IF(C7&lt;-15,"No","Yes")))</f>
        <v>N/A</v>
      </c>
      <c r="E7" s="30">
        <v>2895871</v>
      </c>
      <c r="F7" s="31" t="str">
        <f>IF($B7="N/A","N/A",IF(E7&gt;15,"No",IF(E7&lt;-15,"No","Yes")))</f>
        <v>N/A</v>
      </c>
      <c r="G7" s="30">
        <v>3155886</v>
      </c>
      <c r="H7" s="31" t="str">
        <f>IF($B7="N/A","N/A",IF(G7&gt;15,"No",IF(G7&lt;-15,"No","Yes")))</f>
        <v>N/A</v>
      </c>
      <c r="I7" s="32">
        <v>-3.28</v>
      </c>
      <c r="J7" s="32">
        <v>8.9789999999999992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81.039904483000001</v>
      </c>
      <c r="H8" s="31" t="str">
        <f>IF($B8="N/A","N/A",IF(G8&gt;15,"No",IF(G8&lt;-15,"No","Yes")))</f>
        <v>N/A</v>
      </c>
      <c r="I8" s="32" t="s">
        <v>217</v>
      </c>
      <c r="J8" s="32" t="s">
        <v>217</v>
      </c>
      <c r="K8" s="31" t="str">
        <f t="shared" si="0"/>
        <v>N/A</v>
      </c>
    </row>
    <row r="9" spans="1:11" x14ac:dyDescent="0.2">
      <c r="A9" s="81" t="s">
        <v>119</v>
      </c>
      <c r="B9" s="34" t="s">
        <v>217</v>
      </c>
      <c r="C9" s="90">
        <v>1.2290399400000001E-2</v>
      </c>
      <c r="D9" s="9" t="str">
        <f>IF($B9="N/A","N/A",IF(C9&gt;15,"No",IF(C9&lt;-15,"No","Yes")))</f>
        <v>N/A</v>
      </c>
      <c r="E9" s="9">
        <v>9.3236197000000007E-3</v>
      </c>
      <c r="F9" s="9" t="str">
        <f>IF($B9="N/A","N/A",IF(E9&gt;15,"No",IF(E9&lt;-15,"No","Yes")))</f>
        <v>N/A</v>
      </c>
      <c r="G9" s="9">
        <v>3.6439846099999999E-2</v>
      </c>
      <c r="H9" s="9" t="str">
        <f>IF($B9="N/A","N/A",IF(G9&gt;15,"No",IF(G9&lt;-15,"No","Yes")))</f>
        <v>N/A</v>
      </c>
      <c r="I9" s="10">
        <v>-24.1</v>
      </c>
      <c r="J9" s="10">
        <v>290.8</v>
      </c>
      <c r="K9" s="9" t="str">
        <f t="shared" si="0"/>
        <v>No</v>
      </c>
    </row>
    <row r="10" spans="1:11" x14ac:dyDescent="0.2">
      <c r="A10" s="81" t="s">
        <v>120</v>
      </c>
      <c r="B10" s="34" t="s">
        <v>217</v>
      </c>
      <c r="C10" s="90">
        <v>0</v>
      </c>
      <c r="D10" s="9" t="str">
        <f>IF($B10="N/A","N/A",IF(C10&gt;15,"No",IF(C10&lt;-15,"No","Yes")))</f>
        <v>N/A</v>
      </c>
      <c r="E10" s="9">
        <v>6.9063800000000001E-5</v>
      </c>
      <c r="F10" s="9" t="str">
        <f>IF($B10="N/A","N/A",IF(E10&gt;15,"No",IF(E10&lt;-15,"No","Yes")))</f>
        <v>N/A</v>
      </c>
      <c r="G10" s="9">
        <v>0.1216140253</v>
      </c>
      <c r="H10" s="9" t="str">
        <f>IF($B10="N/A","N/A",IF(G10&gt;15,"No",IF(G10&lt;-15,"No","Yes")))</f>
        <v>N/A</v>
      </c>
      <c r="I10" s="10" t="s">
        <v>1743</v>
      </c>
      <c r="J10" s="10">
        <v>176000</v>
      </c>
      <c r="K10" s="9" t="str">
        <f t="shared" si="0"/>
        <v>No</v>
      </c>
    </row>
    <row r="11" spans="1:11" x14ac:dyDescent="0.2">
      <c r="A11" s="81" t="s">
        <v>853</v>
      </c>
      <c r="B11" s="34" t="s">
        <v>217</v>
      </c>
      <c r="C11" s="90">
        <v>27.910127790000001</v>
      </c>
      <c r="D11" s="9" t="str">
        <f>IF($B11="N/A","N/A",IF(C11&gt;15,"No",IF(C11&lt;-15,"No","Yes")))</f>
        <v>N/A</v>
      </c>
      <c r="E11" s="9">
        <v>18.924427227999999</v>
      </c>
      <c r="F11" s="9" t="str">
        <f>IF($B11="N/A","N/A",IF(E11&gt;15,"No",IF(E11&lt;-15,"No","Yes")))</f>
        <v>N/A</v>
      </c>
      <c r="G11" s="9">
        <v>18.802041644999999</v>
      </c>
      <c r="H11" s="9" t="str">
        <f>IF($B11="N/A","N/A",IF(G11&gt;15,"No",IF(G11&lt;-15,"No","Yes")))</f>
        <v>N/A</v>
      </c>
      <c r="I11" s="10">
        <v>-32.200000000000003</v>
      </c>
      <c r="J11" s="10">
        <v>-0.64700000000000002</v>
      </c>
      <c r="K11" s="9" t="str">
        <f t="shared" si="0"/>
        <v>Yes</v>
      </c>
    </row>
    <row r="12" spans="1:11" x14ac:dyDescent="0.2">
      <c r="A12" s="81" t="s">
        <v>854</v>
      </c>
      <c r="B12" s="92" t="s">
        <v>218</v>
      </c>
      <c r="C12" s="90" t="s">
        <v>217</v>
      </c>
      <c r="D12" s="9" t="str">
        <f>IF(OR($B12="N/A",$C12="N/A"),"N/A",IF(C12&gt;100,"No",IF(C12&lt;95,"No","Yes")))</f>
        <v>N/A</v>
      </c>
      <c r="E12" s="90">
        <v>97.738393181000006</v>
      </c>
      <c r="F12" s="9" t="str">
        <f>IF(OR($B12="N/A",$E12="N/A"),"N/A",IF(E12&gt;100,"No",IF(E12&lt;95,"No","Yes")))</f>
        <v>Yes</v>
      </c>
      <c r="G12" s="90">
        <v>92.434541847000006</v>
      </c>
      <c r="H12" s="9" t="str">
        <f>IF($B12="N/A","N/A",IF(G12&gt;100,"No",IF(G12&lt;95,"No","Yes")))</f>
        <v>No</v>
      </c>
      <c r="I12" s="93" t="s">
        <v>217</v>
      </c>
      <c r="J12" s="93">
        <v>-5.43</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69.882496451999998</v>
      </c>
      <c r="F15" s="9" t="str">
        <f>IF(OR($B15="N/A",$E15="N/A"),"N/A",IF(E15&gt;100,"No",IF(E15&lt;95,"No","Yes")))</f>
        <v>No</v>
      </c>
      <c r="G15" s="90">
        <v>73.261463835000001</v>
      </c>
      <c r="H15" s="9" t="str">
        <f>IF($B15="N/A","N/A",IF(G15&gt;100,"No",IF(G15&lt;95,"No","Yes")))</f>
        <v>No</v>
      </c>
      <c r="I15" s="93" t="s">
        <v>217</v>
      </c>
      <c r="J15" s="93">
        <v>4.835</v>
      </c>
      <c r="K15" s="9" t="str">
        <f t="shared" si="0"/>
        <v>Yes</v>
      </c>
    </row>
    <row r="16" spans="1:11" x14ac:dyDescent="0.2">
      <c r="A16" s="81" t="s">
        <v>335</v>
      </c>
      <c r="B16" s="34" t="s">
        <v>217</v>
      </c>
      <c r="C16" s="79">
        <v>2158152</v>
      </c>
      <c r="D16" s="9" t="str">
        <f>IF($B16="N/A","N/A",IF(C16&gt;15,"No",IF(C16&lt;-15,"No","Yes")))</f>
        <v>N/A</v>
      </c>
      <c r="E16" s="35">
        <v>2347572</v>
      </c>
      <c r="F16" s="9" t="str">
        <f>IF($B16="N/A","N/A",IF(E16&gt;15,"No",IF(E16&lt;-15,"No","Yes")))</f>
        <v>N/A</v>
      </c>
      <c r="G16" s="35">
        <v>2557527</v>
      </c>
      <c r="H16" s="9" t="str">
        <f>IF($B16="N/A","N/A",IF(G16&gt;15,"No",IF(G16&lt;-15,"No","Yes")))</f>
        <v>N/A</v>
      </c>
      <c r="I16" s="10">
        <v>8.7769999999999992</v>
      </c>
      <c r="J16" s="10">
        <v>8.9429999999999996</v>
      </c>
      <c r="K16" s="9" t="str">
        <f t="shared" si="0"/>
        <v>Yes</v>
      </c>
    </row>
    <row r="17" spans="1:11" x14ac:dyDescent="0.2">
      <c r="A17" s="81" t="s">
        <v>442</v>
      </c>
      <c r="B17" s="34" t="s">
        <v>219</v>
      </c>
      <c r="C17" s="90">
        <v>18.570656747000001</v>
      </c>
      <c r="D17" s="9" t="str">
        <f>IF($B17="N/A","N/A",IF(C17&gt;20,"No",IF(C17&lt;5,"No","Yes")))</f>
        <v>Yes</v>
      </c>
      <c r="E17" s="9">
        <v>17.464810451000002</v>
      </c>
      <c r="F17" s="9" t="str">
        <f>IF($B17="N/A","N/A",IF(E17&gt;20,"No",IF(E17&lt;5,"No","Yes")))</f>
        <v>Yes</v>
      </c>
      <c r="G17" s="9">
        <v>16.527215548000001</v>
      </c>
      <c r="H17" s="9" t="str">
        <f>IF($B17="N/A","N/A",IF(G17&gt;20,"No",IF(G17&lt;5,"No","Yes")))</f>
        <v>Yes</v>
      </c>
      <c r="I17" s="10">
        <v>-5.95</v>
      </c>
      <c r="J17" s="10">
        <v>-5.37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83.472784451999999</v>
      </c>
      <c r="H18" s="9" t="str">
        <f>IF($B18="N/A","N/A",IF(G18&gt;15,"No",IF(G18&lt;-15,"No","Yes")))</f>
        <v>N/A</v>
      </c>
      <c r="I18" s="10" t="s">
        <v>217</v>
      </c>
      <c r="J18" s="10" t="s">
        <v>217</v>
      </c>
      <c r="K18" s="9" t="str">
        <f t="shared" si="0"/>
        <v>N/A</v>
      </c>
    </row>
    <row r="19" spans="1:11" x14ac:dyDescent="0.2">
      <c r="A19" s="81" t="s">
        <v>444</v>
      </c>
      <c r="B19" s="34" t="s">
        <v>220</v>
      </c>
      <c r="C19" s="90">
        <v>1.3072758545000001</v>
      </c>
      <c r="D19" s="9" t="str">
        <f>IF($B19="N/A","N/A",IF(C19&gt;1,"Yes","No"))</f>
        <v>Yes</v>
      </c>
      <c r="E19" s="9">
        <v>0.75967851040000001</v>
      </c>
      <c r="F19" s="9" t="str">
        <f>IF($B19="N/A","N/A",IF(E19&gt;1,"Yes","No"))</f>
        <v>No</v>
      </c>
      <c r="G19" s="9">
        <v>0.74329616070000004</v>
      </c>
      <c r="H19" s="9" t="str">
        <f>IF($B19="N/A","N/A",IF(G19&gt;1,"Yes","No"))</f>
        <v>No</v>
      </c>
      <c r="I19" s="10">
        <v>-41.9</v>
      </c>
      <c r="J19" s="10">
        <v>-2.16</v>
      </c>
      <c r="K19" s="9" t="str">
        <f t="shared" si="0"/>
        <v>Yes</v>
      </c>
    </row>
    <row r="20" spans="1:11" x14ac:dyDescent="0.2">
      <c r="A20" s="81" t="s">
        <v>856</v>
      </c>
      <c r="B20" s="34" t="s">
        <v>217</v>
      </c>
      <c r="C20" s="83">
        <v>274.78729664000002</v>
      </c>
      <c r="D20" s="9" t="str">
        <f>IF($B20="N/A","N/A",IF(C20&gt;15,"No",IF(C20&lt;-15,"No","Yes")))</f>
        <v>N/A</v>
      </c>
      <c r="E20" s="36">
        <v>411.97622518999998</v>
      </c>
      <c r="F20" s="9" t="str">
        <f>IF($B20="N/A","N/A",IF(E20&gt;15,"No",IF(E20&lt;-15,"No","Yes")))</f>
        <v>N/A</v>
      </c>
      <c r="G20" s="36">
        <v>413.29621251999998</v>
      </c>
      <c r="H20" s="9" t="str">
        <f>IF($B20="N/A","N/A",IF(G20&gt;15,"No",IF(G20&lt;-15,"No","Yes")))</f>
        <v>N/A</v>
      </c>
      <c r="I20" s="10">
        <v>49.93</v>
      </c>
      <c r="J20" s="10">
        <v>0.32040000000000002</v>
      </c>
      <c r="K20" s="9" t="str">
        <f t="shared" si="0"/>
        <v>Yes</v>
      </c>
    </row>
    <row r="21" spans="1:11" x14ac:dyDescent="0.2">
      <c r="A21" s="81" t="s">
        <v>34</v>
      </c>
      <c r="B21" s="34" t="s">
        <v>217</v>
      </c>
      <c r="C21" s="94">
        <v>0</v>
      </c>
      <c r="D21" s="9" t="str">
        <f>IF($B21="N/A","N/A",IF(C21&gt;15,"No",IF(C21&lt;-15,"No","Yes")))</f>
        <v>N/A</v>
      </c>
      <c r="E21" s="95">
        <v>0</v>
      </c>
      <c r="F21" s="9" t="str">
        <f>IF($B21="N/A","N/A",IF(E21&gt;15,"No",IF(E21&lt;-15,"No","Yes")))</f>
        <v>N/A</v>
      </c>
      <c r="G21" s="95">
        <v>0</v>
      </c>
      <c r="H21" s="9" t="str">
        <f>IF($B21="N/A","N/A",IF(G21&gt;15,"No",IF(G21&lt;-15,"No","Yes")))</f>
        <v>N/A</v>
      </c>
      <c r="I21" s="10" t="s">
        <v>1743</v>
      </c>
      <c r="J21" s="10" t="s">
        <v>1743</v>
      </c>
      <c r="K21" s="9" t="str">
        <f t="shared" si="0"/>
        <v>N/A</v>
      </c>
    </row>
    <row r="22" spans="1:11" x14ac:dyDescent="0.2">
      <c r="A22" s="81" t="s">
        <v>1722</v>
      </c>
      <c r="B22" s="34" t="s">
        <v>217</v>
      </c>
      <c r="C22" s="94">
        <v>10.595492944</v>
      </c>
      <c r="D22" s="9" t="str">
        <f>IF($B22="N/A","N/A",IF(C22&gt;15,"No",IF(C22&lt;-15,"No","Yes")))</f>
        <v>N/A</v>
      </c>
      <c r="E22" s="95">
        <v>0</v>
      </c>
      <c r="F22" s="9" t="str">
        <f>IF($B22="N/A","N/A",IF(E22&gt;15,"No",IF(E22&lt;-15,"No","Yes")))</f>
        <v>N/A</v>
      </c>
      <c r="G22" s="95">
        <v>0</v>
      </c>
      <c r="H22" s="9" t="str">
        <f>IF($B22="N/A","N/A",IF(G22&gt;15,"No",IF(G22&lt;-15,"No","Yes")))</f>
        <v>N/A</v>
      </c>
      <c r="I22" s="10">
        <v>-100</v>
      </c>
      <c r="J22" s="10" t="s">
        <v>1743</v>
      </c>
      <c r="K22" s="9" t="str">
        <f t="shared" si="0"/>
        <v>N/A</v>
      </c>
    </row>
    <row r="23" spans="1:11" x14ac:dyDescent="0.2">
      <c r="A23" s="81" t="s">
        <v>35</v>
      </c>
      <c r="B23" s="34" t="s">
        <v>217</v>
      </c>
      <c r="C23" s="94">
        <v>17.318065533999999</v>
      </c>
      <c r="D23" s="9" t="str">
        <f>IF($B23="N/A","N/A",IF(C23&gt;15,"No",IF(C23&lt;-15,"No","Yes")))</f>
        <v>N/A</v>
      </c>
      <c r="E23" s="95">
        <v>18.926204905999999</v>
      </c>
      <c r="F23" s="9" t="str">
        <f>IF($B23="N/A","N/A",IF(E23&gt;15,"No",IF(E23&lt;-15,"No","Yes")))</f>
        <v>N/A</v>
      </c>
      <c r="G23" s="95">
        <v>18.831806044</v>
      </c>
      <c r="H23" s="9" t="str">
        <f>IF($B23="N/A","N/A",IF(G23&gt;15,"No",IF(G23&lt;-15,"No","Yes")))</f>
        <v>N/A</v>
      </c>
      <c r="I23" s="10">
        <v>9.2859999999999996</v>
      </c>
      <c r="J23" s="10">
        <v>-0.499</v>
      </c>
      <c r="K23" s="9" t="str">
        <f t="shared" si="0"/>
        <v>Yes</v>
      </c>
    </row>
    <row r="24" spans="1:11" x14ac:dyDescent="0.2">
      <c r="A24" s="81" t="s">
        <v>857</v>
      </c>
      <c r="B24" s="34" t="s">
        <v>247</v>
      </c>
      <c r="C24" s="83" t="s">
        <v>1743</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v>6.3419353618000001</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v>
      </c>
      <c r="D26" s="9" t="str">
        <f>IF($B26="N/A","N/A",IF(C26&gt;5,"No",IF(C26&lt;3,"No","Yes")))</f>
        <v>Yes</v>
      </c>
      <c r="E26" s="36">
        <v>3</v>
      </c>
      <c r="F26" s="9" t="str">
        <f>IF($B26="N/A","N/A",IF(E26&gt;5,"No",IF(E26&lt;3,"No","Yes")))</f>
        <v>Yes</v>
      </c>
      <c r="G26" s="36">
        <v>3</v>
      </c>
      <c r="H26" s="9" t="str">
        <f>IF($B26="N/A","N/A",IF(G26&gt;5,"No",IF(G26&lt;3,"No","Yes")))</f>
        <v>Yes</v>
      </c>
      <c r="I26" s="10">
        <v>0</v>
      </c>
      <c r="J26" s="10">
        <v>0</v>
      </c>
      <c r="K26" s="9" t="str">
        <f t="shared" si="0"/>
        <v>Yes</v>
      </c>
    </row>
    <row r="27" spans="1:11" x14ac:dyDescent="0.2">
      <c r="A27" s="81" t="s">
        <v>131</v>
      </c>
      <c r="B27" s="34" t="s">
        <v>217</v>
      </c>
      <c r="C27" s="79">
        <v>40</v>
      </c>
      <c r="D27" s="34" t="s">
        <v>217</v>
      </c>
      <c r="E27" s="35">
        <v>18</v>
      </c>
      <c r="F27" s="34" t="s">
        <v>217</v>
      </c>
      <c r="G27" s="35">
        <v>146</v>
      </c>
      <c r="H27" s="9" t="str">
        <f>IF($B27="N/A","N/A",IF(G27&gt;15,"No",IF(G27&lt;-15,"No","Yes")))</f>
        <v>N/A</v>
      </c>
      <c r="I27" s="10">
        <v>-55</v>
      </c>
      <c r="J27" s="10">
        <v>711.1</v>
      </c>
      <c r="K27" s="9" t="str">
        <f t="shared" si="0"/>
        <v>No</v>
      </c>
    </row>
    <row r="28" spans="1:11" x14ac:dyDescent="0.2">
      <c r="A28" s="81" t="s">
        <v>350</v>
      </c>
      <c r="B28" s="34" t="s">
        <v>217</v>
      </c>
      <c r="C28" s="79" t="s">
        <v>217</v>
      </c>
      <c r="D28" s="34" t="s">
        <v>217</v>
      </c>
      <c r="E28" s="35" t="s">
        <v>217</v>
      </c>
      <c r="F28" s="34" t="s">
        <v>217</v>
      </c>
      <c r="G28" s="8">
        <v>4.6262760999999999E-3</v>
      </c>
      <c r="H28" s="9" t="str">
        <f>IF($B28="N/A","N/A",IF(G28&gt;15,"No",IF(G28&lt;-15,"No","Yes")))</f>
        <v>N/A</v>
      </c>
      <c r="I28" s="10" t="s">
        <v>217</v>
      </c>
      <c r="J28" s="10" t="s">
        <v>217</v>
      </c>
      <c r="K28" s="9" t="str">
        <f t="shared" si="0"/>
        <v>N/A</v>
      </c>
    </row>
    <row r="29" spans="1:11" ht="25.5" x14ac:dyDescent="0.2">
      <c r="A29" s="81" t="s">
        <v>835</v>
      </c>
      <c r="B29" s="34" t="s">
        <v>217</v>
      </c>
      <c r="C29" s="36">
        <v>12.15</v>
      </c>
      <c r="D29" s="34" t="s">
        <v>217</v>
      </c>
      <c r="E29" s="36">
        <v>26.277777778000001</v>
      </c>
      <c r="F29" s="34" t="s">
        <v>217</v>
      </c>
      <c r="G29" s="36">
        <v>49.123287671</v>
      </c>
      <c r="H29" s="34" t="s">
        <v>217</v>
      </c>
      <c r="I29" s="10">
        <v>116.3</v>
      </c>
      <c r="J29" s="10">
        <v>86.94</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548027</v>
      </c>
      <c r="F46" s="9" t="str">
        <f t="shared" si="4"/>
        <v>N/A</v>
      </c>
      <c r="G46" s="79">
        <v>593371</v>
      </c>
      <c r="H46" s="9" t="str">
        <f t="shared" si="5"/>
        <v>N/A</v>
      </c>
      <c r="I46" s="10" t="s">
        <v>217</v>
      </c>
      <c r="J46" s="10">
        <v>8.2739999999999991</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368</v>
      </c>
      <c r="D51" s="34" t="s">
        <v>217</v>
      </c>
      <c r="E51" s="35">
        <v>270</v>
      </c>
      <c r="F51" s="34" t="s">
        <v>217</v>
      </c>
      <c r="G51" s="35">
        <v>1150</v>
      </c>
      <c r="H51" s="34" t="s">
        <v>217</v>
      </c>
      <c r="I51" s="10">
        <v>-26.6</v>
      </c>
      <c r="J51" s="10">
        <v>325.89999999999998</v>
      </c>
      <c r="K51" s="9" t="str">
        <f t="shared" si="0"/>
        <v>No</v>
      </c>
    </row>
    <row r="52" spans="1:11" x14ac:dyDescent="0.2">
      <c r="A52" s="2" t="s">
        <v>356</v>
      </c>
      <c r="B52" s="34" t="s">
        <v>217</v>
      </c>
      <c r="C52" s="8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48.173913042999999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1757369</v>
      </c>
      <c r="D6" s="9" t="str">
        <f>IF($B6="N/A","N/A",IF(C6&gt;15,"No",IF(C6&lt;-15,"No","Yes")))</f>
        <v>N/A</v>
      </c>
      <c r="E6" s="35">
        <v>1937573</v>
      </c>
      <c r="F6" s="9" t="str">
        <f>IF($B6="N/A","N/A",IF(E6&gt;15,"No",IF(E6&lt;-15,"No","Yes")))</f>
        <v>N/A</v>
      </c>
      <c r="G6" s="35">
        <v>2134839</v>
      </c>
      <c r="H6" s="9" t="str">
        <f>IF($B6="N/A","N/A",IF(G6&gt;15,"No",IF(G6&lt;-15,"No","Yes")))</f>
        <v>N/A</v>
      </c>
      <c r="I6" s="10">
        <v>10.25</v>
      </c>
      <c r="J6" s="10">
        <v>10.18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6.2946370397999996</v>
      </c>
      <c r="D9" s="9" t="str">
        <f t="shared" ref="D9:D15" si="1">IF($B9="N/A","N/A",IF(C9&gt;15,"No",IF(C9&lt;-15,"No","Yes")))</f>
        <v>N/A</v>
      </c>
      <c r="E9" s="8">
        <v>5.8240386298000004</v>
      </c>
      <c r="F9" s="9" t="str">
        <f t="shared" ref="F9:F15" si="2">IF($B9="N/A","N/A",IF(E9&gt;15,"No",IF(E9&lt;-15,"No","Yes")))</f>
        <v>N/A</v>
      </c>
      <c r="G9" s="8">
        <v>5.584777119</v>
      </c>
      <c r="H9" s="9" t="str">
        <f t="shared" ref="H9:H15" si="3">IF($B9="N/A","N/A",IF(G9&gt;15,"No",IF(G9&lt;-15,"No","Yes")))</f>
        <v>N/A</v>
      </c>
      <c r="I9" s="10">
        <v>-7.48</v>
      </c>
      <c r="J9" s="10">
        <v>-4.1100000000000003</v>
      </c>
      <c r="K9" s="9" t="str">
        <f t="shared" si="0"/>
        <v>Yes</v>
      </c>
    </row>
    <row r="10" spans="1:11" x14ac:dyDescent="0.2">
      <c r="A10" s="81" t="s">
        <v>36</v>
      </c>
      <c r="B10" s="34" t="s">
        <v>217</v>
      </c>
      <c r="C10" s="80">
        <v>14.107602655999999</v>
      </c>
      <c r="D10" s="9" t="str">
        <f t="shared" si="1"/>
        <v>N/A</v>
      </c>
      <c r="E10" s="8">
        <v>16.661224333</v>
      </c>
      <c r="F10" s="9" t="str">
        <f t="shared" si="2"/>
        <v>N/A</v>
      </c>
      <c r="G10" s="8">
        <v>15.440361807</v>
      </c>
      <c r="H10" s="9" t="str">
        <f t="shared" si="3"/>
        <v>N/A</v>
      </c>
      <c r="I10" s="10">
        <v>18.100000000000001</v>
      </c>
      <c r="J10" s="10">
        <v>-7.33</v>
      </c>
      <c r="K10" s="9" t="str">
        <f t="shared" si="0"/>
        <v>Yes</v>
      </c>
    </row>
    <row r="11" spans="1:11" x14ac:dyDescent="0.2">
      <c r="A11" s="81" t="s">
        <v>37</v>
      </c>
      <c r="B11" s="34" t="s">
        <v>217</v>
      </c>
      <c r="C11" s="80">
        <v>23.624026137000001</v>
      </c>
      <c r="D11" s="9" t="str">
        <f t="shared" si="1"/>
        <v>N/A</v>
      </c>
      <c r="E11" s="8">
        <v>7.7510917031000002</v>
      </c>
      <c r="F11" s="9" t="str">
        <f t="shared" si="2"/>
        <v>N/A</v>
      </c>
      <c r="G11" s="8">
        <v>8.0360012857999994</v>
      </c>
      <c r="H11" s="9" t="str">
        <f t="shared" si="3"/>
        <v>N/A</v>
      </c>
      <c r="I11" s="10">
        <v>-67.2</v>
      </c>
      <c r="J11" s="10">
        <v>3.6760000000000002</v>
      </c>
      <c r="K11" s="9" t="str">
        <f t="shared" si="0"/>
        <v>Yes</v>
      </c>
    </row>
    <row r="12" spans="1:11" x14ac:dyDescent="0.2">
      <c r="A12" s="81" t="s">
        <v>38</v>
      </c>
      <c r="B12" s="34" t="s">
        <v>217</v>
      </c>
      <c r="C12" s="80">
        <v>5.9817346747000002</v>
      </c>
      <c r="D12" s="9" t="str">
        <f t="shared" si="1"/>
        <v>N/A</v>
      </c>
      <c r="E12" s="8">
        <v>5.5204777431999998</v>
      </c>
      <c r="F12" s="9" t="str">
        <f t="shared" si="2"/>
        <v>N/A</v>
      </c>
      <c r="G12" s="8">
        <v>5.3198123342999999</v>
      </c>
      <c r="H12" s="9" t="str">
        <f t="shared" si="3"/>
        <v>N/A</v>
      </c>
      <c r="I12" s="10">
        <v>-7.71</v>
      </c>
      <c r="J12" s="10">
        <v>-3.63</v>
      </c>
      <c r="K12" s="9" t="str">
        <f t="shared" si="0"/>
        <v>Yes</v>
      </c>
    </row>
    <row r="13" spans="1:11" x14ac:dyDescent="0.2">
      <c r="A13" s="81" t="s">
        <v>860</v>
      </c>
      <c r="B13" s="34" t="s">
        <v>217</v>
      </c>
      <c r="C13" s="80">
        <v>99.973964144999997</v>
      </c>
      <c r="D13" s="9" t="str">
        <f t="shared" si="1"/>
        <v>N/A</v>
      </c>
      <c r="E13" s="8">
        <v>99.948529411999999</v>
      </c>
      <c r="F13" s="9" t="str">
        <f t="shared" si="2"/>
        <v>N/A</v>
      </c>
      <c r="G13" s="8">
        <v>98.299122237999995</v>
      </c>
      <c r="H13" s="9" t="str">
        <f t="shared" si="3"/>
        <v>N/A</v>
      </c>
      <c r="I13" s="10">
        <v>-2.5000000000000001E-2</v>
      </c>
      <c r="J13" s="10">
        <v>-1.65</v>
      </c>
      <c r="K13" s="9" t="str">
        <f t="shared" si="0"/>
        <v>Yes</v>
      </c>
    </row>
    <row r="14" spans="1:11" x14ac:dyDescent="0.2">
      <c r="A14" s="81" t="s">
        <v>861</v>
      </c>
      <c r="B14" s="34" t="s">
        <v>217</v>
      </c>
      <c r="C14" s="80">
        <v>48.086897692000001</v>
      </c>
      <c r="D14" s="9" t="str">
        <f t="shared" si="1"/>
        <v>N/A</v>
      </c>
      <c r="E14" s="8">
        <v>33.085665059999997</v>
      </c>
      <c r="F14" s="9" t="str">
        <f t="shared" si="2"/>
        <v>N/A</v>
      </c>
      <c r="G14" s="8">
        <v>32.326991788000001</v>
      </c>
      <c r="H14" s="9" t="str">
        <f t="shared" si="3"/>
        <v>N/A</v>
      </c>
      <c r="I14" s="10">
        <v>-31.2</v>
      </c>
      <c r="J14" s="10">
        <v>-2.29</v>
      </c>
      <c r="K14" s="9" t="str">
        <f t="shared" si="0"/>
        <v>Yes</v>
      </c>
    </row>
    <row r="15" spans="1:11" x14ac:dyDescent="0.2">
      <c r="A15" s="81" t="s">
        <v>165</v>
      </c>
      <c r="B15" s="34" t="s">
        <v>217</v>
      </c>
      <c r="C15" s="80">
        <v>78.825733240999995</v>
      </c>
      <c r="D15" s="9" t="str">
        <f t="shared" si="1"/>
        <v>N/A</v>
      </c>
      <c r="E15" s="8">
        <v>78.046452959000007</v>
      </c>
      <c r="F15" s="9" t="str">
        <f t="shared" si="2"/>
        <v>N/A</v>
      </c>
      <c r="G15" s="8">
        <v>79.255765890999996</v>
      </c>
      <c r="H15" s="9" t="str">
        <f t="shared" si="3"/>
        <v>N/A</v>
      </c>
      <c r="I15" s="10">
        <v>-0.98899999999999999</v>
      </c>
      <c r="J15" s="10">
        <v>1.5489999999999999</v>
      </c>
      <c r="K15" s="9" t="str">
        <f t="shared" si="0"/>
        <v>Yes</v>
      </c>
    </row>
    <row r="16" spans="1:11" x14ac:dyDescent="0.2">
      <c r="A16" s="81" t="s">
        <v>166</v>
      </c>
      <c r="B16" s="34" t="s">
        <v>250</v>
      </c>
      <c r="C16" s="80">
        <v>93.732505807999999</v>
      </c>
      <c r="D16" s="9" t="str">
        <f>IF($B16="N/A","N/A",IF(C16&gt;95,"Yes","No"))</f>
        <v>No</v>
      </c>
      <c r="E16" s="8">
        <v>94.553237478</v>
      </c>
      <c r="F16" s="9" t="str">
        <f>IF($B16="N/A","N/A",IF(E16&gt;95,"Yes","No"))</f>
        <v>No</v>
      </c>
      <c r="G16" s="8">
        <v>92.485147592000004</v>
      </c>
      <c r="H16" s="9" t="str">
        <f>IF($B16="N/A","N/A",IF(G16&gt;95,"Yes","No"))</f>
        <v>No</v>
      </c>
      <c r="I16" s="10">
        <v>0.87560000000000004</v>
      </c>
      <c r="J16" s="10">
        <v>-2.19</v>
      </c>
      <c r="K16" s="9" t="str">
        <f t="shared" ref="K16:K26" si="4">IF(J16="Div by 0", "N/A", IF(J16="N/A","N/A", IF(J16&gt;30, "No", IF(J16&lt;-30, "No", "Yes"))))</f>
        <v>Yes</v>
      </c>
    </row>
    <row r="17" spans="1:11" x14ac:dyDescent="0.2">
      <c r="A17" s="81" t="s">
        <v>862</v>
      </c>
      <c r="B17" s="59" t="s">
        <v>251</v>
      </c>
      <c r="C17" s="80">
        <v>46.905686852999999</v>
      </c>
      <c r="D17" s="9" t="str">
        <f>IF($B17="N/A","N/A",IF(C17&gt;90,"No",IF(C17&lt;50,"No","Yes")))</f>
        <v>No</v>
      </c>
      <c r="E17" s="8">
        <v>45.098481450999998</v>
      </c>
      <c r="F17" s="9" t="str">
        <f>IF($B17="N/A","N/A",IF(E17&gt;90,"No",IF(E17&lt;50,"No","Yes")))</f>
        <v>No</v>
      </c>
      <c r="G17" s="8">
        <v>45.645924587000003</v>
      </c>
      <c r="H17" s="9" t="str">
        <f>IF($B17="N/A","N/A",IF(G17&gt;90,"No",IF(G17&lt;50,"No","Yes")))</f>
        <v>No</v>
      </c>
      <c r="I17" s="10">
        <v>-3.85</v>
      </c>
      <c r="J17" s="10">
        <v>1.214</v>
      </c>
      <c r="K17" s="9" t="str">
        <f t="shared" si="4"/>
        <v>Yes</v>
      </c>
    </row>
    <row r="18" spans="1:11" x14ac:dyDescent="0.2">
      <c r="A18" s="81" t="s">
        <v>863</v>
      </c>
      <c r="B18" s="59" t="s">
        <v>228</v>
      </c>
      <c r="C18" s="80">
        <v>5.8376470736000003</v>
      </c>
      <c r="D18" s="9" t="str">
        <f t="shared" ref="D18:D23" si="5">IF($B18="N/A","N/A",IF(C18&gt;5,"No",IF(C18&lt;=0,"No","Yes")))</f>
        <v>No</v>
      </c>
      <c r="E18" s="8">
        <v>7.4751248082000004</v>
      </c>
      <c r="F18" s="9" t="str">
        <f t="shared" ref="F18:F23" si="6">IF($B18="N/A","N/A",IF(E18&gt;5,"No",IF(E18&lt;=0,"No","Yes")))</f>
        <v>No</v>
      </c>
      <c r="G18" s="8">
        <v>7.4671204714000003</v>
      </c>
      <c r="H18" s="9" t="str">
        <f t="shared" ref="H18:H23" si="7">IF($B18="N/A","N/A",IF(G18&gt;5,"No",IF(G18&lt;=0,"No","Yes")))</f>
        <v>No</v>
      </c>
      <c r="I18" s="10">
        <v>28.05</v>
      </c>
      <c r="J18" s="10">
        <v>-0.107</v>
      </c>
      <c r="K18" s="9" t="str">
        <f t="shared" si="4"/>
        <v>Yes</v>
      </c>
    </row>
    <row r="19" spans="1:11" x14ac:dyDescent="0.2">
      <c r="A19" s="81" t="s">
        <v>864</v>
      </c>
      <c r="B19" s="59" t="s">
        <v>228</v>
      </c>
      <c r="C19" s="80">
        <v>7.0331842658000001</v>
      </c>
      <c r="D19" s="9" t="str">
        <f t="shared" si="5"/>
        <v>No</v>
      </c>
      <c r="E19" s="8">
        <v>6.7147921652999996</v>
      </c>
      <c r="F19" s="9" t="str">
        <f t="shared" si="6"/>
        <v>No</v>
      </c>
      <c r="G19" s="8">
        <v>6.1428051482999999</v>
      </c>
      <c r="H19" s="9" t="str">
        <f t="shared" si="7"/>
        <v>No</v>
      </c>
      <c r="I19" s="10">
        <v>-4.53</v>
      </c>
      <c r="J19" s="10">
        <v>-8.52</v>
      </c>
      <c r="K19" s="9" t="str">
        <f t="shared" si="4"/>
        <v>Yes</v>
      </c>
    </row>
    <row r="20" spans="1:11" x14ac:dyDescent="0.2">
      <c r="A20" s="81" t="s">
        <v>865</v>
      </c>
      <c r="B20" s="59" t="s">
        <v>228</v>
      </c>
      <c r="C20" s="80">
        <v>0.32958359910000001</v>
      </c>
      <c r="D20" s="9" t="str">
        <f t="shared" si="5"/>
        <v>Yes</v>
      </c>
      <c r="E20" s="8">
        <v>0.31291724230000001</v>
      </c>
      <c r="F20" s="9" t="str">
        <f t="shared" si="6"/>
        <v>Yes</v>
      </c>
      <c r="G20" s="8">
        <v>0.27158956719999999</v>
      </c>
      <c r="H20" s="9" t="str">
        <f t="shared" si="7"/>
        <v>Yes</v>
      </c>
      <c r="I20" s="10">
        <v>-5.0599999999999996</v>
      </c>
      <c r="J20" s="10">
        <v>-13.2</v>
      </c>
      <c r="K20" s="9" t="str">
        <f t="shared" si="4"/>
        <v>Yes</v>
      </c>
    </row>
    <row r="21" spans="1:11" x14ac:dyDescent="0.2">
      <c r="A21" s="81" t="s">
        <v>866</v>
      </c>
      <c r="B21" s="34" t="s">
        <v>217</v>
      </c>
      <c r="C21" s="80">
        <v>0.2195896252</v>
      </c>
      <c r="D21" s="9" t="str">
        <f t="shared" si="5"/>
        <v>N/A</v>
      </c>
      <c r="E21" s="8">
        <v>0.1964313087</v>
      </c>
      <c r="F21" s="9" t="str">
        <f t="shared" si="6"/>
        <v>N/A</v>
      </c>
      <c r="G21" s="8">
        <v>0.21477029419999999</v>
      </c>
      <c r="H21" s="9" t="str">
        <f t="shared" si="7"/>
        <v>N/A</v>
      </c>
      <c r="I21" s="10">
        <v>-10.5</v>
      </c>
      <c r="J21" s="10">
        <v>9.3360000000000003</v>
      </c>
      <c r="K21" s="9" t="str">
        <f t="shared" si="4"/>
        <v>Yes</v>
      </c>
    </row>
    <row r="22" spans="1:11" x14ac:dyDescent="0.2">
      <c r="A22" s="78" t="s">
        <v>1729</v>
      </c>
      <c r="B22" s="34" t="s">
        <v>217</v>
      </c>
      <c r="C22" s="80">
        <v>4.6376145200000003E-2</v>
      </c>
      <c r="D22" s="9" t="str">
        <f t="shared" si="5"/>
        <v>N/A</v>
      </c>
      <c r="E22" s="8">
        <v>2.34313752E-2</v>
      </c>
      <c r="F22" s="9" t="str">
        <f t="shared" si="6"/>
        <v>N/A</v>
      </c>
      <c r="G22" s="8">
        <v>1.54109982E-2</v>
      </c>
      <c r="H22" s="9" t="str">
        <f t="shared" si="7"/>
        <v>N/A</v>
      </c>
      <c r="I22" s="10">
        <v>-49.5</v>
      </c>
      <c r="J22" s="10">
        <v>-34.200000000000003</v>
      </c>
      <c r="K22" s="9" t="str">
        <f t="shared" si="4"/>
        <v>No</v>
      </c>
    </row>
    <row r="23" spans="1:11" x14ac:dyDescent="0.2">
      <c r="A23" s="81" t="s">
        <v>867</v>
      </c>
      <c r="B23" s="34" t="s">
        <v>217</v>
      </c>
      <c r="C23" s="80">
        <v>0.1011170676</v>
      </c>
      <c r="D23" s="9" t="str">
        <f t="shared" si="5"/>
        <v>N/A</v>
      </c>
      <c r="E23" s="8">
        <v>9.8060821500000006E-2</v>
      </c>
      <c r="F23" s="9" t="str">
        <f t="shared" si="6"/>
        <v>N/A</v>
      </c>
      <c r="G23" s="8">
        <v>6.2768199400000002E-2</v>
      </c>
      <c r="H23" s="9" t="str">
        <f t="shared" si="7"/>
        <v>N/A</v>
      </c>
      <c r="I23" s="10">
        <v>-3.02</v>
      </c>
      <c r="J23" s="10">
        <v>-36</v>
      </c>
      <c r="K23" s="9" t="str">
        <f t="shared" si="4"/>
        <v>No</v>
      </c>
    </row>
    <row r="24" spans="1:11" x14ac:dyDescent="0.2">
      <c r="A24" s="81" t="s">
        <v>868</v>
      </c>
      <c r="B24" s="34" t="s">
        <v>236</v>
      </c>
      <c r="C24" s="80">
        <v>3.2737006285999999</v>
      </c>
      <c r="D24" s="9" t="str">
        <f>IF($B24="N/A","N/A",IF(C24&gt;10,"No",IF(C24&lt;1,"No","Yes")))</f>
        <v>Yes</v>
      </c>
      <c r="E24" s="8">
        <v>3.4449282685</v>
      </c>
      <c r="F24" s="9" t="str">
        <f>IF($B24="N/A","N/A",IF(E24&gt;10,"No",IF(E24&lt;1,"No","Yes")))</f>
        <v>Yes</v>
      </c>
      <c r="G24" s="8">
        <v>3.1266058003000001</v>
      </c>
      <c r="H24" s="9" t="str">
        <f>IF($B24="N/A","N/A",IF(G24&gt;10,"No",IF(G24&lt;1,"No","Yes")))</f>
        <v>Yes</v>
      </c>
      <c r="I24" s="10">
        <v>5.23</v>
      </c>
      <c r="J24" s="10">
        <v>-9.24</v>
      </c>
      <c r="K24" s="9" t="str">
        <f t="shared" si="4"/>
        <v>Yes</v>
      </c>
    </row>
    <row r="25" spans="1:11" x14ac:dyDescent="0.2">
      <c r="A25" s="81" t="s">
        <v>869</v>
      </c>
      <c r="B25" s="84" t="s">
        <v>243</v>
      </c>
      <c r="C25" s="80">
        <v>16.298512151000001</v>
      </c>
      <c r="D25" s="9" t="str">
        <f>IF($B25="N/A","N/A",IF(C25&gt;10,"No",IF(C25&lt;=0,"No","Yes")))</f>
        <v>No</v>
      </c>
      <c r="E25" s="8">
        <v>17.006997930000001</v>
      </c>
      <c r="F25" s="9" t="str">
        <f>IF($B25="N/A","N/A",IF(E25&gt;10,"No",IF(E25&lt;=0,"No","Yes")))</f>
        <v>No</v>
      </c>
      <c r="G25" s="8">
        <v>15.837166175</v>
      </c>
      <c r="H25" s="9" t="str">
        <f>IF($B25="N/A","N/A",IF(G25&gt;10,"No",IF(G25&lt;=0,"No","Yes")))</f>
        <v>No</v>
      </c>
      <c r="I25" s="10">
        <v>4.3470000000000004</v>
      </c>
      <c r="J25" s="10">
        <v>-6.88</v>
      </c>
      <c r="K25" s="9" t="str">
        <f t="shared" si="4"/>
        <v>Yes</v>
      </c>
    </row>
    <row r="26" spans="1:11" x14ac:dyDescent="0.2">
      <c r="A26" s="81" t="s">
        <v>870</v>
      </c>
      <c r="B26" s="59" t="s">
        <v>252</v>
      </c>
      <c r="C26" s="80">
        <v>6.2671527721000002</v>
      </c>
      <c r="D26" s="9" t="str">
        <f>IF($B26="N/A","N/A",IF(C26&gt;=5,"No",IF(C26&lt;0,"No","Yes")))</f>
        <v>No</v>
      </c>
      <c r="E26" s="8">
        <v>5.4467109110000003</v>
      </c>
      <c r="F26" s="9" t="str">
        <f>IF($B26="N/A","N/A",IF(E26&gt;=5,"No",IF(E26&lt;0,"No","Yes")))</f>
        <v>No</v>
      </c>
      <c r="G26" s="8">
        <v>7.5148524081000003</v>
      </c>
      <c r="H26" s="9" t="str">
        <f>IF($B26="N/A","N/A",IF(G26&gt;=5,"No",IF(G26&lt;0,"No","Yes")))</f>
        <v>No</v>
      </c>
      <c r="I26" s="10">
        <v>-13.1</v>
      </c>
      <c r="J26" s="10">
        <v>37.97</v>
      </c>
      <c r="K26" s="9" t="str">
        <f t="shared" si="4"/>
        <v>No</v>
      </c>
    </row>
    <row r="27" spans="1:11" x14ac:dyDescent="0.2">
      <c r="A27" s="81" t="s">
        <v>14</v>
      </c>
      <c r="B27" s="59" t="s">
        <v>253</v>
      </c>
      <c r="C27" s="80">
        <v>1.1798318964000001</v>
      </c>
      <c r="D27" s="9" t="str">
        <f>IF($B27="N/A","N/A",IF(C27&gt;15,"No",IF(C27&lt;=0,"No","Yes")))</f>
        <v>Yes</v>
      </c>
      <c r="E27" s="8">
        <v>1.0480637374999999</v>
      </c>
      <c r="F27" s="9" t="str">
        <f>IF($B27="N/A","N/A",IF(E27&gt;15,"No",IF(E27&lt;=0,"No","Yes")))</f>
        <v>Yes</v>
      </c>
      <c r="G27" s="8">
        <v>0.95417031450000001</v>
      </c>
      <c r="H27" s="9" t="str">
        <f>IF($B27="N/A","N/A",IF(G27&gt;15,"No",IF(G27&lt;=0,"No","Yes")))</f>
        <v>Yes</v>
      </c>
      <c r="I27" s="10">
        <v>-11.2</v>
      </c>
      <c r="J27" s="10">
        <v>-8.9600000000000009</v>
      </c>
      <c r="K27" s="9" t="str">
        <f>IF(J27="Div by 0", "N/A", IF(J27="N/A","N/A", IF(J27&gt;30, "No", IF(J27&lt;-30, "No", "Yes"))))</f>
        <v>Yes</v>
      </c>
    </row>
    <row r="28" spans="1:11" x14ac:dyDescent="0.2">
      <c r="A28" s="81" t="s">
        <v>871</v>
      </c>
      <c r="B28" s="34" t="s">
        <v>217</v>
      </c>
      <c r="C28" s="83">
        <v>100.35762516</v>
      </c>
      <c r="D28" s="9" t="str">
        <f>IF($B28="N/A","N/A",IF(C28&gt;15,"No",IF(C28&lt;-15,"No","Yes")))</f>
        <v>N/A</v>
      </c>
      <c r="E28" s="36">
        <v>134.00714038999999</v>
      </c>
      <c r="F28" s="9" t="str">
        <f>IF($B28="N/A","N/A",IF(E28&gt;15,"No",IF(E28&lt;-15,"No","Yes")))</f>
        <v>N/A</v>
      </c>
      <c r="G28" s="36">
        <v>144.17987235999999</v>
      </c>
      <c r="H28" s="9" t="str">
        <f>IF($B28="N/A","N/A",IF(G28&gt;15,"No",IF(G28&lt;-15,"No","Yes")))</f>
        <v>N/A</v>
      </c>
      <c r="I28" s="10">
        <v>33.53</v>
      </c>
      <c r="J28" s="10">
        <v>7.5910000000000002</v>
      </c>
      <c r="K28" s="9" t="str">
        <f>IF(J28="Div by 0", "N/A", IF(J28="N/A","N/A", IF(J28&gt;30, "No", IF(J28&lt;-30, "No", "Yes"))))</f>
        <v>Yes</v>
      </c>
    </row>
    <row r="29" spans="1:11" x14ac:dyDescent="0.2">
      <c r="A29" s="81" t="s">
        <v>377</v>
      </c>
      <c r="B29" s="34" t="s">
        <v>254</v>
      </c>
      <c r="C29" s="80">
        <v>25.609647149000001</v>
      </c>
      <c r="D29" s="9" t="str">
        <f>IF($B29="N/A","N/A",IF(C29&gt;35,"No",IF(C29&lt;10,"No","Yes")))</f>
        <v>Yes</v>
      </c>
      <c r="E29" s="8">
        <v>25.443738119999999</v>
      </c>
      <c r="F29" s="9" t="str">
        <f>IF($B29="N/A","N/A",IF(E29&gt;35,"No",IF(E29&lt;10,"No","Yes")))</f>
        <v>Yes</v>
      </c>
      <c r="G29" s="8">
        <v>23.642251242</v>
      </c>
      <c r="H29" s="9" t="str">
        <f>IF($B29="N/A","N/A",IF(G29&gt;35,"No",IF(G29&lt;10,"No","Yes")))</f>
        <v>Yes</v>
      </c>
      <c r="I29" s="10">
        <v>-0.64800000000000002</v>
      </c>
      <c r="J29" s="10">
        <v>-7.08</v>
      </c>
      <c r="K29" s="9" t="str">
        <f t="shared" ref="K29:K54" si="8">IF(J29="Div by 0", "N/A", IF(J29="N/A","N/A", IF(J29&gt;30, "No", IF(J29&lt;-30, "No", "Yes"))))</f>
        <v>Yes</v>
      </c>
    </row>
    <row r="30" spans="1:11" x14ac:dyDescent="0.2">
      <c r="A30" s="81" t="s">
        <v>378</v>
      </c>
      <c r="B30" s="34" t="s">
        <v>255</v>
      </c>
      <c r="C30" s="80">
        <v>1.14375524E-2</v>
      </c>
      <c r="D30" s="9" t="str">
        <f>IF($B30="N/A","N/A",IF(C30&gt;20,"No",IF(C30&lt;2,"No","Yes")))</f>
        <v>No</v>
      </c>
      <c r="E30" s="8">
        <v>1.0167358899999999E-2</v>
      </c>
      <c r="F30" s="9" t="str">
        <f>IF($B30="N/A","N/A",IF(E30&gt;20,"No",IF(E30&lt;2,"No","Yes")))</f>
        <v>No</v>
      </c>
      <c r="G30" s="8">
        <v>6.2070254478000004</v>
      </c>
      <c r="H30" s="9" t="str">
        <f>IF($B30="N/A","N/A",IF(G30&gt;20,"No",IF(G30&lt;2,"No","Yes")))</f>
        <v>Yes</v>
      </c>
      <c r="I30" s="10">
        <v>-11.1</v>
      </c>
      <c r="J30" s="10">
        <v>60949</v>
      </c>
      <c r="K30" s="9" t="str">
        <f t="shared" si="8"/>
        <v>No</v>
      </c>
    </row>
    <row r="31" spans="1:11" x14ac:dyDescent="0.2">
      <c r="A31" s="81" t="s">
        <v>379</v>
      </c>
      <c r="B31" s="34" t="s">
        <v>256</v>
      </c>
      <c r="C31" s="80">
        <v>7.6735164896999999</v>
      </c>
      <c r="D31" s="9" t="str">
        <f>IF($B31="N/A","N/A",IF(C31&gt;8,"No",IF(C31&lt;0.5,"No","Yes")))</f>
        <v>Yes</v>
      </c>
      <c r="E31" s="8">
        <v>7.4709443205000001</v>
      </c>
      <c r="F31" s="9" t="str">
        <f>IF($B31="N/A","N/A",IF(E31&gt;8,"No",IF(E31&lt;0.5,"No","Yes")))</f>
        <v>Yes</v>
      </c>
      <c r="G31" s="8">
        <v>7.2340818207000002</v>
      </c>
      <c r="H31" s="9" t="str">
        <f>IF($B31="N/A","N/A",IF(G31&gt;8,"No",IF(G31&lt;0.5,"No","Yes")))</f>
        <v>Yes</v>
      </c>
      <c r="I31" s="10">
        <v>-2.64</v>
      </c>
      <c r="J31" s="10">
        <v>-3.17</v>
      </c>
      <c r="K31" s="9" t="str">
        <f t="shared" si="8"/>
        <v>Yes</v>
      </c>
    </row>
    <row r="32" spans="1:11" x14ac:dyDescent="0.2">
      <c r="A32" s="81" t="s">
        <v>380</v>
      </c>
      <c r="B32" s="34" t="s">
        <v>257</v>
      </c>
      <c r="C32" s="80">
        <v>3.3591124003999999</v>
      </c>
      <c r="D32" s="9" t="str">
        <f>IF($B32="N/A","N/A",IF(C32&gt;25,"No",IF(C32&lt;3,"No","Yes")))</f>
        <v>Yes</v>
      </c>
      <c r="E32" s="8">
        <v>2.6869181187</v>
      </c>
      <c r="F32" s="9" t="str">
        <f>IF($B32="N/A","N/A",IF(E32&gt;25,"No",IF(E32&lt;3,"No","Yes")))</f>
        <v>No</v>
      </c>
      <c r="G32" s="8">
        <v>2.5789766815999999</v>
      </c>
      <c r="H32" s="9" t="str">
        <f>IF($B32="N/A","N/A",IF(G32&gt;25,"No",IF(G32&lt;3,"No","Yes")))</f>
        <v>No</v>
      </c>
      <c r="I32" s="10">
        <v>-20</v>
      </c>
      <c r="J32" s="10">
        <v>-4.0199999999999996</v>
      </c>
      <c r="K32" s="9" t="str">
        <f t="shared" si="8"/>
        <v>Yes</v>
      </c>
    </row>
    <row r="33" spans="1:11" x14ac:dyDescent="0.2">
      <c r="A33" s="81" t="s">
        <v>381</v>
      </c>
      <c r="B33" s="34" t="s">
        <v>258</v>
      </c>
      <c r="C33" s="80">
        <v>10.520101356</v>
      </c>
      <c r="D33" s="9" t="str">
        <f>IF($B33="N/A","N/A",IF(C33&gt;25,"No",IF(C33&lt;2,"No","Yes")))</f>
        <v>Yes</v>
      </c>
      <c r="E33" s="8">
        <v>12.424151244999999</v>
      </c>
      <c r="F33" s="9" t="str">
        <f>IF($B33="N/A","N/A",IF(E33&gt;25,"No",IF(E33&lt;2,"No","Yes")))</f>
        <v>Yes</v>
      </c>
      <c r="G33" s="8">
        <v>11.609212684999999</v>
      </c>
      <c r="H33" s="9" t="str">
        <f>IF($B33="N/A","N/A",IF(G33&gt;25,"No",IF(G33&lt;2,"No","Yes")))</f>
        <v>Yes</v>
      </c>
      <c r="I33" s="10">
        <v>18.100000000000001</v>
      </c>
      <c r="J33" s="10">
        <v>-6.56</v>
      </c>
      <c r="K33" s="9" t="str">
        <f t="shared" si="8"/>
        <v>Yes</v>
      </c>
    </row>
    <row r="34" spans="1:11" x14ac:dyDescent="0.2">
      <c r="A34" s="81" t="s">
        <v>382</v>
      </c>
      <c r="B34" s="34" t="s">
        <v>259</v>
      </c>
      <c r="C34" s="80">
        <v>0.2264180147</v>
      </c>
      <c r="D34" s="9" t="str">
        <f>IF($B34="N/A","N/A",IF(C34&gt;25,"No",IF(C34&lt;=0,"No","Yes")))</f>
        <v>Yes</v>
      </c>
      <c r="E34" s="8">
        <v>0.18910255249999999</v>
      </c>
      <c r="F34" s="9" t="str">
        <f>IF($B34="N/A","N/A",IF(E34&gt;25,"No",IF(E34&lt;=0,"No","Yes")))</f>
        <v>Yes</v>
      </c>
      <c r="G34" s="8">
        <v>0.1457252748</v>
      </c>
      <c r="H34" s="9" t="str">
        <f>IF($B34="N/A","N/A",IF(G34&gt;25,"No",IF(G34&lt;=0,"No","Yes")))</f>
        <v>Yes</v>
      </c>
      <c r="I34" s="10">
        <v>-16.5</v>
      </c>
      <c r="J34" s="10">
        <v>-22.9</v>
      </c>
      <c r="K34" s="9" t="str">
        <f t="shared" si="8"/>
        <v>Yes</v>
      </c>
    </row>
    <row r="35" spans="1:11" x14ac:dyDescent="0.2">
      <c r="A35" s="81" t="s">
        <v>383</v>
      </c>
      <c r="B35" s="34" t="s">
        <v>260</v>
      </c>
      <c r="C35" s="80">
        <v>22.629794880999999</v>
      </c>
      <c r="D35" s="9" t="str">
        <f>IF($B35="N/A","N/A",IF(C35&gt;20,"No",IF(C35&lt;4,"No","Yes")))</f>
        <v>No</v>
      </c>
      <c r="E35" s="8">
        <v>22.705002599</v>
      </c>
      <c r="F35" s="9" t="str">
        <f>IF($B35="N/A","N/A",IF(E35&gt;20,"No",IF(E35&lt;4,"No","Yes")))</f>
        <v>No</v>
      </c>
      <c r="G35" s="8">
        <v>20.722405765000001</v>
      </c>
      <c r="H35" s="9" t="str">
        <f>IF($B35="N/A","N/A",IF(G35&gt;20,"No",IF(G35&lt;4,"No","Yes")))</f>
        <v>No</v>
      </c>
      <c r="I35" s="10">
        <v>0.33229999999999998</v>
      </c>
      <c r="J35" s="10">
        <v>-8.73</v>
      </c>
      <c r="K35" s="9" t="str">
        <f t="shared" si="8"/>
        <v>Yes</v>
      </c>
    </row>
    <row r="36" spans="1:11" x14ac:dyDescent="0.2">
      <c r="A36" s="81" t="s">
        <v>384</v>
      </c>
      <c r="B36" s="34" t="s">
        <v>261</v>
      </c>
      <c r="C36" s="80">
        <v>1.6773938769000001</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1.6172471462</v>
      </c>
      <c r="D37" s="9" t="str">
        <f>IF($B37="N/A","N/A",IF(C37&gt;=25,"No",IF(C37&lt;0,"No","Yes")))</f>
        <v>Yes</v>
      </c>
      <c r="E37" s="8">
        <v>1.5328970830999999</v>
      </c>
      <c r="F37" s="9" t="str">
        <f>IF($B37="N/A","N/A",IF(E37&gt;=25,"No",IF(E37&lt;0,"No","Yes")))</f>
        <v>Yes</v>
      </c>
      <c r="G37" s="8">
        <v>1.4377196593999999</v>
      </c>
      <c r="H37" s="9" t="str">
        <f>IF($B37="N/A","N/A",IF(G37&gt;=25,"No",IF(G37&lt;0,"No","Yes")))</f>
        <v>Yes</v>
      </c>
      <c r="I37" s="10">
        <v>-5.22</v>
      </c>
      <c r="J37" s="10">
        <v>-6.21</v>
      </c>
      <c r="K37" s="9" t="str">
        <f t="shared" si="8"/>
        <v>Yes</v>
      </c>
    </row>
    <row r="38" spans="1:11" x14ac:dyDescent="0.2">
      <c r="A38" s="81" t="s">
        <v>386</v>
      </c>
      <c r="B38" s="34" t="s">
        <v>225</v>
      </c>
      <c r="C38" s="80">
        <v>5.4151973774000002</v>
      </c>
      <c r="D38" s="9" t="str">
        <f>IF($B38="N/A","N/A",IF(C38&gt;3,"Yes","No"))</f>
        <v>Yes</v>
      </c>
      <c r="E38" s="8">
        <v>5.3904033551000001</v>
      </c>
      <c r="F38" s="9" t="str">
        <f>IF($B38="N/A","N/A",IF(E38&gt;3,"Yes","No"))</f>
        <v>Yes</v>
      </c>
      <c r="G38" s="8">
        <v>5.1415118422999999</v>
      </c>
      <c r="H38" s="9" t="str">
        <f>IF($B38="N/A","N/A",IF(G38&gt;3,"Yes","No"))</f>
        <v>Yes</v>
      </c>
      <c r="I38" s="10">
        <v>-0.45800000000000002</v>
      </c>
      <c r="J38" s="10">
        <v>-4.62</v>
      </c>
      <c r="K38" s="9" t="str">
        <f t="shared" si="8"/>
        <v>Yes</v>
      </c>
    </row>
    <row r="39" spans="1:11" x14ac:dyDescent="0.2">
      <c r="A39" s="81" t="s">
        <v>387</v>
      </c>
      <c r="B39" s="34" t="s">
        <v>224</v>
      </c>
      <c r="C39" s="80">
        <v>2.4074056160000001</v>
      </c>
      <c r="D39" s="9" t="str">
        <f>IF($B39="N/A","N/A",IF(C39&gt;1,"Yes","No"))</f>
        <v>Yes</v>
      </c>
      <c r="E39" s="8">
        <v>2.0432262422999998</v>
      </c>
      <c r="F39" s="9" t="str">
        <f>IF($B39="N/A","N/A",IF(E39&gt;1,"Yes","No"))</f>
        <v>Yes</v>
      </c>
      <c r="G39" s="8">
        <v>2.0634342918000002</v>
      </c>
      <c r="H39" s="9" t="str">
        <f>IF($B39="N/A","N/A",IF(G39&gt;1,"Yes","No"))</f>
        <v>Yes</v>
      </c>
      <c r="I39" s="10">
        <v>-15.1</v>
      </c>
      <c r="J39" s="10">
        <v>0.98899999999999999</v>
      </c>
      <c r="K39" s="9" t="str">
        <f t="shared" si="8"/>
        <v>Yes</v>
      </c>
    </row>
    <row r="40" spans="1:11" x14ac:dyDescent="0.2">
      <c r="A40" s="81" t="s">
        <v>388</v>
      </c>
      <c r="B40" s="34" t="s">
        <v>217</v>
      </c>
      <c r="C40" s="80">
        <v>0</v>
      </c>
      <c r="D40" s="9" t="str">
        <f>IF($B40="N/A","N/A",IF(C40&gt;15,"No",IF(C40&lt;-15,"No","Yes")))</f>
        <v>N/A</v>
      </c>
      <c r="E40" s="8">
        <v>0</v>
      </c>
      <c r="F40" s="9" t="str">
        <f>IF($B40="N/A","N/A",IF(E40&gt;15,"No",IF(E40&lt;-15,"No","Yes")))</f>
        <v>N/A</v>
      </c>
      <c r="G40" s="8">
        <v>0</v>
      </c>
      <c r="H40" s="9" t="str">
        <f>IF($B40="N/A","N/A",IF(G40&gt;15,"No",IF(G40&lt;-15,"No","Yes")))</f>
        <v>N/A</v>
      </c>
      <c r="I40" s="10" t="s">
        <v>1743</v>
      </c>
      <c r="J40" s="10" t="s">
        <v>1743</v>
      </c>
      <c r="K40" s="9" t="str">
        <f t="shared" si="8"/>
        <v>N/A</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3.3406188455999999</v>
      </c>
      <c r="D42" s="9" t="str">
        <f>IF($B42="N/A","N/A",IF(C42&gt;0,"Yes","No"))</f>
        <v>Yes</v>
      </c>
      <c r="E42" s="8">
        <v>4.5149266633999998</v>
      </c>
      <c r="F42" s="9" t="str">
        <f>IF($B42="N/A","N/A",IF(E42&gt;0,"Yes","No"))</f>
        <v>Yes</v>
      </c>
      <c r="G42" s="8">
        <v>4.3910571241999996</v>
      </c>
      <c r="H42" s="9" t="str">
        <f>IF($B42="N/A","N/A",IF(G42&gt;0,"Yes","No"))</f>
        <v>Yes</v>
      </c>
      <c r="I42" s="10">
        <v>35.15</v>
      </c>
      <c r="J42" s="10">
        <v>-2.74</v>
      </c>
      <c r="K42" s="9" t="str">
        <f t="shared" si="8"/>
        <v>Yes</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6.2024537800000001E-2</v>
      </c>
      <c r="D44" s="9" t="str">
        <f>IF($B44="N/A","N/A",IF(C44&gt;0,"Yes","No"))</f>
        <v>Yes</v>
      </c>
      <c r="E44" s="8">
        <v>6.9416739399999997E-2</v>
      </c>
      <c r="F44" s="9" t="str">
        <f>IF($B44="N/A","N/A",IF(E44&gt;0,"Yes","No"))</f>
        <v>Yes</v>
      </c>
      <c r="G44" s="8">
        <v>7.8507091200000004E-2</v>
      </c>
      <c r="H44" s="9" t="str">
        <f>IF($B44="N/A","N/A",IF(G44&gt;0,"Yes","No"))</f>
        <v>Yes</v>
      </c>
      <c r="I44" s="10">
        <v>11.92</v>
      </c>
      <c r="J44" s="10">
        <v>13.1</v>
      </c>
      <c r="K44" s="9" t="str">
        <f t="shared" si="8"/>
        <v>Yes</v>
      </c>
    </row>
    <row r="45" spans="1:11" x14ac:dyDescent="0.2">
      <c r="A45" s="81" t="s">
        <v>393</v>
      </c>
      <c r="B45" s="34" t="s">
        <v>224</v>
      </c>
      <c r="C45" s="80">
        <v>3.1741768519</v>
      </c>
      <c r="D45" s="9" t="str">
        <f>IF($B45="N/A","N/A",IF(C45&gt;1,"Yes","No"))</f>
        <v>Yes</v>
      </c>
      <c r="E45" s="8">
        <v>3.1495587520999999</v>
      </c>
      <c r="F45" s="9" t="str">
        <f>IF($B45="N/A","N/A",IF(E45&gt;1,"Yes","No"))</f>
        <v>Yes</v>
      </c>
      <c r="G45" s="8">
        <v>3.1426257437</v>
      </c>
      <c r="H45" s="9" t="str">
        <f>IF($B45="N/A","N/A",IF(G45&gt;1,"Yes","No"))</f>
        <v>Yes</v>
      </c>
      <c r="I45" s="10">
        <v>-0.77600000000000002</v>
      </c>
      <c r="J45" s="10">
        <v>-0.22</v>
      </c>
      <c r="K45" s="9" t="str">
        <f t="shared" si="8"/>
        <v>Yes</v>
      </c>
    </row>
    <row r="46" spans="1:11" x14ac:dyDescent="0.2">
      <c r="A46" s="81" t="s">
        <v>394</v>
      </c>
      <c r="B46" s="34" t="s">
        <v>263</v>
      </c>
      <c r="C46" s="80">
        <v>7.3120670700000001E-2</v>
      </c>
      <c r="D46" s="9" t="str">
        <f>IF($B46="N/A","N/A",IF(C46&gt;0,"Yes","No"))</f>
        <v>Yes</v>
      </c>
      <c r="E46" s="8">
        <v>8.8874070799999996E-2</v>
      </c>
      <c r="F46" s="9" t="str">
        <f>IF($B46="N/A","N/A",IF(E46&gt;0,"Yes","No"))</f>
        <v>Yes</v>
      </c>
      <c r="G46" s="8">
        <v>7.8460249199999998E-2</v>
      </c>
      <c r="H46" s="9" t="str">
        <f>IF($B46="N/A","N/A",IF(G46&gt;0,"Yes","No"))</f>
        <v>Yes</v>
      </c>
      <c r="I46" s="10">
        <v>21.54</v>
      </c>
      <c r="J46" s="10">
        <v>-11.7</v>
      </c>
      <c r="K46" s="9" t="str">
        <f t="shared" si="8"/>
        <v>Yes</v>
      </c>
    </row>
    <row r="47" spans="1:11" x14ac:dyDescent="0.2">
      <c r="A47" s="81" t="s">
        <v>395</v>
      </c>
      <c r="B47" s="34" t="s">
        <v>217</v>
      </c>
      <c r="C47" s="80">
        <v>0.1342916599</v>
      </c>
      <c r="D47" s="9" t="str">
        <f>IF($B47="N/A","N/A",IF(C47&gt;15,"No",IF(C47&lt;-15,"No","Yes")))</f>
        <v>N/A</v>
      </c>
      <c r="E47" s="8">
        <v>0.1418269144</v>
      </c>
      <c r="F47" s="9" t="str">
        <f>IF($B47="N/A","N/A",IF(E47&gt;15,"No",IF(E47&lt;-15,"No","Yes")))</f>
        <v>N/A</v>
      </c>
      <c r="G47" s="8">
        <v>0.1109217135</v>
      </c>
      <c r="H47" s="9" t="str">
        <f>IF($B47="N/A","N/A",IF(G47&gt;15,"No",IF(G47&lt;-15,"No","Yes")))</f>
        <v>N/A</v>
      </c>
      <c r="I47" s="10">
        <v>5.6109999999999998</v>
      </c>
      <c r="J47" s="10">
        <v>-21.8</v>
      </c>
      <c r="K47" s="9" t="str">
        <f t="shared" si="8"/>
        <v>Yes</v>
      </c>
    </row>
    <row r="48" spans="1:11" x14ac:dyDescent="0.2">
      <c r="A48" s="81" t="s">
        <v>396</v>
      </c>
      <c r="B48" s="34" t="s">
        <v>217</v>
      </c>
      <c r="C48" s="80">
        <v>0</v>
      </c>
      <c r="D48" s="9" t="str">
        <f>IF($B48="N/A","N/A",IF(C48&gt;15,"No",IF(C48&lt;-15,"No","Yes")))</f>
        <v>N/A</v>
      </c>
      <c r="E48" s="8">
        <v>0</v>
      </c>
      <c r="F48" s="9" t="str">
        <f>IF($B48="N/A","N/A",IF(E48&gt;15,"No",IF(E48&lt;-15,"No","Yes")))</f>
        <v>N/A</v>
      </c>
      <c r="G48" s="8">
        <v>0</v>
      </c>
      <c r="H48" s="9" t="str">
        <f>IF($B48="N/A","N/A",IF(G48&gt;15,"No",IF(G48&lt;-15,"No","Yes")))</f>
        <v>N/A</v>
      </c>
      <c r="I48" s="10" t="s">
        <v>1743</v>
      </c>
      <c r="J48" s="10" t="s">
        <v>1743</v>
      </c>
      <c r="K48" s="9" t="str">
        <f t="shared" si="8"/>
        <v>N/A</v>
      </c>
    </row>
    <row r="49" spans="1:11" x14ac:dyDescent="0.2">
      <c r="A49" s="81" t="s">
        <v>397</v>
      </c>
      <c r="B49" s="34" t="s">
        <v>217</v>
      </c>
      <c r="C49" s="80">
        <v>8.6208417199999998E-2</v>
      </c>
      <c r="D49" s="9" t="str">
        <f>IF($B49="N/A","N/A",IF(C49&gt;15,"No",IF(C49&lt;-15,"No","Yes")))</f>
        <v>N/A</v>
      </c>
      <c r="E49" s="8">
        <v>0.1211825309</v>
      </c>
      <c r="F49" s="9" t="str">
        <f>IF($B49="N/A","N/A",IF(E49&gt;15,"No",IF(E49&lt;-15,"No","Yes")))</f>
        <v>N/A</v>
      </c>
      <c r="G49" s="8">
        <v>0.13687214819999999</v>
      </c>
      <c r="H49" s="9" t="str">
        <f>IF($B49="N/A","N/A",IF(G49&gt;15,"No",IF(G49&lt;-15,"No","Yes")))</f>
        <v>N/A</v>
      </c>
      <c r="I49" s="10">
        <v>40.57</v>
      </c>
      <c r="J49" s="10">
        <v>12.95</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0.11340816870000001</v>
      </c>
      <c r="D51" s="9" t="str">
        <f>IF($B51="N/A","N/A",IF(C51&gt;15,"No",IF(C51&lt;-15,"No","Yes")))</f>
        <v>N/A</v>
      </c>
      <c r="E51" s="8">
        <v>0</v>
      </c>
      <c r="F51" s="9" t="str">
        <f>IF($B51="N/A","N/A",IF(E51&gt;15,"No",IF(E51&lt;-15,"No","Yes")))</f>
        <v>N/A</v>
      </c>
      <c r="G51" s="8">
        <v>0</v>
      </c>
      <c r="H51" s="9" t="str">
        <f>IF($B51="N/A","N/A",IF(G51&gt;15,"No",IF(G51&lt;-15,"No","Yes")))</f>
        <v>N/A</v>
      </c>
      <c r="I51" s="10">
        <v>-100</v>
      </c>
      <c r="J51" s="10" t="s">
        <v>1743</v>
      </c>
      <c r="K51" s="9" t="str">
        <f t="shared" si="8"/>
        <v>N/A</v>
      </c>
    </row>
    <row r="52" spans="1:11" x14ac:dyDescent="0.2">
      <c r="A52" s="81" t="s">
        <v>400</v>
      </c>
      <c r="B52" s="34" t="s">
        <v>224</v>
      </c>
      <c r="C52" s="80">
        <v>11.072176646000001</v>
      </c>
      <c r="D52" s="9" t="str">
        <f>IF($B52="N/A","N/A",IF(C52&gt;1,"Yes","No"))</f>
        <v>Yes</v>
      </c>
      <c r="E52" s="8">
        <v>10.494985221</v>
      </c>
      <c r="F52" s="9" t="str">
        <f>IF($B52="N/A","N/A",IF(E52&gt;1,"Yes","No"))</f>
        <v>Yes</v>
      </c>
      <c r="G52" s="8">
        <v>9.5660609534999992</v>
      </c>
      <c r="H52" s="9" t="str">
        <f>IF($B52="N/A","N/A",IF(G52&gt;1,"Yes","No"))</f>
        <v>Yes</v>
      </c>
      <c r="I52" s="10">
        <v>-5.21</v>
      </c>
      <c r="J52" s="10">
        <v>-8.85</v>
      </c>
      <c r="K52" s="9" t="str">
        <f t="shared" si="8"/>
        <v>Yes</v>
      </c>
    </row>
    <row r="53" spans="1:11" x14ac:dyDescent="0.2">
      <c r="A53" s="81" t="s">
        <v>401</v>
      </c>
      <c r="B53" s="34" t="s">
        <v>263</v>
      </c>
      <c r="C53" s="80">
        <v>2.3330331E-3</v>
      </c>
      <c r="D53" s="9" t="str">
        <f>IF($B53="N/A","N/A",IF(C53&gt;0,"Yes","No"))</f>
        <v>Yes</v>
      </c>
      <c r="E53" s="8">
        <v>1.8063835999999999E-3</v>
      </c>
      <c r="F53" s="9" t="str">
        <f>IF($B53="N/A","N/A",IF(E53&gt;0,"Yes","No"))</f>
        <v>Yes</v>
      </c>
      <c r="G53" s="8">
        <v>2.3889389E-3</v>
      </c>
      <c r="H53" s="9" t="str">
        <f>IF($B53="N/A","N/A",IF(G53&gt;0,"Yes","No"))</f>
        <v>Yes</v>
      </c>
      <c r="I53" s="10">
        <v>-22.6</v>
      </c>
      <c r="J53" s="10">
        <v>32.25</v>
      </c>
      <c r="K53" s="9" t="str">
        <f t="shared" si="8"/>
        <v>No</v>
      </c>
    </row>
    <row r="54" spans="1:11" x14ac:dyDescent="0.2">
      <c r="A54" s="81" t="s">
        <v>402</v>
      </c>
      <c r="B54" s="34" t="s">
        <v>264</v>
      </c>
      <c r="C54" s="80">
        <v>0.79436931</v>
      </c>
      <c r="D54" s="9" t="str">
        <f>IF($B54="N/A","N/A",IF(C54&gt;=1,"No",IF(C54&lt;0,"No","Yes")))</f>
        <v>Yes</v>
      </c>
      <c r="E54" s="8">
        <v>1.5208717297000001</v>
      </c>
      <c r="F54" s="9" t="str">
        <f>IF($B54="N/A","N/A",IF(E54&gt;=1,"No",IF(E54&lt;0,"No","Yes")))</f>
        <v>No</v>
      </c>
      <c r="G54" s="8">
        <v>1.7107613266999999</v>
      </c>
      <c r="H54" s="9" t="str">
        <f>IF($B54="N/A","N/A",IF(G54&gt;=1,"No",IF(G54&lt;0,"No","Yes")))</f>
        <v>No</v>
      </c>
      <c r="I54" s="10">
        <v>91.46</v>
      </c>
      <c r="J54" s="10">
        <v>12.49</v>
      </c>
      <c r="K54" s="9" t="str">
        <f t="shared" si="8"/>
        <v>Yes</v>
      </c>
    </row>
    <row r="55" spans="1:11" x14ac:dyDescent="0.2">
      <c r="A55" s="81" t="s">
        <v>872</v>
      </c>
      <c r="B55" s="34" t="s">
        <v>217</v>
      </c>
      <c r="C55" s="83">
        <v>170.46392021</v>
      </c>
      <c r="D55" s="9" t="str">
        <f>IF($B55="N/A","N/A",IF(C55&gt;15,"No",IF(C55&lt;-15,"No","Yes")))</f>
        <v>N/A</v>
      </c>
      <c r="E55" s="36">
        <v>169.76336943000001</v>
      </c>
      <c r="F55" s="9" t="str">
        <f>IF($B55="N/A","N/A",IF(E55&gt;15,"No",IF(E55&lt;-15,"No","Yes")))</f>
        <v>N/A</v>
      </c>
      <c r="G55" s="36">
        <v>163.8561929</v>
      </c>
      <c r="H55" s="9" t="str">
        <f>IF($B55="N/A","N/A",IF(G55&gt;15,"No",IF(G55&lt;-15,"No","Yes")))</f>
        <v>N/A</v>
      </c>
      <c r="I55" s="10">
        <v>-0.41099999999999998</v>
      </c>
      <c r="J55" s="10">
        <v>-3.48</v>
      </c>
      <c r="K55" s="9" t="str">
        <f t="shared" ref="K55:K74" si="9">IF(J55="Div by 0", "N/A", IF(J55="N/A","N/A", IF(J55&gt;30, "No", IF(J55&lt;-30, "No", "Yes"))))</f>
        <v>Yes</v>
      </c>
    </row>
    <row r="56" spans="1:11" x14ac:dyDescent="0.2">
      <c r="A56" s="81" t="s">
        <v>873</v>
      </c>
      <c r="B56" s="34" t="s">
        <v>265</v>
      </c>
      <c r="C56" s="83">
        <v>77.190414082000004</v>
      </c>
      <c r="D56" s="9" t="str">
        <f>IF($B56="N/A","N/A",IF(C56&gt;90,"No",IF(C56&lt;20,"No","Yes")))</f>
        <v>Yes</v>
      </c>
      <c r="E56" s="36">
        <v>77.755701423000005</v>
      </c>
      <c r="F56" s="9" t="str">
        <f>IF($B56="N/A","N/A",IF(E56&gt;90,"No",IF(E56&lt;20,"No","Yes")))</f>
        <v>Yes</v>
      </c>
      <c r="G56" s="36">
        <v>78.518275334999998</v>
      </c>
      <c r="H56" s="9" t="str">
        <f>IF($B56="N/A","N/A",IF(G56&gt;90,"No",IF(G56&lt;20,"No","Yes")))</f>
        <v>Yes</v>
      </c>
      <c r="I56" s="10">
        <v>0.73229999999999995</v>
      </c>
      <c r="J56" s="10">
        <v>0.98070000000000002</v>
      </c>
      <c r="K56" s="9" t="str">
        <f t="shared" si="9"/>
        <v>Yes</v>
      </c>
    </row>
    <row r="57" spans="1:11" x14ac:dyDescent="0.2">
      <c r="A57" s="81" t="s">
        <v>874</v>
      </c>
      <c r="B57" s="34" t="s">
        <v>266</v>
      </c>
      <c r="C57" s="83">
        <v>175.40298507</v>
      </c>
      <c r="D57" s="9" t="str">
        <f>IF($B57="N/A","N/A",IF(C57&gt;60,"No",IF(C57&lt;10,"No","Yes")))</f>
        <v>No</v>
      </c>
      <c r="E57" s="36">
        <v>190.34517765999999</v>
      </c>
      <c r="F57" s="9" t="str">
        <f>IF($B57="N/A","N/A",IF(E57&gt;60,"No",IF(E57&lt;10,"No","Yes")))</f>
        <v>No</v>
      </c>
      <c r="G57" s="36">
        <v>52.935597313000002</v>
      </c>
      <c r="H57" s="9" t="str">
        <f>IF($B57="N/A","N/A",IF(G57&gt;60,"No",IF(G57&lt;10,"No","Yes")))</f>
        <v>Yes</v>
      </c>
      <c r="I57" s="10">
        <v>8.5190000000000001</v>
      </c>
      <c r="J57" s="10">
        <v>-72.2</v>
      </c>
      <c r="K57" s="9" t="str">
        <f t="shared" si="9"/>
        <v>No</v>
      </c>
    </row>
    <row r="58" spans="1:11" ht="25.5" x14ac:dyDescent="0.2">
      <c r="A58" s="81" t="s">
        <v>875</v>
      </c>
      <c r="B58" s="34" t="s">
        <v>267</v>
      </c>
      <c r="C58" s="83">
        <v>41.803896123000001</v>
      </c>
      <c r="D58" s="9" t="str">
        <f>IF($B58="N/A","N/A",IF(C58&gt;100,"No",IF(C58&lt;10,"No","Yes")))</f>
        <v>Yes</v>
      </c>
      <c r="E58" s="36">
        <v>42.856267486</v>
      </c>
      <c r="F58" s="9" t="str">
        <f>IF($B58="N/A","N/A",IF(E58&gt;100,"No",IF(E58&lt;10,"No","Yes")))</f>
        <v>Yes</v>
      </c>
      <c r="G58" s="36">
        <v>44.253800927</v>
      </c>
      <c r="H58" s="9" t="str">
        <f>IF($B58="N/A","N/A",IF(G58&gt;100,"No",IF(G58&lt;10,"No","Yes")))</f>
        <v>Yes</v>
      </c>
      <c r="I58" s="10">
        <v>2.5169999999999999</v>
      </c>
      <c r="J58" s="10">
        <v>3.2610000000000001</v>
      </c>
      <c r="K58" s="9" t="str">
        <f t="shared" si="9"/>
        <v>Yes</v>
      </c>
    </row>
    <row r="59" spans="1:11" x14ac:dyDescent="0.2">
      <c r="A59" s="81" t="s">
        <v>876</v>
      </c>
      <c r="B59" s="34" t="s">
        <v>268</v>
      </c>
      <c r="C59" s="83">
        <v>460.12305190000001</v>
      </c>
      <c r="D59" s="9" t="str">
        <f>IF($B59="N/A","N/A",IF(C59&gt;100,"No",IF(C59&lt;20,"No","Yes")))</f>
        <v>No</v>
      </c>
      <c r="E59" s="36">
        <v>518.65551948999996</v>
      </c>
      <c r="F59" s="9" t="str">
        <f>IF($B59="N/A","N/A",IF(E59&gt;100,"No",IF(E59&lt;20,"No","Yes")))</f>
        <v>No</v>
      </c>
      <c r="G59" s="36">
        <v>549.08093429999997</v>
      </c>
      <c r="H59" s="9" t="str">
        <f>IF($B59="N/A","N/A",IF(G59&gt;100,"No",IF(G59&lt;20,"No","Yes")))</f>
        <v>No</v>
      </c>
      <c r="I59" s="10">
        <v>12.72</v>
      </c>
      <c r="J59" s="10">
        <v>5.8659999999999997</v>
      </c>
      <c r="K59" s="9" t="str">
        <f t="shared" si="9"/>
        <v>Yes</v>
      </c>
    </row>
    <row r="60" spans="1:11" x14ac:dyDescent="0.2">
      <c r="A60" s="81" t="s">
        <v>877</v>
      </c>
      <c r="B60" s="34" t="s">
        <v>268</v>
      </c>
      <c r="C60" s="83">
        <v>218.68736511</v>
      </c>
      <c r="D60" s="9" t="str">
        <f>IF($B60="N/A","N/A",IF(C60&gt;100,"No",IF(C60&lt;20,"No","Yes")))</f>
        <v>No</v>
      </c>
      <c r="E60" s="36">
        <v>224.76798199000001</v>
      </c>
      <c r="F60" s="9" t="str">
        <f>IF($B60="N/A","N/A",IF(E60&gt;100,"No",IF(E60&lt;20,"No","Yes")))</f>
        <v>No</v>
      </c>
      <c r="G60" s="36">
        <v>230.78603362000001</v>
      </c>
      <c r="H60" s="9" t="str">
        <f>IF($B60="N/A","N/A",IF(G60&gt;100,"No",IF(G60&lt;20,"No","Yes")))</f>
        <v>No</v>
      </c>
      <c r="I60" s="10">
        <v>2.7810000000000001</v>
      </c>
      <c r="J60" s="10">
        <v>2.677</v>
      </c>
      <c r="K60" s="9" t="str">
        <f t="shared" si="9"/>
        <v>Yes</v>
      </c>
    </row>
    <row r="61" spans="1:11" ht="25.5" x14ac:dyDescent="0.2">
      <c r="A61" s="81" t="s">
        <v>878</v>
      </c>
      <c r="B61" s="34" t="s">
        <v>217</v>
      </c>
      <c r="C61" s="83">
        <v>204.02563458</v>
      </c>
      <c r="D61" s="9" t="str">
        <f>IF($B61="N/A","N/A",IF(C61&gt;15,"No",IF(C61&lt;-15,"No","Yes")))</f>
        <v>N/A</v>
      </c>
      <c r="E61" s="36">
        <v>70.587336245000003</v>
      </c>
      <c r="F61" s="9" t="str">
        <f>IF($B61="N/A","N/A",IF(E61&gt;15,"No",IF(E61&lt;-15,"No","Yes")))</f>
        <v>N/A</v>
      </c>
      <c r="G61" s="36">
        <v>80.464802313999996</v>
      </c>
      <c r="H61" s="9" t="str">
        <f>IF($B61="N/A","N/A",IF(G61&gt;15,"No",IF(G61&lt;-15,"No","Yes")))</f>
        <v>N/A</v>
      </c>
      <c r="I61" s="10">
        <v>-65.400000000000006</v>
      </c>
      <c r="J61" s="10">
        <v>13.99</v>
      </c>
      <c r="K61" s="9" t="str">
        <f t="shared" si="9"/>
        <v>Yes</v>
      </c>
    </row>
    <row r="62" spans="1:11" x14ac:dyDescent="0.2">
      <c r="A62" s="81" t="s">
        <v>879</v>
      </c>
      <c r="B62" s="34" t="s">
        <v>269</v>
      </c>
      <c r="C62" s="83">
        <v>48.637241664000001</v>
      </c>
      <c r="D62" s="9" t="str">
        <f>IF($B62="N/A","N/A",IF(C62&gt;60,"No",IF(C62&lt;10,"No","Yes")))</f>
        <v>Yes</v>
      </c>
      <c r="E62" s="36">
        <v>49.291958192999999</v>
      </c>
      <c r="F62" s="9" t="str">
        <f>IF($B62="N/A","N/A",IF(E62&gt;60,"No",IF(E62&lt;10,"No","Yes")))</f>
        <v>Yes</v>
      </c>
      <c r="G62" s="36">
        <v>50.274805035999997</v>
      </c>
      <c r="H62" s="9" t="str">
        <f>IF($B62="N/A","N/A",IF(G62&gt;60,"No",IF(G62&lt;10,"No","Yes")))</f>
        <v>Yes</v>
      </c>
      <c r="I62" s="10">
        <v>1.3460000000000001</v>
      </c>
      <c r="J62" s="10">
        <v>1.994</v>
      </c>
      <c r="K62" s="9" t="str">
        <f t="shared" si="9"/>
        <v>Yes</v>
      </c>
    </row>
    <row r="63" spans="1:11" x14ac:dyDescent="0.2">
      <c r="A63" s="81" t="s">
        <v>880</v>
      </c>
      <c r="B63" s="34" t="s">
        <v>269</v>
      </c>
      <c r="C63" s="83">
        <v>52.601906507000002</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3102.0902501999999</v>
      </c>
      <c r="D64" s="9" t="str">
        <f t="shared" ref="D64:D74" si="10">IF($B64="N/A","N/A",IF(C64&gt;15,"No",IF(C64&lt;-15,"No","Yes")))</f>
        <v>N/A</v>
      </c>
      <c r="E64" s="36">
        <v>3150.9732331999999</v>
      </c>
      <c r="F64" s="9" t="str">
        <f>IF($B64="N/A","N/A",IF(E64&gt;15,"No",IF(E64&lt;-15,"No","Yes")))</f>
        <v>N/A</v>
      </c>
      <c r="G64" s="36">
        <v>3166.2210276000001</v>
      </c>
      <c r="H64" s="9" t="str">
        <f>IF($B64="N/A","N/A",IF(G64&gt;15,"No",IF(G64&lt;-15,"No","Yes")))</f>
        <v>N/A</v>
      </c>
      <c r="I64" s="10">
        <v>1.5760000000000001</v>
      </c>
      <c r="J64" s="10">
        <v>0.4839</v>
      </c>
      <c r="K64" s="9" t="str">
        <f t="shared" si="9"/>
        <v>Yes</v>
      </c>
    </row>
    <row r="65" spans="1:11" ht="15.75" customHeight="1" x14ac:dyDescent="0.2">
      <c r="A65" s="81" t="s">
        <v>882</v>
      </c>
      <c r="B65" s="34" t="s">
        <v>217</v>
      </c>
      <c r="C65" s="83">
        <v>140.30780224</v>
      </c>
      <c r="D65" s="9" t="str">
        <f t="shared" si="10"/>
        <v>N/A</v>
      </c>
      <c r="E65" s="36">
        <v>149.89245808999999</v>
      </c>
      <c r="F65" s="9" t="str">
        <f t="shared" ref="F65:F73" si="11">IF($B65="N/A","N/A",IF(E65&gt;15,"No",IF(E65&lt;-15,"No","Yes")))</f>
        <v>N/A</v>
      </c>
      <c r="G65" s="36">
        <v>148.35150278</v>
      </c>
      <c r="H65" s="9" t="str">
        <f t="shared" ref="H65:H86" si="12">IF($B65="N/A","N/A",IF(G65&gt;15,"No",IF(G65&lt;-15,"No","Yes")))</f>
        <v>N/A</v>
      </c>
      <c r="I65" s="10">
        <v>6.8310000000000004</v>
      </c>
      <c r="J65" s="10">
        <v>-1.03</v>
      </c>
      <c r="K65" s="9" t="str">
        <f t="shared" si="9"/>
        <v>Yes</v>
      </c>
    </row>
    <row r="66" spans="1:11" ht="25.5" x14ac:dyDescent="0.2">
      <c r="A66" s="81" t="s">
        <v>883</v>
      </c>
      <c r="B66" s="34" t="s">
        <v>217</v>
      </c>
      <c r="C66" s="83">
        <v>95.141229584000001</v>
      </c>
      <c r="D66" s="9" t="str">
        <f t="shared" si="10"/>
        <v>N/A</v>
      </c>
      <c r="E66" s="36">
        <v>112.08987345</v>
      </c>
      <c r="F66" s="9" t="str">
        <f t="shared" si="11"/>
        <v>N/A</v>
      </c>
      <c r="G66" s="36">
        <v>107.2128215</v>
      </c>
      <c r="H66" s="9" t="str">
        <f t="shared" si="12"/>
        <v>N/A</v>
      </c>
      <c r="I66" s="10">
        <v>17.809999999999999</v>
      </c>
      <c r="J66" s="10">
        <v>-4.3499999999999996</v>
      </c>
      <c r="K66" s="9" t="str">
        <f t="shared" si="9"/>
        <v>Yes</v>
      </c>
    </row>
    <row r="67" spans="1:11" ht="25.5" x14ac:dyDescent="0.2">
      <c r="A67" s="81" t="s">
        <v>884</v>
      </c>
      <c r="B67" s="34" t="s">
        <v>217</v>
      </c>
      <c r="C67" s="83">
        <v>238.09205034999999</v>
      </c>
      <c r="D67" s="9" t="str">
        <f t="shared" si="10"/>
        <v>N/A</v>
      </c>
      <c r="E67" s="36">
        <v>177.55924783</v>
      </c>
      <c r="F67" s="9" t="str">
        <f t="shared" si="11"/>
        <v>N/A</v>
      </c>
      <c r="G67" s="36">
        <v>171.08188432</v>
      </c>
      <c r="H67" s="9" t="str">
        <f t="shared" si="12"/>
        <v>N/A</v>
      </c>
      <c r="I67" s="10">
        <v>-25.4</v>
      </c>
      <c r="J67" s="10">
        <v>-3.65</v>
      </c>
      <c r="K67" s="9" t="str">
        <f t="shared" si="9"/>
        <v>Yes</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549.95412843999998</v>
      </c>
      <c r="D69" s="9" t="str">
        <f t="shared" si="10"/>
        <v>N/A</v>
      </c>
      <c r="E69" s="36">
        <v>568.50557620999996</v>
      </c>
      <c r="F69" s="9" t="str">
        <f t="shared" si="11"/>
        <v>N/A</v>
      </c>
      <c r="G69" s="36">
        <v>602.32398567999996</v>
      </c>
      <c r="H69" s="9" t="str">
        <f t="shared" si="12"/>
        <v>N/A</v>
      </c>
      <c r="I69" s="10">
        <v>3.3730000000000002</v>
      </c>
      <c r="J69" s="10">
        <v>5.9489999999999998</v>
      </c>
      <c r="K69" s="9" t="str">
        <f t="shared" si="9"/>
        <v>Yes</v>
      </c>
    </row>
    <row r="70" spans="1:11" ht="25.5" x14ac:dyDescent="0.2">
      <c r="A70" s="81" t="s">
        <v>887</v>
      </c>
      <c r="B70" s="34" t="s">
        <v>217</v>
      </c>
      <c r="C70" s="83">
        <v>64.904951417999996</v>
      </c>
      <c r="D70" s="9" t="str">
        <f t="shared" si="10"/>
        <v>N/A</v>
      </c>
      <c r="E70" s="36">
        <v>62.71809914</v>
      </c>
      <c r="F70" s="9" t="str">
        <f t="shared" si="11"/>
        <v>N/A</v>
      </c>
      <c r="G70" s="36">
        <v>62.090535101999997</v>
      </c>
      <c r="H70" s="9" t="str">
        <f t="shared" si="12"/>
        <v>N/A</v>
      </c>
      <c r="I70" s="10">
        <v>-3.37</v>
      </c>
      <c r="J70" s="10">
        <v>-1</v>
      </c>
      <c r="K70" s="9" t="str">
        <f t="shared" si="9"/>
        <v>Yes</v>
      </c>
    </row>
    <row r="71" spans="1:11" x14ac:dyDescent="0.2">
      <c r="A71" s="81" t="s">
        <v>888</v>
      </c>
      <c r="B71" s="34" t="s">
        <v>217</v>
      </c>
      <c r="C71" s="83">
        <v>2555.4132295999998</v>
      </c>
      <c r="D71" s="9" t="str">
        <f t="shared" si="10"/>
        <v>N/A</v>
      </c>
      <c r="E71" s="36">
        <v>2583.3217189000002</v>
      </c>
      <c r="F71" s="9" t="str">
        <f t="shared" si="11"/>
        <v>N/A</v>
      </c>
      <c r="G71" s="36">
        <v>2384.5044776</v>
      </c>
      <c r="H71" s="9" t="str">
        <f t="shared" si="12"/>
        <v>N/A</v>
      </c>
      <c r="I71" s="10">
        <v>1.0920000000000001</v>
      </c>
      <c r="J71" s="10">
        <v>-7.7</v>
      </c>
      <c r="K71" s="9" t="str">
        <f t="shared" si="9"/>
        <v>Yes</v>
      </c>
    </row>
    <row r="72" spans="1:11" ht="25.5" x14ac:dyDescent="0.2">
      <c r="A72" s="81" t="s">
        <v>889</v>
      </c>
      <c r="B72" s="34" t="s">
        <v>217</v>
      </c>
      <c r="C72" s="83">
        <v>1988.7215252999999</v>
      </c>
      <c r="D72" s="9" t="str">
        <f t="shared" si="10"/>
        <v>N/A</v>
      </c>
      <c r="E72" s="36" t="s">
        <v>1743</v>
      </c>
      <c r="F72" s="9" t="str">
        <f t="shared" si="11"/>
        <v>N/A</v>
      </c>
      <c r="G72" s="36" t="s">
        <v>1743</v>
      </c>
      <c r="H72" s="9" t="str">
        <f t="shared" si="12"/>
        <v>N/A</v>
      </c>
      <c r="I72" s="10" t="s">
        <v>1743</v>
      </c>
      <c r="J72" s="10" t="s">
        <v>1743</v>
      </c>
      <c r="K72" s="9" t="str">
        <f t="shared" si="9"/>
        <v>N/A</v>
      </c>
    </row>
    <row r="73" spans="1:11" x14ac:dyDescent="0.2">
      <c r="A73" s="81" t="s">
        <v>890</v>
      </c>
      <c r="B73" s="34" t="s">
        <v>217</v>
      </c>
      <c r="C73" s="83">
        <v>187.67663519999999</v>
      </c>
      <c r="D73" s="9" t="str">
        <f t="shared" si="10"/>
        <v>N/A</v>
      </c>
      <c r="E73" s="36">
        <v>190.17731180000001</v>
      </c>
      <c r="F73" s="9" t="str">
        <f t="shared" si="11"/>
        <v>N/A</v>
      </c>
      <c r="G73" s="36">
        <v>184.56016061</v>
      </c>
      <c r="H73" s="9" t="str">
        <f t="shared" si="12"/>
        <v>N/A</v>
      </c>
      <c r="I73" s="10">
        <v>1.3320000000000001</v>
      </c>
      <c r="J73" s="10">
        <v>-2.95</v>
      </c>
      <c r="K73" s="9" t="str">
        <f t="shared" si="9"/>
        <v>Yes</v>
      </c>
    </row>
    <row r="74" spans="1:11" x14ac:dyDescent="0.2">
      <c r="A74" s="81" t="s">
        <v>891</v>
      </c>
      <c r="B74" s="34" t="s">
        <v>217</v>
      </c>
      <c r="C74" s="83">
        <v>642.75609755999994</v>
      </c>
      <c r="D74" s="9" t="str">
        <f t="shared" si="10"/>
        <v>N/A</v>
      </c>
      <c r="E74" s="36">
        <v>500.54285714000002</v>
      </c>
      <c r="F74" s="9" t="str">
        <f>IF($B74="N/A","N/A",IF(E74&gt;15,"No",IF(E74&lt;-15,"No","Yes")))</f>
        <v>N/A</v>
      </c>
      <c r="G74" s="36">
        <v>282.74509804000002</v>
      </c>
      <c r="H74" s="9" t="str">
        <f t="shared" si="12"/>
        <v>N/A</v>
      </c>
      <c r="I74" s="10">
        <v>-22.1</v>
      </c>
      <c r="J74" s="10">
        <v>-43.5</v>
      </c>
      <c r="K74" s="9" t="str">
        <f t="shared" si="9"/>
        <v>No</v>
      </c>
    </row>
    <row r="75" spans="1:11" x14ac:dyDescent="0.2">
      <c r="A75" s="81" t="s">
        <v>892</v>
      </c>
      <c r="B75" s="34" t="s">
        <v>217</v>
      </c>
      <c r="C75" s="80">
        <v>0.30420475149999998</v>
      </c>
      <c r="D75" s="9" t="str">
        <f t="shared" ref="D75:D80" si="13">IF($B75="N/A","N/A",IF(C75&gt;15,"No",IF(C75&lt;-15,"No","Yes")))</f>
        <v>N/A</v>
      </c>
      <c r="E75" s="8">
        <v>0.27699601509999999</v>
      </c>
      <c r="F75" s="9" t="str">
        <f>IF($B75="N/A","N/A",IF(E75&gt;15,"No",IF(E75&lt;-15,"No","Yes")))</f>
        <v>N/A</v>
      </c>
      <c r="G75" s="8">
        <v>0.25435173329999999</v>
      </c>
      <c r="H75" s="9" t="str">
        <f t="shared" si="12"/>
        <v>N/A</v>
      </c>
      <c r="I75" s="10">
        <v>-8.94</v>
      </c>
      <c r="J75" s="10">
        <v>-8.17</v>
      </c>
      <c r="K75" s="9" t="str">
        <f t="shared" ref="K75:K80" si="14">IF(J75="Div by 0", "N/A", IF(J75="N/A","N/A", IF(J75&gt;30, "No", IF(J75&lt;-30, "No", "Yes"))))</f>
        <v>Yes</v>
      </c>
    </row>
    <row r="76" spans="1:11" x14ac:dyDescent="0.2">
      <c r="A76" s="81" t="s">
        <v>893</v>
      </c>
      <c r="B76" s="34" t="s">
        <v>217</v>
      </c>
      <c r="C76" s="80">
        <v>1.5579539641</v>
      </c>
      <c r="D76" s="9" t="str">
        <f t="shared" si="13"/>
        <v>N/A</v>
      </c>
      <c r="E76" s="8">
        <v>1.5460578776</v>
      </c>
      <c r="F76" s="9" t="str">
        <f t="shared" ref="F76:F86" si="15">IF($B76="N/A","N/A",IF(E76&gt;15,"No",IF(E76&lt;-15,"No","Yes")))</f>
        <v>N/A</v>
      </c>
      <c r="G76" s="8">
        <v>1.4679795525999999</v>
      </c>
      <c r="H76" s="9" t="str">
        <f t="shared" si="12"/>
        <v>N/A</v>
      </c>
      <c r="I76" s="10">
        <v>-0.76400000000000001</v>
      </c>
      <c r="J76" s="10">
        <v>-5.05</v>
      </c>
      <c r="K76" s="9" t="str">
        <f t="shared" si="14"/>
        <v>Yes</v>
      </c>
    </row>
    <row r="77" spans="1:11" x14ac:dyDescent="0.2">
      <c r="A77" s="81" t="s">
        <v>894</v>
      </c>
      <c r="B77" s="34" t="s">
        <v>217</v>
      </c>
      <c r="C77" s="80">
        <v>2.4857613853</v>
      </c>
      <c r="D77" s="9" t="str">
        <f t="shared" si="13"/>
        <v>N/A</v>
      </c>
      <c r="E77" s="8">
        <v>2.5288853633000001</v>
      </c>
      <c r="F77" s="9" t="str">
        <f t="shared" si="15"/>
        <v>N/A</v>
      </c>
      <c r="G77" s="8">
        <v>2.2289737072000002</v>
      </c>
      <c r="H77" s="9" t="str">
        <f t="shared" si="12"/>
        <v>N/A</v>
      </c>
      <c r="I77" s="10">
        <v>1.7350000000000001</v>
      </c>
      <c r="J77" s="10">
        <v>-11.9</v>
      </c>
      <c r="K77" s="9" t="str">
        <f t="shared" si="14"/>
        <v>Yes</v>
      </c>
    </row>
    <row r="78" spans="1:11" x14ac:dyDescent="0.2">
      <c r="A78" s="81" t="s">
        <v>895</v>
      </c>
      <c r="B78" s="34" t="s">
        <v>217</v>
      </c>
      <c r="C78" s="80">
        <v>7.5893565893000003</v>
      </c>
      <c r="D78" s="9" t="str">
        <f t="shared" si="13"/>
        <v>N/A</v>
      </c>
      <c r="E78" s="8">
        <v>8.5018732197000002</v>
      </c>
      <c r="F78" s="9" t="str">
        <f t="shared" si="15"/>
        <v>N/A</v>
      </c>
      <c r="G78" s="8">
        <v>7.8541754202999998</v>
      </c>
      <c r="H78" s="9" t="str">
        <f t="shared" si="12"/>
        <v>N/A</v>
      </c>
      <c r="I78" s="10">
        <v>12.02</v>
      </c>
      <c r="J78" s="10">
        <v>-7.62</v>
      </c>
      <c r="K78" s="9" t="str">
        <f t="shared" si="14"/>
        <v>Yes</v>
      </c>
    </row>
    <row r="79" spans="1:11" ht="25.5" x14ac:dyDescent="0.2">
      <c r="A79" s="81" t="s">
        <v>896</v>
      </c>
      <c r="B79" s="34" t="s">
        <v>217</v>
      </c>
      <c r="C79" s="80">
        <v>1.5299006639999999</v>
      </c>
      <c r="D79" s="9" t="str">
        <f t="shared" si="13"/>
        <v>N/A</v>
      </c>
      <c r="E79" s="8">
        <v>1.4038180755</v>
      </c>
      <c r="F79" s="9" t="str">
        <f t="shared" si="15"/>
        <v>N/A</v>
      </c>
      <c r="G79" s="8">
        <v>1.3714851564999999</v>
      </c>
      <c r="H79" s="9" t="str">
        <f t="shared" si="12"/>
        <v>N/A</v>
      </c>
      <c r="I79" s="10">
        <v>-8.24</v>
      </c>
      <c r="J79" s="10">
        <v>-2.2999999999999998</v>
      </c>
      <c r="K79" s="9" t="str">
        <f t="shared" si="14"/>
        <v>Yes</v>
      </c>
    </row>
    <row r="80" spans="1:11" ht="25.5" x14ac:dyDescent="0.2">
      <c r="A80" s="81" t="s">
        <v>897</v>
      </c>
      <c r="B80" s="34" t="s">
        <v>217</v>
      </c>
      <c r="C80" s="85" t="s">
        <v>217</v>
      </c>
      <c r="D80" s="9" t="str">
        <f t="shared" si="13"/>
        <v>N/A</v>
      </c>
      <c r="E80" s="85" t="s">
        <v>217</v>
      </c>
      <c r="F80" s="9" t="str">
        <f t="shared" si="15"/>
        <v>N/A</v>
      </c>
      <c r="G80" s="85">
        <v>7.0497119499999997E-2</v>
      </c>
      <c r="H80" s="9" t="str">
        <f t="shared" si="12"/>
        <v>N/A</v>
      </c>
      <c r="I80" s="10" t="s">
        <v>217</v>
      </c>
      <c r="J80" s="86" t="s">
        <v>217</v>
      </c>
      <c r="K80" s="9" t="str">
        <f t="shared" si="14"/>
        <v>N/A</v>
      </c>
    </row>
    <row r="81" spans="1:11" x14ac:dyDescent="0.2">
      <c r="A81" s="81" t="s">
        <v>898</v>
      </c>
      <c r="B81" s="34" t="s">
        <v>217</v>
      </c>
      <c r="C81" s="87">
        <v>198.114104</v>
      </c>
      <c r="D81" s="9" t="str">
        <f t="shared" ref="D81:D86" si="16">IF($B81="N/A","N/A",IF(C81&gt;15,"No",IF(C81&lt;-15,"No","Yes")))</f>
        <v>N/A</v>
      </c>
      <c r="E81" s="88">
        <v>188.27352338</v>
      </c>
      <c r="F81" s="9" t="str">
        <f t="shared" si="15"/>
        <v>N/A</v>
      </c>
      <c r="G81" s="88">
        <v>211.23222835999999</v>
      </c>
      <c r="H81" s="9" t="str">
        <f>IF($B81="N/A","N/A",IF(G81&gt;15,"No",IF(G81&lt;-15,"No","Yes")))</f>
        <v>N/A</v>
      </c>
      <c r="I81" s="10">
        <v>-4.97</v>
      </c>
      <c r="J81" s="10">
        <v>12.19</v>
      </c>
      <c r="K81" s="9" t="str">
        <f t="shared" ref="K81:K86" si="17">IF(J81="Div by 0", "N/A", IF(J81="N/A","N/A", IF(J81&gt;30, "No", IF(J81&lt;-30, "No", "Yes"))))</f>
        <v>Yes</v>
      </c>
    </row>
    <row r="82" spans="1:11" x14ac:dyDescent="0.2">
      <c r="A82" s="81" t="s">
        <v>899</v>
      </c>
      <c r="B82" s="34" t="s">
        <v>217</v>
      </c>
      <c r="C82" s="87">
        <v>95.504145512999997</v>
      </c>
      <c r="D82" s="9" t="str">
        <f t="shared" si="16"/>
        <v>N/A</v>
      </c>
      <c r="E82" s="88">
        <v>96.300607557999996</v>
      </c>
      <c r="F82" s="9" t="str">
        <f t="shared" si="15"/>
        <v>N/A</v>
      </c>
      <c r="G82" s="88">
        <v>97.577555122999996</v>
      </c>
      <c r="H82" s="9" t="str">
        <f t="shared" si="12"/>
        <v>N/A</v>
      </c>
      <c r="I82" s="10">
        <v>0.83399999999999996</v>
      </c>
      <c r="J82" s="10">
        <v>1.3260000000000001</v>
      </c>
      <c r="K82" s="9" t="str">
        <f t="shared" si="17"/>
        <v>Yes</v>
      </c>
    </row>
    <row r="83" spans="1:11" x14ac:dyDescent="0.2">
      <c r="A83" s="81" t="s">
        <v>900</v>
      </c>
      <c r="B83" s="34" t="s">
        <v>217</v>
      </c>
      <c r="C83" s="87">
        <v>133.44755516999999</v>
      </c>
      <c r="D83" s="9" t="str">
        <f t="shared" si="16"/>
        <v>N/A</v>
      </c>
      <c r="E83" s="88">
        <v>136.01977590999999</v>
      </c>
      <c r="F83" s="9" t="str">
        <f t="shared" si="15"/>
        <v>N/A</v>
      </c>
      <c r="G83" s="88">
        <v>137.82645792</v>
      </c>
      <c r="H83" s="9" t="str">
        <f t="shared" si="12"/>
        <v>N/A</v>
      </c>
      <c r="I83" s="10">
        <v>1.9279999999999999</v>
      </c>
      <c r="J83" s="10">
        <v>1.3280000000000001</v>
      </c>
      <c r="K83" s="9" t="str">
        <f t="shared" si="17"/>
        <v>Yes</v>
      </c>
    </row>
    <row r="84" spans="1:11" x14ac:dyDescent="0.2">
      <c r="A84" s="81" t="s">
        <v>901</v>
      </c>
      <c r="B84" s="34" t="s">
        <v>217</v>
      </c>
      <c r="C84" s="87">
        <v>252.81928876000001</v>
      </c>
      <c r="D84" s="9" t="str">
        <f t="shared" si="16"/>
        <v>N/A</v>
      </c>
      <c r="E84" s="88">
        <v>263.65059795000002</v>
      </c>
      <c r="F84" s="9" t="str">
        <f t="shared" si="15"/>
        <v>N/A</v>
      </c>
      <c r="G84" s="88">
        <v>279.88731109000003</v>
      </c>
      <c r="H84" s="9" t="str">
        <f t="shared" si="12"/>
        <v>N/A</v>
      </c>
      <c r="I84" s="10">
        <v>4.2839999999999998</v>
      </c>
      <c r="J84" s="10">
        <v>6.1580000000000004</v>
      </c>
      <c r="K84" s="9" t="str">
        <f t="shared" si="17"/>
        <v>Yes</v>
      </c>
    </row>
    <row r="85" spans="1:11" x14ac:dyDescent="0.2">
      <c r="A85" s="81" t="s">
        <v>902</v>
      </c>
      <c r="B85" s="34" t="s">
        <v>217</v>
      </c>
      <c r="C85" s="87">
        <v>3256.5080711000001</v>
      </c>
      <c r="D85" s="9" t="str">
        <f t="shared" si="16"/>
        <v>N/A</v>
      </c>
      <c r="E85" s="88">
        <v>3376.5747425999998</v>
      </c>
      <c r="F85" s="9" t="str">
        <f t="shared" si="15"/>
        <v>N/A</v>
      </c>
      <c r="G85" s="88">
        <v>3273.895215</v>
      </c>
      <c r="H85" s="9" t="str">
        <f t="shared" si="12"/>
        <v>N/A</v>
      </c>
      <c r="I85" s="10">
        <v>3.6869999999999998</v>
      </c>
      <c r="J85" s="10">
        <v>-3.04</v>
      </c>
      <c r="K85" s="9" t="str">
        <f t="shared" si="17"/>
        <v>Yes</v>
      </c>
    </row>
    <row r="86" spans="1:11" ht="25.5" x14ac:dyDescent="0.2">
      <c r="A86" s="81" t="s">
        <v>903</v>
      </c>
      <c r="B86" s="34" t="s">
        <v>217</v>
      </c>
      <c r="C86" s="89" t="s">
        <v>217</v>
      </c>
      <c r="D86" s="9" t="str">
        <f t="shared" si="16"/>
        <v>N/A</v>
      </c>
      <c r="E86" s="89" t="s">
        <v>217</v>
      </c>
      <c r="F86" s="9" t="str">
        <f t="shared" si="15"/>
        <v>N/A</v>
      </c>
      <c r="G86" s="89">
        <v>266.31627907000001</v>
      </c>
      <c r="H86" s="9" t="str">
        <f t="shared" si="12"/>
        <v>N/A</v>
      </c>
      <c r="I86" s="10" t="s">
        <v>217</v>
      </c>
      <c r="J86" s="10" t="s">
        <v>217</v>
      </c>
      <c r="K86" s="9" t="str">
        <f t="shared" si="17"/>
        <v>N/A</v>
      </c>
    </row>
    <row r="87" spans="1:11" x14ac:dyDescent="0.2">
      <c r="A87" s="81" t="s">
        <v>32</v>
      </c>
      <c r="B87" s="34" t="s">
        <v>270</v>
      </c>
      <c r="C87" s="80">
        <v>90.076187755999996</v>
      </c>
      <c r="D87" s="9" t="str">
        <f>IF($B87="N/A","N/A",IF(C87&gt;60,"Yes","No"))</f>
        <v>Yes</v>
      </c>
      <c r="E87" s="8">
        <v>89.360607315999999</v>
      </c>
      <c r="F87" s="9" t="str">
        <f>IF($B87="N/A","N/A",IF(E87&gt;60,"Yes","No"))</f>
        <v>Yes</v>
      </c>
      <c r="G87" s="8">
        <v>83.454911588000002</v>
      </c>
      <c r="H87" s="9" t="str">
        <f>IF($B87="N/A","N/A",IF(G87&gt;60,"Yes","No"))</f>
        <v>Yes</v>
      </c>
      <c r="I87" s="10">
        <v>-0.79400000000000004</v>
      </c>
      <c r="J87" s="10">
        <v>-6.61</v>
      </c>
      <c r="K87" s="9" t="str">
        <f t="shared" ref="K87:K105" si="18">IF(J87="Div by 0", "N/A", IF(J87="N/A","N/A", IF(J87&gt;30, "No", IF(J87&lt;-30, "No", "Yes"))))</f>
        <v>Yes</v>
      </c>
    </row>
    <row r="88" spans="1:11" x14ac:dyDescent="0.2">
      <c r="A88" s="81" t="s">
        <v>39</v>
      </c>
      <c r="B88" s="34" t="s">
        <v>271</v>
      </c>
      <c r="C88" s="80">
        <v>99.974926689</v>
      </c>
      <c r="D88" s="9" t="str">
        <f>IF($B88="N/A","N/A",IF(C88&gt;100,"No",IF(C88&lt;85,"No","Yes")))</f>
        <v>Yes</v>
      </c>
      <c r="E88" s="8">
        <v>99.960421441999998</v>
      </c>
      <c r="F88" s="9" t="str">
        <f>IF($B88="N/A","N/A",IF(E88&gt;100,"No",IF(E88&lt;85,"No","Yes")))</f>
        <v>Yes</v>
      </c>
      <c r="G88" s="8">
        <v>99.969787733999993</v>
      </c>
      <c r="H88" s="9" t="str">
        <f>IF($B88="N/A","N/A",IF(G88&gt;100,"No",IF(G88&lt;85,"No","Yes")))</f>
        <v>Yes</v>
      </c>
      <c r="I88" s="10">
        <v>-1.4999999999999999E-2</v>
      </c>
      <c r="J88" s="10">
        <v>9.4000000000000004E-3</v>
      </c>
      <c r="K88" s="9" t="str">
        <f t="shared" si="18"/>
        <v>Yes</v>
      </c>
    </row>
    <row r="89" spans="1:11" x14ac:dyDescent="0.2">
      <c r="A89" s="81" t="s">
        <v>904</v>
      </c>
      <c r="B89" s="34" t="s">
        <v>217</v>
      </c>
      <c r="C89" s="80">
        <v>37.914465900000003</v>
      </c>
      <c r="D89" s="9" t="str">
        <f>IF($B89="N/A","N/A",IF(C89&gt;15,"No",IF(C89&lt;-15,"No","Yes")))</f>
        <v>N/A</v>
      </c>
      <c r="E89" s="8">
        <v>39.069853940999998</v>
      </c>
      <c r="F89" s="9" t="str">
        <f>IF($B89="N/A","N/A",IF(E89&gt;15,"No",IF(E89&lt;-15,"No","Yes")))</f>
        <v>N/A</v>
      </c>
      <c r="G89" s="8">
        <v>40.682398345999999</v>
      </c>
      <c r="H89" s="9" t="str">
        <f>IF($B89="N/A","N/A",IF(G89&gt;15,"No",IF(G89&lt;-15,"No","Yes")))</f>
        <v>N/A</v>
      </c>
      <c r="I89" s="10">
        <v>3.0470000000000002</v>
      </c>
      <c r="J89" s="10">
        <v>4.1269999999999998</v>
      </c>
      <c r="K89" s="9" t="str">
        <f t="shared" si="18"/>
        <v>Yes</v>
      </c>
    </row>
    <row r="90" spans="1:11" x14ac:dyDescent="0.2">
      <c r="A90" s="81" t="s">
        <v>845</v>
      </c>
      <c r="B90" s="34" t="s">
        <v>272</v>
      </c>
      <c r="C90" s="80">
        <v>5.6147585774</v>
      </c>
      <c r="D90" s="9" t="str">
        <f>IF($B90="N/A","N/A",IF(C90&gt;25,"No",IF(C90&lt;5,"No","Yes")))</f>
        <v>Yes</v>
      </c>
      <c r="E90" s="8">
        <v>5.6043945254</v>
      </c>
      <c r="F90" s="9" t="str">
        <f>IF($B90="N/A","N/A",IF(E90&gt;25,"No",IF(E90&lt;5,"No","Yes")))</f>
        <v>Yes</v>
      </c>
      <c r="G90" s="8">
        <v>5.5757430844</v>
      </c>
      <c r="H90" s="9" t="str">
        <f>IF($B90="N/A","N/A",IF(G90&gt;25,"No",IF(G90&lt;5,"No","Yes")))</f>
        <v>Yes</v>
      </c>
      <c r="I90" s="10">
        <v>-0.185</v>
      </c>
      <c r="J90" s="10">
        <v>-0.51100000000000001</v>
      </c>
      <c r="K90" s="9" t="str">
        <f t="shared" si="18"/>
        <v>Yes</v>
      </c>
    </row>
    <row r="91" spans="1:11" x14ac:dyDescent="0.2">
      <c r="A91" s="81" t="s">
        <v>846</v>
      </c>
      <c r="B91" s="34" t="s">
        <v>273</v>
      </c>
      <c r="C91" s="80">
        <v>49.779496907999999</v>
      </c>
      <c r="D91" s="9" t="str">
        <f>IF($B91="N/A","N/A",IF(C91&gt;70,"No",IF(C91&lt;40,"No","Yes")))</f>
        <v>Yes</v>
      </c>
      <c r="E91" s="8">
        <v>47.613904599999998</v>
      </c>
      <c r="F91" s="9" t="str">
        <f>IF($B91="N/A","N/A",IF(E91&gt;70,"No",IF(E91&lt;40,"No","Yes")))</f>
        <v>Yes</v>
      </c>
      <c r="G91" s="8">
        <v>47.197226356999998</v>
      </c>
      <c r="H91" s="9" t="str">
        <f>IF($B91="N/A","N/A",IF(G91&gt;70,"No",IF(G91&lt;40,"No","Yes")))</f>
        <v>Yes</v>
      </c>
      <c r="I91" s="10">
        <v>-4.3499999999999996</v>
      </c>
      <c r="J91" s="10">
        <v>-0.875</v>
      </c>
      <c r="K91" s="9" t="str">
        <f t="shared" si="18"/>
        <v>Yes</v>
      </c>
    </row>
    <row r="92" spans="1:11" x14ac:dyDescent="0.2">
      <c r="A92" s="81" t="s">
        <v>847</v>
      </c>
      <c r="B92" s="34" t="s">
        <v>274</v>
      </c>
      <c r="C92" s="80">
        <v>44.605744514999998</v>
      </c>
      <c r="D92" s="9" t="str">
        <f>IF($B92="N/A","N/A",IF(C92&gt;55,"No",IF(C92&lt;20,"No","Yes")))</f>
        <v>Yes</v>
      </c>
      <c r="E92" s="8">
        <v>46.78135434</v>
      </c>
      <c r="F92" s="9" t="str">
        <f>IF($B92="N/A","N/A",IF(E92&gt;55,"No",IF(E92&lt;20,"No","Yes")))</f>
        <v>Yes</v>
      </c>
      <c r="G92" s="8">
        <v>47.227030558999999</v>
      </c>
      <c r="H92" s="9" t="str">
        <f>IF($B92="N/A","N/A",IF(G92&gt;55,"No",IF(G92&lt;20,"No","Yes")))</f>
        <v>Yes</v>
      </c>
      <c r="I92" s="10">
        <v>4.8769999999999998</v>
      </c>
      <c r="J92" s="10">
        <v>0.95269999999999999</v>
      </c>
      <c r="K92" s="9" t="str">
        <f t="shared" si="18"/>
        <v>Yes</v>
      </c>
    </row>
    <row r="93" spans="1:11" x14ac:dyDescent="0.2">
      <c r="A93" s="81" t="s">
        <v>167</v>
      </c>
      <c r="B93" s="34" t="s">
        <v>250</v>
      </c>
      <c r="C93" s="80">
        <v>84.755506668999999</v>
      </c>
      <c r="D93" s="9" t="str">
        <f>IF($B93="N/A","N/A",IF(C93&gt;95,"Yes","No"))</f>
        <v>No</v>
      </c>
      <c r="E93" s="8">
        <v>83.978822991000001</v>
      </c>
      <c r="F93" s="9" t="str">
        <f>IF($B93="N/A","N/A",IF(E93&gt;95,"Yes","No"))</f>
        <v>No</v>
      </c>
      <c r="G93" s="8">
        <v>84.941955809999996</v>
      </c>
      <c r="H93" s="9" t="str">
        <f>IF($B93="N/A","N/A",IF(G93&gt;95,"Yes","No"))</f>
        <v>No</v>
      </c>
      <c r="I93" s="10">
        <v>-0.91600000000000004</v>
      </c>
      <c r="J93" s="10">
        <v>1.147</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0</v>
      </c>
      <c r="D96" s="9" t="str">
        <f>IF($B96="N/A","N/A",IF(C96&gt;15,"No",IF(C96&lt;-15,"No","Yes")))</f>
        <v>N/A</v>
      </c>
      <c r="E96" s="8">
        <v>7.3529412000000001E-3</v>
      </c>
      <c r="F96" s="9" t="str">
        <f>IF($B96="N/A","N/A",IF(E96&gt;15,"No",IF(E96&lt;-15,"No","Yes")))</f>
        <v>N/A</v>
      </c>
      <c r="G96" s="8">
        <v>5.1402028758</v>
      </c>
      <c r="H96" s="9" t="str">
        <f>IF($B96="N/A","N/A",IF(G96&gt;15,"No",IF(G96&lt;-15,"No","Yes")))</f>
        <v>N/A</v>
      </c>
      <c r="I96" s="10" t="s">
        <v>1743</v>
      </c>
      <c r="J96" s="10">
        <v>69807</v>
      </c>
      <c r="K96" s="9" t="str">
        <f t="shared" si="18"/>
        <v>No</v>
      </c>
    </row>
    <row r="97" spans="1:11" x14ac:dyDescent="0.2">
      <c r="A97" s="81" t="s">
        <v>906</v>
      </c>
      <c r="B97" s="34" t="s">
        <v>217</v>
      </c>
      <c r="C97" s="80">
        <v>61.719698027</v>
      </c>
      <c r="D97" s="9" t="str">
        <f>IF($B97="N/A","N/A",IF(C97&gt;15,"No",IF(C97&lt;-15,"No","Yes")))</f>
        <v>N/A</v>
      </c>
      <c r="E97" s="8">
        <v>70.078524924000007</v>
      </c>
      <c r="F97" s="9" t="str">
        <f>IF($B97="N/A","N/A",IF(E97&gt;15,"No",IF(E97&lt;-15,"No","Yes")))</f>
        <v>N/A</v>
      </c>
      <c r="G97" s="8">
        <v>71.118284962000004</v>
      </c>
      <c r="H97" s="9" t="str">
        <f>IF($B97="N/A","N/A",IF(G97&gt;15,"No",IF(G97&lt;-15,"No","Yes")))</f>
        <v>N/A</v>
      </c>
      <c r="I97" s="10">
        <v>13.54</v>
      </c>
      <c r="J97" s="10">
        <v>1.484</v>
      </c>
      <c r="K97" s="9" t="str">
        <f t="shared" si="18"/>
        <v>Yes</v>
      </c>
    </row>
    <row r="98" spans="1:11" x14ac:dyDescent="0.2">
      <c r="A98" s="81" t="s">
        <v>43</v>
      </c>
      <c r="B98" s="34" t="s">
        <v>227</v>
      </c>
      <c r="C98" s="80">
        <v>87.422551787000003</v>
      </c>
      <c r="D98" s="9" t="str">
        <f>IF($B98="N/A","N/A",IF(C98&gt;100,"No",IF(C98&lt;98,"No","Yes")))</f>
        <v>No</v>
      </c>
      <c r="E98" s="8">
        <v>86.063220834000006</v>
      </c>
      <c r="F98" s="9" t="str">
        <f>IF($B98="N/A","N/A",IF(E98&gt;100,"No",IF(E98&lt;98,"No","Yes")))</f>
        <v>No</v>
      </c>
      <c r="G98" s="8">
        <v>86.993654747999997</v>
      </c>
      <c r="H98" s="9" t="str">
        <f>IF($B98="N/A","N/A",IF(G98&gt;100,"No",IF(G98&lt;98,"No","Yes")))</f>
        <v>No</v>
      </c>
      <c r="I98" s="10">
        <v>-1.55</v>
      </c>
      <c r="J98" s="10">
        <v>1.081</v>
      </c>
      <c r="K98" s="9" t="str">
        <f t="shared" si="18"/>
        <v>Yes</v>
      </c>
    </row>
    <row r="99" spans="1:11" x14ac:dyDescent="0.2">
      <c r="A99" s="81" t="s">
        <v>44</v>
      </c>
      <c r="B99" s="34" t="s">
        <v>217</v>
      </c>
      <c r="C99" s="80">
        <v>78.646791100000002</v>
      </c>
      <c r="D99" s="9" t="str">
        <f>IF($B99="N/A","N/A",IF(C99&gt;15,"No",IF(C99&lt;-15,"No","Yes")))</f>
        <v>N/A</v>
      </c>
      <c r="E99" s="8">
        <v>77.916739135</v>
      </c>
      <c r="F99" s="9" t="str">
        <f>IF($B99="N/A","N/A",IF(E99&gt;15,"No",IF(E99&lt;-15,"No","Yes")))</f>
        <v>N/A</v>
      </c>
      <c r="G99" s="8">
        <v>71.678263833000003</v>
      </c>
      <c r="H99" s="9" t="str">
        <f>IF($B99="N/A","N/A",IF(G99&gt;15,"No",IF(G99&lt;-15,"No","Yes")))</f>
        <v>N/A</v>
      </c>
      <c r="I99" s="10">
        <v>-0.92800000000000005</v>
      </c>
      <c r="J99" s="10">
        <v>-8.01</v>
      </c>
      <c r="K99" s="9" t="str">
        <f t="shared" si="18"/>
        <v>Yes</v>
      </c>
    </row>
    <row r="100" spans="1:11" x14ac:dyDescent="0.2">
      <c r="A100" s="81" t="s">
        <v>45</v>
      </c>
      <c r="B100" s="34" t="s">
        <v>217</v>
      </c>
      <c r="C100" s="80">
        <v>20.796969654000002</v>
      </c>
      <c r="D100" s="9" t="str">
        <f>IF($B100="N/A","N/A",IF(C100&gt;15,"No",IF(C100&lt;-15,"No","Yes")))</f>
        <v>N/A</v>
      </c>
      <c r="E100" s="8">
        <v>21.931584715</v>
      </c>
      <c r="F100" s="9" t="str">
        <f>IF($B100="N/A","N/A",IF(E100&gt;15,"No",IF(E100&lt;-15,"No","Yes")))</f>
        <v>N/A</v>
      </c>
      <c r="G100" s="8">
        <v>28.183926757999998</v>
      </c>
      <c r="H100" s="9" t="str">
        <f>IF($B100="N/A","N/A",IF(G100&gt;15,"No",IF(G100&lt;-15,"No","Yes")))</f>
        <v>N/A</v>
      </c>
      <c r="I100" s="10">
        <v>5.4560000000000004</v>
      </c>
      <c r="J100" s="10">
        <v>28.51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99.862190591000001</v>
      </c>
      <c r="H101" s="9" t="str">
        <f>IF($B101="N/A","N/A",IF(G101&gt;15,"No",IF(G101&lt;-15,"No","Yes")))</f>
        <v>N/A</v>
      </c>
      <c r="I101" s="10" t="s">
        <v>217</v>
      </c>
      <c r="J101" s="10" t="s">
        <v>217</v>
      </c>
      <c r="K101" s="9" t="str">
        <f t="shared" si="18"/>
        <v>N/A</v>
      </c>
    </row>
    <row r="102" spans="1:11" x14ac:dyDescent="0.2">
      <c r="A102" s="81" t="s">
        <v>46</v>
      </c>
      <c r="B102" s="34" t="s">
        <v>217</v>
      </c>
      <c r="C102" s="80">
        <v>7.8215898699999994E-2</v>
      </c>
      <c r="D102" s="9" t="str">
        <f>IF($B102="N/A","N/A",IF(C102&gt;15,"No",IF(C102&lt;-15,"No","Yes")))</f>
        <v>N/A</v>
      </c>
      <c r="E102" s="8">
        <v>9.35377233E-2</v>
      </c>
      <c r="F102" s="9" t="str">
        <f>IF($B102="N/A","N/A",IF(E102&gt;15,"No",IF(E102&lt;-15,"No","Yes")))</f>
        <v>N/A</v>
      </c>
      <c r="G102" s="8">
        <v>8.3711357900000005E-2</v>
      </c>
      <c r="H102" s="9" t="str">
        <f>IF($B102="N/A","N/A",IF(G102&gt;15,"No",IF(G102&lt;-15,"No","Yes")))</f>
        <v>N/A</v>
      </c>
      <c r="I102" s="10">
        <v>19.59</v>
      </c>
      <c r="J102" s="10">
        <v>-10.5</v>
      </c>
      <c r="K102" s="9" t="str">
        <f t="shared" si="18"/>
        <v>Yes</v>
      </c>
    </row>
    <row r="103" spans="1:11" x14ac:dyDescent="0.2">
      <c r="A103" s="81" t="s">
        <v>47</v>
      </c>
      <c r="B103" s="34" t="s">
        <v>217</v>
      </c>
      <c r="C103" s="80">
        <v>0.47802334660000001</v>
      </c>
      <c r="D103" s="9" t="str">
        <f>IF($B103="N/A","N/A",IF(C103&gt;15,"No",IF(C103&lt;-15,"No","Yes")))</f>
        <v>N/A</v>
      </c>
      <c r="E103" s="8">
        <v>5.8138427200000002E-2</v>
      </c>
      <c r="F103" s="9" t="str">
        <f>IF($B103="N/A","N/A",IF(E103&gt;15,"No",IF(E103&lt;-15,"No","Yes")))</f>
        <v>N/A</v>
      </c>
      <c r="G103" s="8">
        <v>5.4098051500000001E-2</v>
      </c>
      <c r="H103" s="9" t="str">
        <f>IF($B103="N/A","N/A",IF(G103&gt;15,"No",IF(G103&lt;-15,"No","Yes")))</f>
        <v>N/A</v>
      </c>
      <c r="I103" s="10">
        <v>-87.8</v>
      </c>
      <c r="J103" s="10">
        <v>-6.95</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61.114616847999997</v>
      </c>
      <c r="D106" s="9" t="str">
        <f>IF($B106="N/A","N/A",IF(C106&gt;15,"No",IF(C106&lt;-15,"No","Yes")))</f>
        <v>N/A</v>
      </c>
      <c r="E106" s="8">
        <v>62.388157186999997</v>
      </c>
      <c r="F106" s="9" t="str">
        <f>IF($B106="N/A","N/A",IF(E106&gt;15,"No",IF(E106&lt;-15,"No","Yes")))</f>
        <v>N/A</v>
      </c>
      <c r="G106" s="8">
        <v>62.326340733000002</v>
      </c>
      <c r="H106" s="9" t="str">
        <f>IF($B106="N/A","N/A",IF(G106&gt;15,"No",IF(G106&lt;-15,"No","Yes")))</f>
        <v>N/A</v>
      </c>
      <c r="I106" s="10">
        <v>2.0840000000000001</v>
      </c>
      <c r="J106" s="10">
        <v>-9.9000000000000005E-2</v>
      </c>
      <c r="K106" s="9" t="str">
        <f>IF(J106="Div by 0", "N/A", IF(J106="N/A","N/A", IF(J106&gt;30, "No", IF(J106&lt;-30, "No", "Yes"))))</f>
        <v>Yes</v>
      </c>
    </row>
    <row r="107" spans="1:11" x14ac:dyDescent="0.2">
      <c r="A107" s="81" t="s">
        <v>907</v>
      </c>
      <c r="B107" s="34" t="s">
        <v>217</v>
      </c>
      <c r="C107" s="90">
        <v>90.645049502999996</v>
      </c>
      <c r="D107" s="9" t="str">
        <f t="shared" ref="D107:D130" si="19">IF($B107="N/A","N/A",IF(C107&gt;15,"No",IF(C107&lt;-15,"No","Yes")))</f>
        <v>N/A</v>
      </c>
      <c r="E107" s="9">
        <v>89.943811148999998</v>
      </c>
      <c r="F107" s="9" t="str">
        <f t="shared" ref="F107:F130" si="20">IF($B107="N/A","N/A",IF(E107&gt;15,"No",IF(E107&lt;-15,"No","Yes")))</f>
        <v>N/A</v>
      </c>
      <c r="G107" s="8">
        <v>90.258000719999998</v>
      </c>
      <c r="H107" s="9" t="str">
        <f t="shared" ref="H107:H130" si="21">IF($B107="N/A","N/A",IF(G107&gt;15,"No",IF(G107&lt;-15,"No","Yes")))</f>
        <v>N/A</v>
      </c>
      <c r="I107" s="10">
        <v>-0.77400000000000002</v>
      </c>
      <c r="J107" s="10">
        <v>0.3493</v>
      </c>
      <c r="K107" s="9" t="str">
        <f t="shared" ref="K107:K130" si="22">IF(J107="Div by 0", "N/A", IF(J107="N/A","N/A", IF(J107&gt;30, "No", IF(J107&lt;-30, "No", "Yes"))))</f>
        <v>Yes</v>
      </c>
    </row>
    <row r="108" spans="1:11" x14ac:dyDescent="0.2">
      <c r="A108" s="81" t="s">
        <v>908</v>
      </c>
      <c r="B108" s="34" t="s">
        <v>217</v>
      </c>
      <c r="C108" s="90">
        <v>7.8250498329999996</v>
      </c>
      <c r="D108" s="34" t="s">
        <v>217</v>
      </c>
      <c r="E108" s="9">
        <v>8.6523707751999996</v>
      </c>
      <c r="F108" s="34" t="s">
        <v>217</v>
      </c>
      <c r="G108" s="8">
        <v>8.3705141230999995</v>
      </c>
      <c r="H108" s="34" t="s">
        <v>217</v>
      </c>
      <c r="I108" s="10">
        <v>10.57</v>
      </c>
      <c r="J108" s="10">
        <v>-3.26</v>
      </c>
      <c r="K108" s="9" t="str">
        <f t="shared" si="22"/>
        <v>Yes</v>
      </c>
    </row>
    <row r="109" spans="1:11" x14ac:dyDescent="0.2">
      <c r="A109" s="81" t="s">
        <v>909</v>
      </c>
      <c r="B109" s="34" t="s">
        <v>217</v>
      </c>
      <c r="C109" s="90">
        <v>3.3406188455999999</v>
      </c>
      <c r="D109" s="9" t="str">
        <f t="shared" si="19"/>
        <v>N/A</v>
      </c>
      <c r="E109" s="9">
        <v>4.5148750523999999</v>
      </c>
      <c r="F109" s="9" t="str">
        <f t="shared" si="20"/>
        <v>N/A</v>
      </c>
      <c r="G109" s="8">
        <v>4.3235578888999999</v>
      </c>
      <c r="H109" s="9" t="str">
        <f t="shared" si="21"/>
        <v>N/A</v>
      </c>
      <c r="I109" s="10">
        <v>35.15</v>
      </c>
      <c r="J109" s="10">
        <v>-4.24</v>
      </c>
      <c r="K109" s="9" t="str">
        <f t="shared" si="22"/>
        <v>Yes</v>
      </c>
    </row>
    <row r="110" spans="1:11" x14ac:dyDescent="0.2">
      <c r="A110" s="81" t="s">
        <v>910</v>
      </c>
      <c r="B110" s="34" t="s">
        <v>217</v>
      </c>
      <c r="C110" s="90">
        <v>8.6208417199999998E-2</v>
      </c>
      <c r="D110" s="9" t="str">
        <f t="shared" si="19"/>
        <v>N/A</v>
      </c>
      <c r="E110" s="9">
        <v>0.1211825309</v>
      </c>
      <c r="F110" s="9" t="str">
        <f t="shared" si="20"/>
        <v>N/A</v>
      </c>
      <c r="G110" s="8">
        <v>0.13687214819999999</v>
      </c>
      <c r="H110" s="9" t="str">
        <f t="shared" si="21"/>
        <v>N/A</v>
      </c>
      <c r="I110" s="10">
        <v>40.57</v>
      </c>
      <c r="J110" s="10">
        <v>12.95</v>
      </c>
      <c r="K110" s="9" t="str">
        <f t="shared" si="22"/>
        <v>Yes</v>
      </c>
    </row>
    <row r="111" spans="1:11" x14ac:dyDescent="0.2">
      <c r="A111" s="81" t="s">
        <v>911</v>
      </c>
      <c r="B111" s="34" t="s">
        <v>217</v>
      </c>
      <c r="C111" s="90">
        <v>2.3330331E-3</v>
      </c>
      <c r="D111" s="9" t="str">
        <f t="shared" si="19"/>
        <v>N/A</v>
      </c>
      <c r="E111" s="9">
        <v>1.8063835999999999E-3</v>
      </c>
      <c r="F111" s="9" t="str">
        <f t="shared" si="20"/>
        <v>N/A</v>
      </c>
      <c r="G111" s="8">
        <v>5.1526130000000003E-4</v>
      </c>
      <c r="H111" s="9" t="str">
        <f t="shared" si="21"/>
        <v>N/A</v>
      </c>
      <c r="I111" s="10">
        <v>-22.6</v>
      </c>
      <c r="J111" s="10">
        <v>-71.5</v>
      </c>
      <c r="K111" s="9" t="str">
        <f t="shared" si="22"/>
        <v>No</v>
      </c>
    </row>
    <row r="112" spans="1:11" x14ac:dyDescent="0.2">
      <c r="A112" s="81" t="s">
        <v>912</v>
      </c>
      <c r="B112" s="34" t="s">
        <v>217</v>
      </c>
      <c r="C112" s="90">
        <v>0.2264180147</v>
      </c>
      <c r="D112" s="9" t="str">
        <f t="shared" si="19"/>
        <v>N/A</v>
      </c>
      <c r="E112" s="9">
        <v>0.18910255249999999</v>
      </c>
      <c r="F112" s="9" t="str">
        <f t="shared" si="20"/>
        <v>N/A</v>
      </c>
      <c r="G112" s="8">
        <v>0.1457252748</v>
      </c>
      <c r="H112" s="9" t="str">
        <f t="shared" si="21"/>
        <v>N/A</v>
      </c>
      <c r="I112" s="10">
        <v>-16.5</v>
      </c>
      <c r="J112" s="10">
        <v>-22.9</v>
      </c>
      <c r="K112" s="9" t="str">
        <f t="shared" si="22"/>
        <v>Yes</v>
      </c>
    </row>
    <row r="113" spans="1:11" x14ac:dyDescent="0.2">
      <c r="A113" s="81" t="s">
        <v>913</v>
      </c>
      <c r="B113" s="34" t="s">
        <v>217</v>
      </c>
      <c r="C113" s="90">
        <v>0.11340816870000001</v>
      </c>
      <c r="D113" s="9" t="str">
        <f t="shared" si="19"/>
        <v>N/A</v>
      </c>
      <c r="E113" s="9">
        <v>0</v>
      </c>
      <c r="F113" s="9" t="str">
        <f t="shared" si="20"/>
        <v>N/A</v>
      </c>
      <c r="G113" s="8">
        <v>0</v>
      </c>
      <c r="H113" s="9" t="str">
        <f t="shared" si="21"/>
        <v>N/A</v>
      </c>
      <c r="I113" s="10">
        <v>-100</v>
      </c>
      <c r="J113" s="10" t="s">
        <v>1743</v>
      </c>
      <c r="K113" s="9" t="str">
        <f t="shared" si="22"/>
        <v>N/A</v>
      </c>
    </row>
    <row r="114" spans="1:11" x14ac:dyDescent="0.2">
      <c r="A114" s="81" t="s">
        <v>914</v>
      </c>
      <c r="B114" s="34" t="s">
        <v>217</v>
      </c>
      <c r="C114" s="90">
        <v>4.0458207699999998E-2</v>
      </c>
      <c r="D114" s="9" t="str">
        <f t="shared" si="19"/>
        <v>N/A</v>
      </c>
      <c r="E114" s="9">
        <v>4.2527429899999997E-2</v>
      </c>
      <c r="F114" s="9" t="str">
        <f t="shared" si="20"/>
        <v>N/A</v>
      </c>
      <c r="G114" s="8">
        <v>4.6560888199999997E-2</v>
      </c>
      <c r="H114" s="9" t="str">
        <f t="shared" si="21"/>
        <v>N/A</v>
      </c>
      <c r="I114" s="10">
        <v>5.1139999999999999</v>
      </c>
      <c r="J114" s="10">
        <v>9.484</v>
      </c>
      <c r="K114" s="9" t="str">
        <f t="shared" si="22"/>
        <v>Yes</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1.7526199677000001</v>
      </c>
      <c r="D116" s="9" t="str">
        <f t="shared" si="19"/>
        <v>N/A</v>
      </c>
      <c r="E116" s="9">
        <v>1.4866536641000001</v>
      </c>
      <c r="F116" s="9" t="str">
        <f t="shared" si="20"/>
        <v>N/A</v>
      </c>
      <c r="G116" s="8">
        <v>1.4964126099999999</v>
      </c>
      <c r="H116" s="9" t="str">
        <f t="shared" si="21"/>
        <v>N/A</v>
      </c>
      <c r="I116" s="10">
        <v>-15.2</v>
      </c>
      <c r="J116" s="10">
        <v>0.65639999999999998</v>
      </c>
      <c r="K116" s="9" t="str">
        <f t="shared" si="22"/>
        <v>Yes</v>
      </c>
    </row>
    <row r="117" spans="1:11" x14ac:dyDescent="0.2">
      <c r="A117" s="81" t="s">
        <v>917</v>
      </c>
      <c r="B117" s="34" t="s">
        <v>217</v>
      </c>
      <c r="C117" s="90">
        <v>7.1698089600000001E-2</v>
      </c>
      <c r="D117" s="9" t="str">
        <f t="shared" si="19"/>
        <v>N/A</v>
      </c>
      <c r="E117" s="9">
        <v>8.7841851600000007E-2</v>
      </c>
      <c r="F117" s="9" t="str">
        <f t="shared" si="20"/>
        <v>N/A</v>
      </c>
      <c r="G117" s="8">
        <v>7.81791976E-2</v>
      </c>
      <c r="H117" s="9" t="str">
        <f t="shared" si="21"/>
        <v>N/A</v>
      </c>
      <c r="I117" s="10">
        <v>22.52</v>
      </c>
      <c r="J117" s="10">
        <v>-11</v>
      </c>
      <c r="K117" s="9" t="str">
        <f t="shared" si="22"/>
        <v>Yes</v>
      </c>
    </row>
    <row r="118" spans="1:11" x14ac:dyDescent="0.2">
      <c r="A118" s="81" t="s">
        <v>918</v>
      </c>
      <c r="B118" s="34" t="s">
        <v>217</v>
      </c>
      <c r="C118" s="90">
        <v>2.1912870887999998</v>
      </c>
      <c r="D118" s="9" t="str">
        <f t="shared" si="19"/>
        <v>N/A</v>
      </c>
      <c r="E118" s="9">
        <v>2.20838131</v>
      </c>
      <c r="F118" s="9" t="str">
        <f t="shared" si="20"/>
        <v>N/A</v>
      </c>
      <c r="G118" s="8">
        <v>2.142690854</v>
      </c>
      <c r="H118" s="9" t="str">
        <f t="shared" si="21"/>
        <v>N/A</v>
      </c>
      <c r="I118" s="10">
        <v>0.78010000000000002</v>
      </c>
      <c r="J118" s="10">
        <v>-2.97</v>
      </c>
      <c r="K118" s="9" t="str">
        <f t="shared" si="22"/>
        <v>Yes</v>
      </c>
    </row>
    <row r="119" spans="1:11" x14ac:dyDescent="0.2">
      <c r="A119" s="81" t="s">
        <v>919</v>
      </c>
      <c r="B119" s="34" t="s">
        <v>217</v>
      </c>
      <c r="C119" s="90">
        <v>1.5299006639999999</v>
      </c>
      <c r="D119" s="9" t="str">
        <f t="shared" si="19"/>
        <v>N/A</v>
      </c>
      <c r="E119" s="9">
        <v>1.4038180755</v>
      </c>
      <c r="F119" s="9" t="str">
        <f t="shared" si="20"/>
        <v>N/A</v>
      </c>
      <c r="G119" s="8">
        <v>1.3714851564999999</v>
      </c>
      <c r="H119" s="9" t="str">
        <f t="shared" si="21"/>
        <v>N/A</v>
      </c>
      <c r="I119" s="10">
        <v>-8.24</v>
      </c>
      <c r="J119" s="10">
        <v>-2.2999999999999998</v>
      </c>
      <c r="K119" s="9" t="str">
        <f t="shared" si="22"/>
        <v>Yes</v>
      </c>
    </row>
    <row r="120" spans="1:11" x14ac:dyDescent="0.2">
      <c r="A120" s="81" t="s">
        <v>920</v>
      </c>
      <c r="B120" s="34" t="s">
        <v>217</v>
      </c>
      <c r="C120" s="90">
        <v>1.5299006639999999</v>
      </c>
      <c r="D120" s="9" t="str">
        <f t="shared" si="19"/>
        <v>N/A</v>
      </c>
      <c r="E120" s="9">
        <v>1.4037148535999999</v>
      </c>
      <c r="F120" s="9" t="str">
        <f t="shared" si="20"/>
        <v>N/A</v>
      </c>
      <c r="G120" s="8">
        <v>1.300988037</v>
      </c>
      <c r="H120" s="9" t="str">
        <f t="shared" si="21"/>
        <v>N/A</v>
      </c>
      <c r="I120" s="10">
        <v>-8.25</v>
      </c>
      <c r="J120" s="10">
        <v>-7.32</v>
      </c>
      <c r="K120" s="9" t="str">
        <f t="shared" si="22"/>
        <v>Yes</v>
      </c>
    </row>
    <row r="121" spans="1:11" x14ac:dyDescent="0.2">
      <c r="A121" s="81" t="s">
        <v>921</v>
      </c>
      <c r="B121" s="34" t="s">
        <v>217</v>
      </c>
      <c r="C121" s="90">
        <v>0</v>
      </c>
      <c r="D121" s="9" t="str">
        <f t="shared" si="19"/>
        <v>N/A</v>
      </c>
      <c r="E121" s="9">
        <v>5.1610999999999998E-5</v>
      </c>
      <c r="F121" s="9" t="str">
        <f t="shared" si="20"/>
        <v>N/A</v>
      </c>
      <c r="G121" s="8">
        <v>6.7499235300000002E-2</v>
      </c>
      <c r="H121" s="9" t="str">
        <f t="shared" si="21"/>
        <v>N/A</v>
      </c>
      <c r="I121" s="10" t="s">
        <v>1743</v>
      </c>
      <c r="J121" s="10">
        <v>131000</v>
      </c>
      <c r="K121" s="9" t="str">
        <f t="shared" si="22"/>
        <v>No</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1.8736776E-3</v>
      </c>
      <c r="H123" s="9" t="str">
        <f t="shared" si="21"/>
        <v>N/A</v>
      </c>
      <c r="I123" s="10" t="s">
        <v>1743</v>
      </c>
      <c r="J123" s="10" t="s">
        <v>1743</v>
      </c>
      <c r="K123" s="9" t="str">
        <f t="shared" si="22"/>
        <v>N/A</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v>
      </c>
      <c r="D130" s="9" t="str">
        <f t="shared" si="19"/>
        <v>N/A</v>
      </c>
      <c r="E130" s="9">
        <v>5.1610999999999998E-5</v>
      </c>
      <c r="F130" s="9" t="str">
        <f t="shared" si="20"/>
        <v>N/A</v>
      </c>
      <c r="G130" s="8">
        <v>1.1242066E-3</v>
      </c>
      <c r="H130" s="9" t="str">
        <f t="shared" si="21"/>
        <v>N/A</v>
      </c>
      <c r="I130" s="10" t="s">
        <v>1743</v>
      </c>
      <c r="J130" s="10">
        <v>2078</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400783</v>
      </c>
      <c r="D6" s="9" t="str">
        <f>IF($B6="N/A","N/A",IF(C6&gt;15,"No",IF(C6&lt;-15,"No","Yes")))</f>
        <v>N/A</v>
      </c>
      <c r="E6" s="35">
        <v>409999</v>
      </c>
      <c r="F6" s="9" t="str">
        <f>IF($B6="N/A","N/A",IF(E6&gt;15,"No",IF(E6&lt;-15,"No","Yes")))</f>
        <v>N/A</v>
      </c>
      <c r="G6" s="35">
        <v>422688</v>
      </c>
      <c r="H6" s="9" t="str">
        <f>IF($B6="N/A","N/A",IF(G6&gt;15,"No",IF(G6&lt;-15,"No","Yes")))</f>
        <v>N/A</v>
      </c>
      <c r="I6" s="10">
        <v>2.2989999999999999</v>
      </c>
      <c r="J6" s="10">
        <v>3.0950000000000002</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34.347599574</v>
      </c>
      <c r="D9" s="9" t="str">
        <f t="shared" ref="D9:D17" si="1">IF($B9="N/A","N/A",IF(C9&gt;15,"No",IF(C9&lt;-15,"No","Yes")))</f>
        <v>N/A</v>
      </c>
      <c r="E9" s="36">
        <v>35.560942832000002</v>
      </c>
      <c r="F9" s="9" t="str">
        <f>IF($B9="N/A","N/A",IF(E9&gt;15,"No",IF(E9&lt;-15,"No","Yes")))</f>
        <v>N/A</v>
      </c>
      <c r="G9" s="36">
        <v>37.070508271000001</v>
      </c>
      <c r="H9" s="9" t="str">
        <f>IF($B9="N/A","N/A",IF(G9&gt;15,"No",IF(G9&lt;-15,"No","Yes")))</f>
        <v>N/A</v>
      </c>
      <c r="I9" s="10">
        <v>3.5329999999999999</v>
      </c>
      <c r="J9" s="10">
        <v>4.2450000000000001</v>
      </c>
      <c r="K9" s="9" t="str">
        <f t="shared" si="0"/>
        <v>Yes</v>
      </c>
    </row>
    <row r="10" spans="1:11" x14ac:dyDescent="0.2">
      <c r="A10" s="81" t="s">
        <v>16</v>
      </c>
      <c r="B10" s="34" t="s">
        <v>217</v>
      </c>
      <c r="C10" s="80">
        <v>4.0505710073000003</v>
      </c>
      <c r="D10" s="9" t="str">
        <f t="shared" si="1"/>
        <v>N/A</v>
      </c>
      <c r="E10" s="8">
        <v>3.7492774373</v>
      </c>
      <c r="F10" s="9" t="str">
        <f>IF($B10="N/A","N/A",IF(E10&gt;15,"No",IF(E10&lt;-15,"No","Yes")))</f>
        <v>N/A</v>
      </c>
      <c r="G10" s="8">
        <v>3.8193655840999998</v>
      </c>
      <c r="H10" s="9" t="str">
        <f>IF($B10="N/A","N/A",IF(G10&gt;15,"No",IF(G10&lt;-15,"No","Yes")))</f>
        <v>N/A</v>
      </c>
      <c r="I10" s="10">
        <v>-7.44</v>
      </c>
      <c r="J10" s="10">
        <v>1.869</v>
      </c>
      <c r="K10" s="9" t="str">
        <f t="shared" si="0"/>
        <v>Yes</v>
      </c>
    </row>
    <row r="11" spans="1:11" x14ac:dyDescent="0.2">
      <c r="A11" s="81" t="s">
        <v>36</v>
      </c>
      <c r="B11" s="34" t="s">
        <v>217</v>
      </c>
      <c r="C11" s="80">
        <v>14.578319995999999</v>
      </c>
      <c r="D11" s="9" t="str">
        <f t="shared" si="1"/>
        <v>N/A</v>
      </c>
      <c r="E11" s="8">
        <v>15.076189916000001</v>
      </c>
      <c r="F11" s="9" t="str">
        <f>IF($B11="N/A","N/A",IF(E11&gt;15,"No",IF(E11&lt;-15,"No","Yes")))</f>
        <v>N/A</v>
      </c>
      <c r="G11" s="8">
        <v>14.601549166</v>
      </c>
      <c r="H11" s="9" t="str">
        <f>IF($B11="N/A","N/A",IF(G11&gt;15,"No",IF(G11&lt;-15,"No","Yes")))</f>
        <v>N/A</v>
      </c>
      <c r="I11" s="10">
        <v>3.415</v>
      </c>
      <c r="J11" s="10">
        <v>-3.15</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3.019901656</v>
      </c>
      <c r="D13" s="9" t="str">
        <f t="shared" si="1"/>
        <v>N/A</v>
      </c>
      <c r="E13" s="8">
        <v>2.7252297177</v>
      </c>
      <c r="F13" s="9" t="str">
        <f>IF($B13="N/A","N/A",IF(E13&gt;15,"No",IF(E13&lt;-15,"No","Yes")))</f>
        <v>N/A</v>
      </c>
      <c r="G13" s="8">
        <v>2.7516686037000002</v>
      </c>
      <c r="H13" s="9" t="str">
        <f>IF($B13="N/A","N/A",IF(G13&gt;15,"No",IF(G13&lt;-15,"No","Yes")))</f>
        <v>N/A</v>
      </c>
      <c r="I13" s="10">
        <v>-9.76</v>
      </c>
      <c r="J13" s="10">
        <v>0.97019999999999995</v>
      </c>
      <c r="K13" s="9" t="str">
        <f t="shared" si="0"/>
        <v>Yes</v>
      </c>
    </row>
    <row r="14" spans="1:11" x14ac:dyDescent="0.2">
      <c r="A14" s="81" t="s">
        <v>676</v>
      </c>
      <c r="B14" s="34" t="s">
        <v>217</v>
      </c>
      <c r="C14" s="80">
        <v>44.043784291999998</v>
      </c>
      <c r="D14" s="9" t="str">
        <f t="shared" si="1"/>
        <v>N/A</v>
      </c>
      <c r="E14" s="8">
        <v>44.011326857</v>
      </c>
      <c r="F14" s="9" t="str">
        <f t="shared" ref="F14:F33" si="2">IF($B14="N/A","N/A",IF(E14&gt;15,"No",IF(E14&lt;-15,"No","Yes")))</f>
        <v>N/A</v>
      </c>
      <c r="G14" s="8">
        <v>43.419023015</v>
      </c>
      <c r="H14" s="9" t="str">
        <f t="shared" ref="H14:H33" si="3">IF($B14="N/A","N/A",IF(G14&gt;15,"No",IF(G14&lt;-15,"No","Yes")))</f>
        <v>N/A</v>
      </c>
      <c r="I14" s="10">
        <v>-7.3999999999999996E-2</v>
      </c>
      <c r="J14" s="10">
        <v>-1.35</v>
      </c>
      <c r="K14" s="9" t="str">
        <f t="shared" ref="K14:K30" si="4">IF(J14="Div by 0", "N/A", IF(J14="N/A","N/A", IF(J14&gt;30, "No", IF(J14&lt;-30, "No", "Yes"))))</f>
        <v>Yes</v>
      </c>
    </row>
    <row r="15" spans="1:11" x14ac:dyDescent="0.2">
      <c r="A15" s="81" t="s">
        <v>677</v>
      </c>
      <c r="B15" s="34" t="s">
        <v>217</v>
      </c>
      <c r="C15" s="80">
        <v>12.473582961</v>
      </c>
      <c r="D15" s="9" t="str">
        <f t="shared" si="1"/>
        <v>N/A</v>
      </c>
      <c r="E15" s="8">
        <v>13.573203836999999</v>
      </c>
      <c r="F15" s="9" t="str">
        <f t="shared" si="2"/>
        <v>N/A</v>
      </c>
      <c r="G15" s="8">
        <v>14.334449996</v>
      </c>
      <c r="H15" s="9" t="str">
        <f t="shared" si="3"/>
        <v>N/A</v>
      </c>
      <c r="I15" s="10">
        <v>8.8160000000000007</v>
      </c>
      <c r="J15" s="10">
        <v>5.6079999999999997</v>
      </c>
      <c r="K15" s="9" t="str">
        <f t="shared" si="4"/>
        <v>Yes</v>
      </c>
    </row>
    <row r="16" spans="1:11" x14ac:dyDescent="0.2">
      <c r="A16" s="81" t="s">
        <v>380</v>
      </c>
      <c r="B16" s="34" t="s">
        <v>217</v>
      </c>
      <c r="C16" s="80">
        <v>8.9170448845999992</v>
      </c>
      <c r="D16" s="9" t="str">
        <f t="shared" si="1"/>
        <v>N/A</v>
      </c>
      <c r="E16" s="8">
        <v>8.2912397346999995</v>
      </c>
      <c r="F16" s="9" t="str">
        <f t="shared" si="2"/>
        <v>N/A</v>
      </c>
      <c r="G16" s="8">
        <v>9.0101919146</v>
      </c>
      <c r="H16" s="9" t="str">
        <f t="shared" si="3"/>
        <v>N/A</v>
      </c>
      <c r="I16" s="10">
        <v>-7.02</v>
      </c>
      <c r="J16" s="10">
        <v>8.6709999999999994</v>
      </c>
      <c r="K16" s="9" t="str">
        <f t="shared" si="4"/>
        <v>Yes</v>
      </c>
    </row>
    <row r="17" spans="1:11" x14ac:dyDescent="0.2">
      <c r="A17" s="81" t="s">
        <v>381</v>
      </c>
      <c r="B17" s="34" t="s">
        <v>217</v>
      </c>
      <c r="C17" s="80">
        <v>8.4689220850000009</v>
      </c>
      <c r="D17" s="9" t="str">
        <f t="shared" si="1"/>
        <v>N/A</v>
      </c>
      <c r="E17" s="8">
        <v>9.0073390422999999</v>
      </c>
      <c r="F17" s="9" t="str">
        <f t="shared" si="2"/>
        <v>N/A</v>
      </c>
      <c r="G17" s="8">
        <v>7.8424275115000004</v>
      </c>
      <c r="H17" s="9" t="str">
        <f t="shared" si="3"/>
        <v>N/A</v>
      </c>
      <c r="I17" s="10">
        <v>6.3579999999999997</v>
      </c>
      <c r="J17" s="10">
        <v>-12.9</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10.567813505</v>
      </c>
      <c r="D19" s="9" t="str">
        <f t="shared" si="5"/>
        <v>N/A</v>
      </c>
      <c r="E19" s="8">
        <v>10.150024756000001</v>
      </c>
      <c r="F19" s="9" t="str">
        <f t="shared" si="2"/>
        <v>N/A</v>
      </c>
      <c r="G19" s="8">
        <v>9.8708740252999991</v>
      </c>
      <c r="H19" s="9" t="str">
        <f t="shared" si="3"/>
        <v>N/A</v>
      </c>
      <c r="I19" s="10">
        <v>-3.95</v>
      </c>
      <c r="J19" s="10">
        <v>-2.75</v>
      </c>
      <c r="K19" s="9" t="str">
        <f t="shared" si="4"/>
        <v>Yes</v>
      </c>
    </row>
    <row r="20" spans="1:11" x14ac:dyDescent="0.2">
      <c r="A20" s="81" t="s">
        <v>385</v>
      </c>
      <c r="B20" s="34" t="s">
        <v>217</v>
      </c>
      <c r="C20" s="80">
        <v>10.881948586</v>
      </c>
      <c r="D20" s="9" t="str">
        <f t="shared" si="5"/>
        <v>N/A</v>
      </c>
      <c r="E20" s="8">
        <v>10.180268732</v>
      </c>
      <c r="F20" s="9" t="str">
        <f t="shared" si="2"/>
        <v>N/A</v>
      </c>
      <c r="G20" s="8">
        <v>10.87397797</v>
      </c>
      <c r="H20" s="9" t="str">
        <f t="shared" si="3"/>
        <v>N/A</v>
      </c>
      <c r="I20" s="10">
        <v>-6.45</v>
      </c>
      <c r="J20" s="10">
        <v>6.8140000000000001</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2.0599676134</v>
      </c>
      <c r="D22" s="9" t="str">
        <f t="shared" si="5"/>
        <v>N/A</v>
      </c>
      <c r="E22" s="8">
        <v>1.9900048536999999</v>
      </c>
      <c r="F22" s="9" t="str">
        <f t="shared" si="2"/>
        <v>N/A</v>
      </c>
      <c r="G22" s="8">
        <v>2.0327049739</v>
      </c>
      <c r="H22" s="9" t="str">
        <f t="shared" si="3"/>
        <v>N/A</v>
      </c>
      <c r="I22" s="10">
        <v>-3.4</v>
      </c>
      <c r="J22" s="10">
        <v>2.1459999999999999</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3.7426737199999997E-2</v>
      </c>
      <c r="D25" s="9" t="str">
        <f t="shared" si="5"/>
        <v>N/A</v>
      </c>
      <c r="E25" s="8">
        <v>6.9268461599999998E-2</v>
      </c>
      <c r="F25" s="9" t="str">
        <f t="shared" si="2"/>
        <v>N/A</v>
      </c>
      <c r="G25" s="8">
        <v>5.6306306299999997E-2</v>
      </c>
      <c r="H25" s="9" t="str">
        <f t="shared" si="3"/>
        <v>N/A</v>
      </c>
      <c r="I25" s="10">
        <v>85.08</v>
      </c>
      <c r="J25" s="10">
        <v>-18.7</v>
      </c>
      <c r="K25" s="9" t="str">
        <f t="shared" si="4"/>
        <v>Yes</v>
      </c>
    </row>
    <row r="26" spans="1:11" x14ac:dyDescent="0.2">
      <c r="A26" s="81" t="s">
        <v>393</v>
      </c>
      <c r="B26" s="34" t="s">
        <v>217</v>
      </c>
      <c r="C26" s="80">
        <v>2.5320435248000002</v>
      </c>
      <c r="D26" s="9" t="str">
        <f t="shared" si="5"/>
        <v>N/A</v>
      </c>
      <c r="E26" s="8">
        <v>2.7129334462000001</v>
      </c>
      <c r="F26" s="9" t="str">
        <f t="shared" si="2"/>
        <v>N/A</v>
      </c>
      <c r="G26" s="8">
        <v>2.5446665152999999</v>
      </c>
      <c r="H26" s="9" t="str">
        <f t="shared" si="3"/>
        <v>N/A</v>
      </c>
      <c r="I26" s="10">
        <v>7.1440000000000001</v>
      </c>
      <c r="J26" s="10">
        <v>-6.2</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0</v>
      </c>
      <c r="D31" s="9" t="str">
        <f t="shared" si="5"/>
        <v>N/A</v>
      </c>
      <c r="E31" s="8">
        <v>0</v>
      </c>
      <c r="F31" s="9" t="str">
        <f t="shared" si="2"/>
        <v>N/A</v>
      </c>
      <c r="G31" s="8">
        <v>2.2657373760000001</v>
      </c>
      <c r="H31" s="9" t="str">
        <f t="shared" si="3"/>
        <v>N/A</v>
      </c>
      <c r="I31" s="10" t="s">
        <v>1743</v>
      </c>
      <c r="J31" s="10" t="s">
        <v>1743</v>
      </c>
      <c r="K31" s="9" t="str">
        <f t="shared" ref="K31:K43" si="6">IF(J31="Div by 0", "N/A", IF(J31="N/A","N/A", IF(J31&gt;30, "No", IF(J31&lt;-30, "No", "Yes"))))</f>
        <v>N/A</v>
      </c>
    </row>
    <row r="32" spans="1:11" x14ac:dyDescent="0.2">
      <c r="A32" s="81" t="s">
        <v>39</v>
      </c>
      <c r="B32" s="34" t="s">
        <v>271</v>
      </c>
      <c r="C32" s="80">
        <v>0</v>
      </c>
      <c r="D32" s="9" t="str">
        <f>IF($B32="N/A","N/A",IF(C32&gt;100,"No",IF(C32&lt;85,"No","Yes")))</f>
        <v>No</v>
      </c>
      <c r="E32" s="8">
        <v>0</v>
      </c>
      <c r="F32" s="9" t="str">
        <f>IF($B32="N/A","N/A",IF(E32&gt;100,"No",IF(E32&lt;85,"No","Yes")))</f>
        <v>No</v>
      </c>
      <c r="G32" s="8">
        <v>2.1549609242000001</v>
      </c>
      <c r="H32" s="9" t="str">
        <f>IF($B32="N/A","N/A",IF(G32&gt;100,"No",IF(G32&lt;85,"No","Yes")))</f>
        <v>No</v>
      </c>
      <c r="I32" s="10" t="s">
        <v>1743</v>
      </c>
      <c r="J32" s="10" t="s">
        <v>1743</v>
      </c>
      <c r="K32" s="9" t="str">
        <f t="shared" si="6"/>
        <v>N/A</v>
      </c>
    </row>
    <row r="33" spans="1:11" x14ac:dyDescent="0.2">
      <c r="A33" s="81" t="s">
        <v>904</v>
      </c>
      <c r="B33" s="34" t="s">
        <v>217</v>
      </c>
      <c r="C33" s="80" t="s">
        <v>1743</v>
      </c>
      <c r="D33" s="9" t="str">
        <f t="shared" si="5"/>
        <v>N/A</v>
      </c>
      <c r="E33" s="8" t="s">
        <v>1743</v>
      </c>
      <c r="F33" s="9" t="str">
        <f t="shared" si="2"/>
        <v>N/A</v>
      </c>
      <c r="G33" s="8">
        <v>57.826041558</v>
      </c>
      <c r="H33" s="9" t="str">
        <f t="shared" si="3"/>
        <v>N/A</v>
      </c>
      <c r="I33" s="10" t="s">
        <v>1743</v>
      </c>
      <c r="J33" s="10" t="s">
        <v>1743</v>
      </c>
      <c r="K33" s="9" t="str">
        <f t="shared" si="6"/>
        <v>N/A</v>
      </c>
    </row>
    <row r="34" spans="1:11" x14ac:dyDescent="0.2">
      <c r="A34" s="81" t="s">
        <v>845</v>
      </c>
      <c r="B34" s="34" t="s">
        <v>272</v>
      </c>
      <c r="C34" s="80" t="s">
        <v>1743</v>
      </c>
      <c r="D34" s="9" t="str">
        <f>IF($B34="N/A","N/A",IF(C34&gt;25,"No",IF(C34&lt;5,"No","Yes")))</f>
        <v>No</v>
      </c>
      <c r="E34" s="8" t="s">
        <v>1743</v>
      </c>
      <c r="F34" s="9" t="str">
        <f>IF($B34="N/A","N/A",IF(E34&gt;25,"No",IF(E34&lt;5,"No","Yes")))</f>
        <v>No</v>
      </c>
      <c r="G34" s="8">
        <v>7.9252375483000002</v>
      </c>
      <c r="H34" s="9" t="str">
        <f>IF($B34="N/A","N/A",IF(G34&gt;25,"No",IF(G34&lt;5,"No","Yes")))</f>
        <v>Yes</v>
      </c>
      <c r="I34" s="10" t="s">
        <v>1743</v>
      </c>
      <c r="J34" s="10" t="s">
        <v>1743</v>
      </c>
      <c r="K34" s="9" t="str">
        <f t="shared" si="6"/>
        <v>N/A</v>
      </c>
    </row>
    <row r="35" spans="1:11" x14ac:dyDescent="0.2">
      <c r="A35" s="81" t="s">
        <v>846</v>
      </c>
      <c r="B35" s="34" t="s">
        <v>273</v>
      </c>
      <c r="C35" s="80" t="s">
        <v>1743</v>
      </c>
      <c r="D35" s="9" t="str">
        <f>IF($B35="N/A","N/A",IF(C35&gt;70,"No",IF(C35&lt;40,"No","Yes")))</f>
        <v>No</v>
      </c>
      <c r="E35" s="8" t="s">
        <v>1743</v>
      </c>
      <c r="F35" s="9" t="str">
        <f>IF($B35="N/A","N/A",IF(E35&gt;70,"No",IF(E35&lt;40,"No","Yes")))</f>
        <v>No</v>
      </c>
      <c r="G35" s="8">
        <v>38.185235460000001</v>
      </c>
      <c r="H35" s="9" t="str">
        <f>IF($B35="N/A","N/A",IF(G35&gt;70,"No",IF(G35&lt;40,"No","Yes")))</f>
        <v>No</v>
      </c>
      <c r="I35" s="10" t="s">
        <v>1743</v>
      </c>
      <c r="J35" s="10" t="s">
        <v>1743</v>
      </c>
      <c r="K35" s="9" t="str">
        <f t="shared" si="6"/>
        <v>N/A</v>
      </c>
    </row>
    <row r="36" spans="1:11" x14ac:dyDescent="0.2">
      <c r="A36" s="81" t="s">
        <v>847</v>
      </c>
      <c r="B36" s="34" t="s">
        <v>274</v>
      </c>
      <c r="C36" s="80" t="s">
        <v>1743</v>
      </c>
      <c r="D36" s="9" t="str">
        <f>IF($B36="N/A","N/A",IF(C36&gt;55,"No",IF(C36&lt;20,"No","Yes")))</f>
        <v>No</v>
      </c>
      <c r="E36" s="8" t="s">
        <v>1743</v>
      </c>
      <c r="F36" s="9" t="str">
        <f>IF($B36="N/A","N/A",IF(E36&gt;55,"No",IF(E36&lt;20,"No","Yes")))</f>
        <v>No</v>
      </c>
      <c r="G36" s="8">
        <v>53.889526992</v>
      </c>
      <c r="H36" s="9" t="str">
        <f>IF($B36="N/A","N/A",IF(G36&gt;55,"No",IF(G36&lt;20,"No","Yes")))</f>
        <v>Yes</v>
      </c>
      <c r="I36" s="10" t="s">
        <v>1743</v>
      </c>
      <c r="J36" s="10" t="s">
        <v>1743</v>
      </c>
      <c r="K36" s="9" t="str">
        <f t="shared" si="6"/>
        <v>N/A</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97.912586113000003</v>
      </c>
      <c r="D44" s="9" t="str">
        <f t="shared" si="7"/>
        <v>N/A</v>
      </c>
      <c r="E44" s="8">
        <v>97.946336454000004</v>
      </c>
      <c r="F44" s="9" t="str">
        <f t="shared" si="8"/>
        <v>N/A</v>
      </c>
      <c r="G44" s="8">
        <v>97.914300854999993</v>
      </c>
      <c r="H44" s="9" t="str">
        <f t="shared" si="9"/>
        <v>N/A</v>
      </c>
      <c r="I44" s="10">
        <v>3.4500000000000003E-2</v>
      </c>
      <c r="J44" s="10">
        <v>-3.3000000000000002E-2</v>
      </c>
      <c r="K44" s="9" t="str">
        <f>IF(J44="Div by 0", "N/A", IF(J44="N/A","N/A", IF(J44&gt;30, "No", IF(J44&lt;-30, "No", "Yes"))))</f>
        <v>Yes</v>
      </c>
    </row>
    <row r="45" spans="1:11" x14ac:dyDescent="0.2">
      <c r="A45" s="81" t="s">
        <v>908</v>
      </c>
      <c r="B45" s="34" t="s">
        <v>217</v>
      </c>
      <c r="C45" s="80">
        <v>2.0874138872999999</v>
      </c>
      <c r="D45" s="9" t="str">
        <f t="shared" si="7"/>
        <v>N/A</v>
      </c>
      <c r="E45" s="8">
        <v>2.0536635455000001</v>
      </c>
      <c r="F45" s="9" t="str">
        <f t="shared" si="8"/>
        <v>N/A</v>
      </c>
      <c r="G45" s="8">
        <v>2.0856991444999999</v>
      </c>
      <c r="H45" s="9" t="str">
        <f t="shared" si="9"/>
        <v>N/A</v>
      </c>
      <c r="I45" s="10">
        <v>-1.62</v>
      </c>
      <c r="J45" s="10">
        <v>1.56</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270</v>
      </c>
      <c r="F6" s="9" t="str">
        <f t="shared" ref="F6:F15" si="1">IF($B6="N/A","N/A",IF(E6&lt;0,"No","Yes"))</f>
        <v>N/A</v>
      </c>
      <c r="G6" s="79">
        <v>1150</v>
      </c>
      <c r="H6" s="9" t="str">
        <f t="shared" ref="H6:H15" si="2">IF($B6="N/A","N/A",IF(G6&lt;0,"No","Yes"))</f>
        <v>N/A</v>
      </c>
      <c r="I6" s="10" t="s">
        <v>217</v>
      </c>
      <c r="J6" s="10">
        <v>325.89999999999998</v>
      </c>
      <c r="K6" s="9" t="str">
        <f t="shared" ref="K6:K15" si="3">IF(J6="Div by 0", "N/A", IF(J6="N/A","N/A", IF(J6&gt;30, "No", IF(J6&lt;-30, "No", "Yes"))))</f>
        <v>No</v>
      </c>
    </row>
    <row r="7" spans="1:11" x14ac:dyDescent="0.2">
      <c r="A7" s="78" t="s">
        <v>445</v>
      </c>
      <c r="B7" s="5" t="s">
        <v>217</v>
      </c>
      <c r="C7" s="80" t="s">
        <v>217</v>
      </c>
      <c r="D7" s="9" t="str">
        <f t="shared" si="0"/>
        <v>N/A</v>
      </c>
      <c r="E7" s="80">
        <v>6.6666666667000003</v>
      </c>
      <c r="F7" s="9" t="str">
        <f t="shared" si="1"/>
        <v>N/A</v>
      </c>
      <c r="G7" s="80">
        <v>3.9130434783000001</v>
      </c>
      <c r="H7" s="9" t="str">
        <f t="shared" si="2"/>
        <v>N/A</v>
      </c>
      <c r="I7" s="10" t="s">
        <v>217</v>
      </c>
      <c r="J7" s="10">
        <v>-41.3</v>
      </c>
      <c r="K7" s="9" t="str">
        <f t="shared" si="3"/>
        <v>No</v>
      </c>
    </row>
    <row r="8" spans="1:11" x14ac:dyDescent="0.2">
      <c r="A8" s="78" t="s">
        <v>446</v>
      </c>
      <c r="B8" s="5" t="s">
        <v>217</v>
      </c>
      <c r="C8" s="80" t="s">
        <v>217</v>
      </c>
      <c r="D8" s="9" t="str">
        <f t="shared" si="0"/>
        <v>N/A</v>
      </c>
      <c r="E8" s="80">
        <v>12.962962963000001</v>
      </c>
      <c r="F8" s="9" t="str">
        <f t="shared" si="1"/>
        <v>N/A</v>
      </c>
      <c r="G8" s="80">
        <v>16</v>
      </c>
      <c r="H8" s="9" t="str">
        <f t="shared" si="2"/>
        <v>N/A</v>
      </c>
      <c r="I8" s="10" t="s">
        <v>217</v>
      </c>
      <c r="J8" s="10">
        <v>23.43</v>
      </c>
      <c r="K8" s="9" t="str">
        <f t="shared" si="3"/>
        <v>Yes</v>
      </c>
    </row>
    <row r="9" spans="1:11" x14ac:dyDescent="0.2">
      <c r="A9" s="78" t="s">
        <v>447</v>
      </c>
      <c r="B9" s="5" t="s">
        <v>217</v>
      </c>
      <c r="C9" s="80" t="s">
        <v>217</v>
      </c>
      <c r="D9" s="9" t="str">
        <f t="shared" si="0"/>
        <v>N/A</v>
      </c>
      <c r="E9" s="80">
        <v>62.592592592999999</v>
      </c>
      <c r="F9" s="9" t="str">
        <f t="shared" si="1"/>
        <v>N/A</v>
      </c>
      <c r="G9" s="80">
        <v>65.043478261000004</v>
      </c>
      <c r="H9" s="9" t="str">
        <f t="shared" si="2"/>
        <v>N/A</v>
      </c>
      <c r="I9" s="10" t="s">
        <v>217</v>
      </c>
      <c r="J9" s="10">
        <v>3.9159999999999999</v>
      </c>
      <c r="K9" s="9" t="str">
        <f t="shared" si="3"/>
        <v>Yes</v>
      </c>
    </row>
    <row r="10" spans="1:11" x14ac:dyDescent="0.2">
      <c r="A10" s="78" t="s">
        <v>448</v>
      </c>
      <c r="B10" s="5" t="s">
        <v>217</v>
      </c>
      <c r="C10" s="80" t="s">
        <v>217</v>
      </c>
      <c r="D10" s="9" t="str">
        <f t="shared" si="0"/>
        <v>N/A</v>
      </c>
      <c r="E10" s="80">
        <v>16.296296296000001</v>
      </c>
      <c r="F10" s="9" t="str">
        <f t="shared" si="1"/>
        <v>N/A</v>
      </c>
      <c r="G10" s="80">
        <v>13.043478261000001</v>
      </c>
      <c r="H10" s="9" t="str">
        <f t="shared" si="2"/>
        <v>N/A</v>
      </c>
      <c r="I10" s="10" t="s">
        <v>217</v>
      </c>
      <c r="J10" s="10">
        <v>-20</v>
      </c>
      <c r="K10" s="9" t="str">
        <f t="shared" si="3"/>
        <v>Yes</v>
      </c>
    </row>
    <row r="11" spans="1:11" x14ac:dyDescent="0.2">
      <c r="A11" s="78" t="s">
        <v>1644</v>
      </c>
      <c r="B11" s="5" t="s">
        <v>217</v>
      </c>
      <c r="C11" s="80" t="s">
        <v>217</v>
      </c>
      <c r="D11" s="9" t="str">
        <f t="shared" si="0"/>
        <v>N/A</v>
      </c>
      <c r="E11" s="80">
        <v>0</v>
      </c>
      <c r="F11" s="9" t="str">
        <f t="shared" si="1"/>
        <v>N/A</v>
      </c>
      <c r="G11" s="80">
        <v>0</v>
      </c>
      <c r="H11" s="9" t="str">
        <f t="shared" si="2"/>
        <v>N/A</v>
      </c>
      <c r="I11" s="10" t="s">
        <v>217</v>
      </c>
      <c r="J11" s="10" t="s">
        <v>1743</v>
      </c>
      <c r="K11" s="9" t="str">
        <f t="shared" si="3"/>
        <v>N/A</v>
      </c>
    </row>
    <row r="12" spans="1:11" x14ac:dyDescent="0.2">
      <c r="A12" s="78" t="s">
        <v>16</v>
      </c>
      <c r="B12" s="5" t="s">
        <v>217</v>
      </c>
      <c r="C12" s="80" t="s">
        <v>217</v>
      </c>
      <c r="D12" s="9" t="str">
        <f t="shared" si="0"/>
        <v>N/A</v>
      </c>
      <c r="E12" s="80">
        <v>0</v>
      </c>
      <c r="F12" s="9" t="str">
        <f t="shared" si="1"/>
        <v>N/A</v>
      </c>
      <c r="G12" s="80">
        <v>0</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0</v>
      </c>
      <c r="F15" s="9" t="str">
        <f t="shared" si="1"/>
        <v>N/A</v>
      </c>
      <c r="G15" s="80">
        <v>0</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v>0</v>
      </c>
      <c r="F16" s="9" t="str">
        <f t="shared" ref="F16:F41" si="5">IF($B16="N/A","N/A",IF(E16&lt;0,"No","Yes"))</f>
        <v>N/A</v>
      </c>
      <c r="G16" s="8">
        <v>0</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0</v>
      </c>
      <c r="F18" s="9" t="str">
        <f t="shared" si="5"/>
        <v>N/A</v>
      </c>
      <c r="G18" s="8">
        <v>0</v>
      </c>
      <c r="H18" s="9" t="str">
        <f t="shared" si="6"/>
        <v>N/A</v>
      </c>
      <c r="I18" s="10" t="s">
        <v>217</v>
      </c>
      <c r="J18" s="10" t="s">
        <v>1743</v>
      </c>
      <c r="K18" s="9" t="str">
        <f t="shared" si="7"/>
        <v>N/A</v>
      </c>
    </row>
    <row r="19" spans="1:11" x14ac:dyDescent="0.2">
      <c r="A19" s="78" t="s">
        <v>380</v>
      </c>
      <c r="B19" s="5" t="s">
        <v>217</v>
      </c>
      <c r="C19" s="8" t="s">
        <v>217</v>
      </c>
      <c r="D19" s="9" t="str">
        <f t="shared" si="4"/>
        <v>N/A</v>
      </c>
      <c r="E19" s="8">
        <v>0</v>
      </c>
      <c r="F19" s="9" t="str">
        <f t="shared" si="5"/>
        <v>N/A</v>
      </c>
      <c r="G19" s="8">
        <v>0</v>
      </c>
      <c r="H19" s="9" t="str">
        <f t="shared" si="6"/>
        <v>N/A</v>
      </c>
      <c r="I19" s="10" t="s">
        <v>217</v>
      </c>
      <c r="J19" s="10" t="s">
        <v>1743</v>
      </c>
      <c r="K19" s="9" t="str">
        <f t="shared" si="7"/>
        <v>N/A</v>
      </c>
    </row>
    <row r="20" spans="1:11" x14ac:dyDescent="0.2">
      <c r="A20" s="78" t="s">
        <v>381</v>
      </c>
      <c r="B20" s="5" t="s">
        <v>217</v>
      </c>
      <c r="C20" s="8" t="s">
        <v>217</v>
      </c>
      <c r="D20" s="9" t="str">
        <f t="shared" si="4"/>
        <v>N/A</v>
      </c>
      <c r="E20" s="8">
        <v>0</v>
      </c>
      <c r="F20" s="9" t="str">
        <f t="shared" si="5"/>
        <v>N/A</v>
      </c>
      <c r="G20" s="8">
        <v>0</v>
      </c>
      <c r="H20" s="9" t="str">
        <f t="shared" si="6"/>
        <v>N/A</v>
      </c>
      <c r="I20" s="10" t="s">
        <v>217</v>
      </c>
      <c r="J20" s="10" t="s">
        <v>1743</v>
      </c>
      <c r="K20" s="9" t="str">
        <f t="shared" si="7"/>
        <v>N/A</v>
      </c>
    </row>
    <row r="21" spans="1:11" x14ac:dyDescent="0.2">
      <c r="A21" s="78" t="s">
        <v>382</v>
      </c>
      <c r="B21" s="5" t="s">
        <v>217</v>
      </c>
      <c r="C21" s="8" t="s">
        <v>217</v>
      </c>
      <c r="D21" s="9" t="str">
        <f t="shared" si="4"/>
        <v>N/A</v>
      </c>
      <c r="E21" s="8">
        <v>0</v>
      </c>
      <c r="F21" s="9" t="str">
        <f t="shared" si="5"/>
        <v>N/A</v>
      </c>
      <c r="G21" s="8">
        <v>0</v>
      </c>
      <c r="H21" s="9" t="str">
        <f t="shared" si="6"/>
        <v>N/A</v>
      </c>
      <c r="I21" s="10" t="s">
        <v>217</v>
      </c>
      <c r="J21" s="10" t="s">
        <v>1743</v>
      </c>
      <c r="K21" s="9" t="str">
        <f t="shared" si="7"/>
        <v>N/A</v>
      </c>
    </row>
    <row r="22" spans="1:11" x14ac:dyDescent="0.2">
      <c r="A22" s="78" t="s">
        <v>383</v>
      </c>
      <c r="B22" s="5" t="s">
        <v>217</v>
      </c>
      <c r="C22" s="8" t="s">
        <v>217</v>
      </c>
      <c r="D22" s="9" t="str">
        <f t="shared" si="4"/>
        <v>N/A</v>
      </c>
      <c r="E22" s="8">
        <v>0</v>
      </c>
      <c r="F22" s="9" t="str">
        <f t="shared" si="5"/>
        <v>N/A</v>
      </c>
      <c r="G22" s="8">
        <v>0</v>
      </c>
      <c r="H22" s="9" t="str">
        <f t="shared" si="6"/>
        <v>N/A</v>
      </c>
      <c r="I22" s="10" t="s">
        <v>217</v>
      </c>
      <c r="J22" s="10" t="s">
        <v>1743</v>
      </c>
      <c r="K22" s="9" t="str">
        <f t="shared" si="7"/>
        <v>N/A</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v>
      </c>
      <c r="F24" s="9" t="str">
        <f t="shared" si="5"/>
        <v>N/A</v>
      </c>
      <c r="G24" s="8">
        <v>0</v>
      </c>
      <c r="H24" s="9" t="str">
        <f t="shared" si="6"/>
        <v>N/A</v>
      </c>
      <c r="I24" s="10" t="s">
        <v>217</v>
      </c>
      <c r="J24" s="10" t="s">
        <v>1743</v>
      </c>
      <c r="K24" s="9" t="str">
        <f t="shared" si="7"/>
        <v>N/A</v>
      </c>
    </row>
    <row r="25" spans="1:11" x14ac:dyDescent="0.2">
      <c r="A25" s="78" t="s">
        <v>386</v>
      </c>
      <c r="B25" s="5" t="s">
        <v>217</v>
      </c>
      <c r="C25" s="8" t="s">
        <v>217</v>
      </c>
      <c r="D25" s="9" t="str">
        <f t="shared" si="4"/>
        <v>N/A</v>
      </c>
      <c r="E25" s="8">
        <v>0</v>
      </c>
      <c r="F25" s="9" t="str">
        <f t="shared" si="5"/>
        <v>N/A</v>
      </c>
      <c r="G25" s="8">
        <v>0</v>
      </c>
      <c r="H25" s="9" t="str">
        <f t="shared" si="6"/>
        <v>N/A</v>
      </c>
      <c r="I25" s="10" t="s">
        <v>217</v>
      </c>
      <c r="J25" s="10" t="s">
        <v>1743</v>
      </c>
      <c r="K25" s="9" t="str">
        <f t="shared" si="7"/>
        <v>N/A</v>
      </c>
    </row>
    <row r="26" spans="1:11" x14ac:dyDescent="0.2">
      <c r="A26" s="78" t="s">
        <v>387</v>
      </c>
      <c r="B26" s="5" t="s">
        <v>217</v>
      </c>
      <c r="C26" s="8" t="s">
        <v>217</v>
      </c>
      <c r="D26" s="9" t="str">
        <f t="shared" si="4"/>
        <v>N/A</v>
      </c>
      <c r="E26" s="8">
        <v>0</v>
      </c>
      <c r="F26" s="9" t="str">
        <f t="shared" si="5"/>
        <v>N/A</v>
      </c>
      <c r="G26" s="8">
        <v>0</v>
      </c>
      <c r="H26" s="9" t="str">
        <f t="shared" si="6"/>
        <v>N/A</v>
      </c>
      <c r="I26" s="10" t="s">
        <v>217</v>
      </c>
      <c r="J26" s="10" t="s">
        <v>1743</v>
      </c>
      <c r="K26" s="9" t="str">
        <f t="shared" si="7"/>
        <v>N/A</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v>
      </c>
      <c r="F35" s="9" t="str">
        <f t="shared" si="5"/>
        <v>N/A</v>
      </c>
      <c r="G35" s="8">
        <v>0</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v>
      </c>
      <c r="F39" s="9" t="str">
        <f t="shared" si="5"/>
        <v>N/A</v>
      </c>
      <c r="G39" s="8">
        <v>0</v>
      </c>
      <c r="H39" s="9" t="str">
        <f t="shared" si="6"/>
        <v>N/A</v>
      </c>
      <c r="I39" s="10" t="s">
        <v>217</v>
      </c>
      <c r="J39" s="10" t="s">
        <v>1743</v>
      </c>
      <c r="K39" s="9" t="str">
        <f t="shared" si="7"/>
        <v>N/A</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100</v>
      </c>
      <c r="F41" s="9" t="str">
        <f t="shared" si="5"/>
        <v>N/A</v>
      </c>
      <c r="G41" s="8">
        <v>100</v>
      </c>
      <c r="H41" s="9" t="str">
        <f t="shared" si="6"/>
        <v>N/A</v>
      </c>
      <c r="I41" s="10" t="s">
        <v>217</v>
      </c>
      <c r="J41" s="10">
        <v>0</v>
      </c>
      <c r="K41" s="9" t="str">
        <f t="shared" si="7"/>
        <v>Yes</v>
      </c>
    </row>
    <row r="42" spans="1:11" x14ac:dyDescent="0.2">
      <c r="A42" s="78" t="s">
        <v>32</v>
      </c>
      <c r="B42" s="5" t="s">
        <v>217</v>
      </c>
      <c r="C42" s="8" t="s">
        <v>217</v>
      </c>
      <c r="D42" s="9" t="str">
        <f t="shared" ref="D42:D51" si="8">IF($B42="N/A","N/A",IF(C42&lt;0,"No","Yes"))</f>
        <v>N/A</v>
      </c>
      <c r="E42" s="8">
        <v>0</v>
      </c>
      <c r="F42" s="9" t="str">
        <f t="shared" ref="F42:F51" si="9">IF($B42="N/A","N/A",IF(E42&lt;0,"No","Yes"))</f>
        <v>N/A</v>
      </c>
      <c r="G42" s="8">
        <v>0</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
      <c r="A49" s="78" t="s">
        <v>44</v>
      </c>
      <c r="B49" s="5" t="s">
        <v>217</v>
      </c>
      <c r="C49" s="8" t="s">
        <v>217</v>
      </c>
      <c r="D49" s="9" t="str">
        <f t="shared" si="8"/>
        <v>N/A</v>
      </c>
      <c r="E49" s="8">
        <v>0</v>
      </c>
      <c r="F49" s="9" t="str">
        <f t="shared" si="9"/>
        <v>N/A</v>
      </c>
      <c r="G49" s="8">
        <v>0</v>
      </c>
      <c r="H49" s="9" t="str">
        <f t="shared" si="10"/>
        <v>N/A</v>
      </c>
      <c r="I49" s="10" t="s">
        <v>217</v>
      </c>
      <c r="J49" s="10" t="s">
        <v>1743</v>
      </c>
      <c r="K49" s="9" t="str">
        <f t="shared" si="11"/>
        <v>N/A</v>
      </c>
    </row>
    <row r="50" spans="1:12" x14ac:dyDescent="0.2">
      <c r="A50" s="78" t="s">
        <v>45</v>
      </c>
      <c r="B50" s="5" t="s">
        <v>217</v>
      </c>
      <c r="C50" s="8" t="s">
        <v>217</v>
      </c>
      <c r="D50" s="9" t="str">
        <f t="shared" si="8"/>
        <v>N/A</v>
      </c>
      <c r="E50" s="8">
        <v>100</v>
      </c>
      <c r="F50" s="9" t="str">
        <f t="shared" si="9"/>
        <v>N/A</v>
      </c>
      <c r="G50" s="8">
        <v>100</v>
      </c>
      <c r="H50" s="9" t="str">
        <f t="shared" si="10"/>
        <v>N/A</v>
      </c>
      <c r="I50" s="10" t="s">
        <v>217</v>
      </c>
      <c r="J50" s="10">
        <v>0</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748783</v>
      </c>
      <c r="D7" s="31" t="str">
        <f>IF($B7="N/A","N/A",IF(C7&gt;15,"No",IF(C7&lt;-15,"No","Yes")))</f>
        <v>N/A</v>
      </c>
      <c r="E7" s="30">
        <v>792283</v>
      </c>
      <c r="F7" s="31" t="str">
        <f>IF($B7="N/A","N/A",IF(E7&gt;15,"No",IF(E7&lt;-15,"No","Yes")))</f>
        <v>N/A</v>
      </c>
      <c r="G7" s="30">
        <v>842884</v>
      </c>
      <c r="H7" s="31" t="str">
        <f>IF($B7="N/A","N/A",IF(G7&gt;15,"No",IF(G7&lt;-15,"No","Yes")))</f>
        <v>N/A</v>
      </c>
      <c r="I7" s="32">
        <v>5.8090000000000002</v>
      </c>
      <c r="J7" s="32">
        <v>6.3869999999999996</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0.56330881769999996</v>
      </c>
      <c r="F11" s="9" t="str">
        <f>IF(OR($B11="N/A",$E11="N/A"),"N/A",IF(E11&gt;100,"No",IF(E11&lt;95,"No","Yes")))</f>
        <v>No</v>
      </c>
      <c r="G11" s="9">
        <v>0.48428965309999999</v>
      </c>
      <c r="H11" s="9" t="str">
        <f>IF($B11="N/A","N/A",IF(G11&gt;100,"No",IF(G11&lt;95,"No","Yes")))</f>
        <v>No</v>
      </c>
      <c r="I11" s="10" t="s">
        <v>217</v>
      </c>
      <c r="J11" s="10">
        <v>-14</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0.30948537329999998</v>
      </c>
      <c r="F13" s="9" t="str">
        <f t="shared" si="2"/>
        <v>No</v>
      </c>
      <c r="G13" s="9">
        <v>0.35781910680000001</v>
      </c>
      <c r="H13" s="9" t="str">
        <f t="shared" si="3"/>
        <v>No</v>
      </c>
      <c r="I13" s="10" t="s">
        <v>217</v>
      </c>
      <c r="J13" s="10">
        <v>15.62</v>
      </c>
      <c r="K13" s="9" t="str">
        <f t="shared" si="0"/>
        <v>Yes</v>
      </c>
    </row>
    <row r="14" spans="1:11" x14ac:dyDescent="0.2">
      <c r="A14" s="3" t="s">
        <v>13</v>
      </c>
      <c r="B14" s="34" t="s">
        <v>217</v>
      </c>
      <c r="C14" s="35">
        <v>748783</v>
      </c>
      <c r="D14" s="9" t="str">
        <f>IF($B14="N/A","N/A",IF(C14&gt;15,"No",IF(C14&lt;-15,"No","Yes")))</f>
        <v>N/A</v>
      </c>
      <c r="E14" s="35">
        <v>792283</v>
      </c>
      <c r="F14" s="9" t="str">
        <f>IF($B14="N/A","N/A",IF(E14&gt;15,"No",IF(E14&lt;-15,"No","Yes")))</f>
        <v>N/A</v>
      </c>
      <c r="G14" s="35">
        <v>842884</v>
      </c>
      <c r="H14" s="9" t="str">
        <f>IF($B14="N/A","N/A",IF(G14&gt;15,"No",IF(G14&lt;-15,"No","Yes")))</f>
        <v>N/A</v>
      </c>
      <c r="I14" s="10">
        <v>5.8090000000000002</v>
      </c>
      <c r="J14" s="10">
        <v>6.3869999999999996</v>
      </c>
      <c r="K14" s="9" t="str">
        <f t="shared" si="0"/>
        <v>Yes</v>
      </c>
    </row>
    <row r="15" spans="1:11" ht="14.25" customHeight="1" x14ac:dyDescent="0.2">
      <c r="A15" s="3" t="s">
        <v>444</v>
      </c>
      <c r="B15" s="34" t="s">
        <v>217</v>
      </c>
      <c r="C15" s="9">
        <v>3.0496151756000001</v>
      </c>
      <c r="D15" s="9" t="str">
        <f>IF($B15="N/A","N/A",IF(C15&gt;15,"No",IF(C15&lt;-15,"No","Yes")))</f>
        <v>N/A</v>
      </c>
      <c r="E15" s="9">
        <v>3.3546094008999998</v>
      </c>
      <c r="F15" s="9" t="str">
        <f>IF($B15="N/A","N/A",IF(E15&gt;15,"No",IF(E15&lt;-15,"No","Yes")))</f>
        <v>N/A</v>
      </c>
      <c r="G15" s="9">
        <v>3.3292837449000001</v>
      </c>
      <c r="H15" s="9" t="str">
        <f>IF($B15="N/A","N/A",IF(G15&gt;15,"No",IF(G15&lt;-15,"No","Yes")))</f>
        <v>N/A</v>
      </c>
      <c r="I15" s="10">
        <v>10</v>
      </c>
      <c r="J15" s="10">
        <v>-0.755</v>
      </c>
      <c r="K15" s="9" t="str">
        <f t="shared" si="0"/>
        <v>Yes</v>
      </c>
    </row>
    <row r="16" spans="1:11" ht="12.75" customHeight="1" x14ac:dyDescent="0.2">
      <c r="A16" s="3" t="s">
        <v>856</v>
      </c>
      <c r="B16" s="34" t="s">
        <v>217</v>
      </c>
      <c r="C16" s="36">
        <v>88.299365010000002</v>
      </c>
      <c r="D16" s="9" t="str">
        <f>IF($B16="N/A","N/A",IF(C16&gt;15,"No",IF(C16&lt;-15,"No","Yes")))</f>
        <v>N/A</v>
      </c>
      <c r="E16" s="36">
        <v>85.979795319000004</v>
      </c>
      <c r="F16" s="9" t="str">
        <f>IF($B16="N/A","N/A",IF(E16&gt;15,"No",IF(E16&lt;-15,"No","Yes")))</f>
        <v>N/A</v>
      </c>
      <c r="G16" s="36">
        <v>88.016819898999998</v>
      </c>
      <c r="H16" s="9" t="str">
        <f>IF($B16="N/A","N/A",IF(G16&gt;15,"No",IF(G16&lt;-15,"No","Yes")))</f>
        <v>N/A</v>
      </c>
      <c r="I16" s="10">
        <v>-2.63</v>
      </c>
      <c r="J16" s="10">
        <v>2.3690000000000002</v>
      </c>
      <c r="K16" s="9" t="str">
        <f t="shared" si="0"/>
        <v>Yes</v>
      </c>
    </row>
    <row r="17" spans="1:11" x14ac:dyDescent="0.2">
      <c r="A17" s="3" t="s">
        <v>131</v>
      </c>
      <c r="B17" s="34" t="s">
        <v>217</v>
      </c>
      <c r="C17" s="35">
        <v>11</v>
      </c>
      <c r="D17" s="9" t="str">
        <f>IF($B17="N/A","N/A",IF(C17&gt;15,"No",IF(C17&lt;-15,"No","Yes")))</f>
        <v>N/A</v>
      </c>
      <c r="E17" s="35">
        <v>11</v>
      </c>
      <c r="F17" s="9" t="str">
        <f>IF($B17="N/A","N/A",IF(E17&gt;15,"No",IF(E17&lt;-15,"No","Yes")))</f>
        <v>N/A</v>
      </c>
      <c r="G17" s="35">
        <v>0</v>
      </c>
      <c r="H17" s="9" t="str">
        <f>IF($B17="N/A","N/A",IF(G17&gt;15,"No",IF(G17&lt;-15,"No","Yes")))</f>
        <v>N/A</v>
      </c>
      <c r="I17" s="10">
        <v>-71.400000000000006</v>
      </c>
      <c r="J17" s="10">
        <v>-100</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v>
      </c>
      <c r="H18" s="9" t="str">
        <f>IF($B18="N/A","N/A",IF(G18&gt;15,"No",IF(G18&lt;-15,"No","Yes")))</f>
        <v>N/A</v>
      </c>
      <c r="I18" s="10" t="s">
        <v>217</v>
      </c>
      <c r="J18" s="10" t="s">
        <v>217</v>
      </c>
      <c r="K18" s="9" t="str">
        <f t="shared" si="0"/>
        <v>N/A</v>
      </c>
    </row>
    <row r="19" spans="1:11" ht="27.75" customHeight="1" x14ac:dyDescent="0.2">
      <c r="A19" s="3" t="s">
        <v>835</v>
      </c>
      <c r="B19" s="34" t="s">
        <v>217</v>
      </c>
      <c r="C19" s="36">
        <v>21.714285713999999</v>
      </c>
      <c r="D19" s="9" t="str">
        <f>IF($B19="N/A","N/A",IF(C19&gt;60,"No",IF(C19&lt;15,"No","Yes")))</f>
        <v>N/A</v>
      </c>
      <c r="E19" s="36">
        <v>13.5</v>
      </c>
      <c r="F19" s="9" t="str">
        <f>IF($B19="N/A","N/A",IF(E19&gt;60,"No",IF(E19&lt;15,"No","Yes")))</f>
        <v>N/A</v>
      </c>
      <c r="G19" s="36" t="s">
        <v>1743</v>
      </c>
      <c r="H19" s="9" t="str">
        <f>IF($B19="N/A","N/A",IF(G19&gt;60,"No",IF(G19&lt;15,"No","Yes")))</f>
        <v>N/A</v>
      </c>
      <c r="I19" s="10">
        <v>-37.799999999999997</v>
      </c>
      <c r="J19" s="10" t="s">
        <v>1743</v>
      </c>
      <c r="K19" s="9" t="str">
        <f t="shared" si="0"/>
        <v>N/A</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748783</v>
      </c>
      <c r="D6" s="9" t="str">
        <f>IF($B6="N/A","N/A",IF(C6&gt;15,"No",IF(C6&lt;-15,"No","Yes")))</f>
        <v>N/A</v>
      </c>
      <c r="E6" s="35">
        <v>792283</v>
      </c>
      <c r="F6" s="9" t="str">
        <f>IF($B6="N/A","N/A",IF(E6&gt;15,"No",IF(E6&lt;-15,"No","Yes")))</f>
        <v>N/A</v>
      </c>
      <c r="G6" s="35">
        <v>842884</v>
      </c>
      <c r="H6" s="9" t="str">
        <f>IF($B6="N/A","N/A",IF(G6&gt;15,"No",IF(G6&lt;-15,"No","Yes")))</f>
        <v>N/A</v>
      </c>
      <c r="I6" s="10">
        <v>5.8090000000000002</v>
      </c>
      <c r="J6" s="10">
        <v>6.3869999999999996</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70.518086014000005</v>
      </c>
      <c r="D9" s="9" t="str">
        <f>IF($B9="N/A","N/A",IF(C9&gt;60,"No",IF(C9&lt;15,"No","Yes")))</f>
        <v>No</v>
      </c>
      <c r="E9" s="36">
        <v>65.341088979999995</v>
      </c>
      <c r="F9" s="9" t="str">
        <f>IF($B9="N/A","N/A",IF(E9&gt;60,"No",IF(E9&lt;15,"No","Yes")))</f>
        <v>No</v>
      </c>
      <c r="G9" s="36">
        <v>62.228974567999998</v>
      </c>
      <c r="H9" s="9" t="str">
        <f>IF($B9="N/A","N/A",IF(G9&gt;60,"No",IF(G9&lt;15,"No","Yes")))</f>
        <v>No</v>
      </c>
      <c r="I9" s="10">
        <v>-7.34</v>
      </c>
      <c r="J9" s="10">
        <v>-4.76</v>
      </c>
      <c r="K9" s="9" t="str">
        <f t="shared" si="0"/>
        <v>Yes</v>
      </c>
    </row>
    <row r="10" spans="1:11" x14ac:dyDescent="0.2">
      <c r="A10" s="3" t="s">
        <v>14</v>
      </c>
      <c r="B10" s="34" t="s">
        <v>276</v>
      </c>
      <c r="C10" s="9">
        <v>4.8617556755000004</v>
      </c>
      <c r="D10" s="9" t="str">
        <f>IF($B10="N/A","N/A",IF(C10&gt;15,"No",IF(C10&lt;=0,"No","Yes")))</f>
        <v>Yes</v>
      </c>
      <c r="E10" s="9">
        <v>4.5227526022999998</v>
      </c>
      <c r="F10" s="9" t="str">
        <f>IF($B10="N/A","N/A",IF(E10&gt;15,"No",IF(E10&lt;=0,"No","Yes")))</f>
        <v>Yes</v>
      </c>
      <c r="G10" s="9">
        <v>4.3583695977000003</v>
      </c>
      <c r="H10" s="9" t="str">
        <f>IF($B10="N/A","N/A",IF(G10&gt;15,"No",IF(G10&lt;=0,"No","Yes")))</f>
        <v>Yes</v>
      </c>
      <c r="I10" s="10">
        <v>-6.97</v>
      </c>
      <c r="J10" s="10">
        <v>-3.63</v>
      </c>
      <c r="K10" s="9" t="str">
        <f t="shared" si="0"/>
        <v>Yes</v>
      </c>
    </row>
    <row r="11" spans="1:11" x14ac:dyDescent="0.2">
      <c r="A11" s="3" t="s">
        <v>871</v>
      </c>
      <c r="B11" s="34" t="s">
        <v>217</v>
      </c>
      <c r="C11" s="36">
        <v>98.132897483999997</v>
      </c>
      <c r="D11" s="9" t="str">
        <f>IF($B11="N/A","N/A",IF(C11&gt;15,"No",IF(C11&lt;-15,"No","Yes")))</f>
        <v>N/A</v>
      </c>
      <c r="E11" s="36">
        <v>98.714174084999996</v>
      </c>
      <c r="F11" s="9" t="str">
        <f>IF($B11="N/A","N/A",IF(E11&gt;15,"No",IF(E11&lt;-15,"No","Yes")))</f>
        <v>N/A</v>
      </c>
      <c r="G11" s="36">
        <v>89.472070993000003</v>
      </c>
      <c r="H11" s="9" t="str">
        <f>IF($B11="N/A","N/A",IF(G11&gt;15,"No",IF(G11&lt;-15,"No","Yes")))</f>
        <v>N/A</v>
      </c>
      <c r="I11" s="10">
        <v>0.59230000000000005</v>
      </c>
      <c r="J11" s="10">
        <v>-9.36</v>
      </c>
      <c r="K11" s="9" t="str">
        <f t="shared" si="0"/>
        <v>Yes</v>
      </c>
    </row>
    <row r="12" spans="1:11" x14ac:dyDescent="0.2">
      <c r="A12" s="3" t="s">
        <v>932</v>
      </c>
      <c r="B12" s="34" t="s">
        <v>217</v>
      </c>
      <c r="C12" s="9">
        <v>2.6078316414999998</v>
      </c>
      <c r="D12" s="9" t="str">
        <f>IF($B12="N/A","N/A",IF(C12&gt;15,"No",IF(C12&lt;-15,"No","Yes")))</f>
        <v>N/A</v>
      </c>
      <c r="E12" s="9">
        <v>2.4377652935</v>
      </c>
      <c r="F12" s="9" t="str">
        <f>IF($B12="N/A","N/A",IF(E12&gt;15,"No",IF(E12&lt;-15,"No","Yes")))</f>
        <v>N/A</v>
      </c>
      <c r="G12" s="9">
        <v>2.3502640932999999</v>
      </c>
      <c r="H12" s="9" t="str">
        <f>IF($B12="N/A","N/A",IF(G12&gt;15,"No",IF(G12&lt;-15,"No","Yes")))</f>
        <v>N/A</v>
      </c>
      <c r="I12" s="10">
        <v>-6.52</v>
      </c>
      <c r="J12" s="10">
        <v>-3.59</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99.296458385999998</v>
      </c>
      <c r="D15" s="9" t="str">
        <f>IF($B15="N/A","N/A",IF(C15&gt;15,"No",IF(C15&lt;-15,"No","Yes")))</f>
        <v>N/A</v>
      </c>
      <c r="E15" s="9">
        <v>99.436564965000002</v>
      </c>
      <c r="F15" s="9" t="str">
        <f>IF($B15="N/A","N/A",IF(E15&gt;15,"No",IF(E15&lt;-15,"No","Yes")))</f>
        <v>N/A</v>
      </c>
      <c r="G15" s="9">
        <v>99.515591706999999</v>
      </c>
      <c r="H15" s="9" t="str">
        <f>IF($B15="N/A","N/A",IF(G15&gt;15,"No",IF(G15&lt;-15,"No","Yes")))</f>
        <v>N/A</v>
      </c>
      <c r="I15" s="10">
        <v>0.1411</v>
      </c>
      <c r="J15" s="10">
        <v>7.9500000000000001E-2</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99.167582597000006</v>
      </c>
      <c r="D17" s="9" t="str">
        <f>IF($B17="N/A","N/A",IF(C17&gt;98,"Yes","No"))</f>
        <v>Yes</v>
      </c>
      <c r="E17" s="9">
        <v>99.351999223000007</v>
      </c>
      <c r="F17" s="9" t="str">
        <f>IF($B17="N/A","N/A",IF(E17&gt;98,"Yes","No"))</f>
        <v>Yes</v>
      </c>
      <c r="G17" s="9">
        <v>99.439187360999995</v>
      </c>
      <c r="H17" s="9" t="str">
        <f>IF($B17="N/A","N/A",IF(G17&gt;98,"Yes","No"))</f>
        <v>Yes</v>
      </c>
      <c r="I17" s="10">
        <v>0.186</v>
      </c>
      <c r="J17" s="10">
        <v>8.7800000000000003E-2</v>
      </c>
      <c r="K17" s="9" t="str">
        <f t="shared" si="0"/>
        <v>Yes</v>
      </c>
    </row>
    <row r="18" spans="1:11" x14ac:dyDescent="0.2">
      <c r="A18" s="3" t="s">
        <v>53</v>
      </c>
      <c r="B18" s="34" t="s">
        <v>279</v>
      </c>
      <c r="C18" s="9">
        <v>99.296191285999996</v>
      </c>
      <c r="D18" s="9" t="str">
        <f>IF($B18="N/A","N/A",IF(C18&gt;98,"Yes","No"))</f>
        <v>Yes</v>
      </c>
      <c r="E18" s="9">
        <v>99.436564965000002</v>
      </c>
      <c r="F18" s="9" t="str">
        <f>IF($B18="N/A","N/A",IF(E18&gt;98,"Yes","No"))</f>
        <v>Yes</v>
      </c>
      <c r="G18" s="9">
        <v>99.515473065999998</v>
      </c>
      <c r="H18" s="9" t="str">
        <f>IF($B18="N/A","N/A",IF(G18&gt;98,"Yes","No"))</f>
        <v>Yes</v>
      </c>
      <c r="I18" s="10">
        <v>0.1414</v>
      </c>
      <c r="J18" s="10">
        <v>7.9399999999999998E-2</v>
      </c>
      <c r="K18" s="9" t="str">
        <f t="shared" si="0"/>
        <v>Yes</v>
      </c>
    </row>
    <row r="19" spans="1:11" ht="12.75" customHeight="1" x14ac:dyDescent="0.2">
      <c r="A19" s="3" t="s">
        <v>678</v>
      </c>
      <c r="B19" s="34" t="s">
        <v>227</v>
      </c>
      <c r="C19" s="9">
        <v>98.171699945</v>
      </c>
      <c r="D19" s="9" t="str">
        <f>IF($B19="N/A","N/A",IF(C19&gt;100,"No",IF(C19&lt;98,"No","Yes")))</f>
        <v>Yes</v>
      </c>
      <c r="E19" s="9">
        <v>98.085532568999994</v>
      </c>
      <c r="F19" s="9" t="str">
        <f>IF($B19="N/A","N/A",IF(E19&gt;100,"No",IF(E19&lt;98,"No","Yes")))</f>
        <v>Yes</v>
      </c>
      <c r="G19" s="9">
        <v>98.213514552000007</v>
      </c>
      <c r="H19" s="9" t="str">
        <f>IF($B19="N/A","N/A",IF(G19&gt;100,"No",IF(G19&lt;98,"No","Yes")))</f>
        <v>Yes</v>
      </c>
      <c r="I19" s="10">
        <v>-8.7999999999999995E-2</v>
      </c>
      <c r="J19" s="10">
        <v>0.1305</v>
      </c>
      <c r="K19" s="9" t="str">
        <f>IF(J19="Div by 0", "N/A", IF(J19="N/A","N/A", IF(J19&gt;30, "No", IF(J19&lt;-30, "No", "Yes"))))</f>
        <v>Yes</v>
      </c>
    </row>
    <row r="20" spans="1:11" x14ac:dyDescent="0.2">
      <c r="A20" s="3" t="s">
        <v>679</v>
      </c>
      <c r="B20" s="34" t="s">
        <v>227</v>
      </c>
      <c r="C20" s="9">
        <v>98.390588461999997</v>
      </c>
      <c r="D20" s="9" t="str">
        <f>IF($B20="N/A","N/A",IF(C20&gt;100,"No",IF(C20&lt;98,"No","Yes")))</f>
        <v>Yes</v>
      </c>
      <c r="E20" s="9">
        <v>98.299849926999997</v>
      </c>
      <c r="F20" s="9" t="str">
        <f>IF($B20="N/A","N/A",IF(E20&gt;100,"No",IF(E20&lt;98,"No","Yes")))</f>
        <v>Yes</v>
      </c>
      <c r="G20" s="9">
        <v>98.556029061999993</v>
      </c>
      <c r="H20" s="9" t="str">
        <f>IF($B20="N/A","N/A",IF(G20&gt;100,"No",IF(G20&lt;98,"No","Yes")))</f>
        <v>Yes</v>
      </c>
      <c r="I20" s="10">
        <v>-9.1999999999999998E-2</v>
      </c>
      <c r="J20" s="10">
        <v>0.2606</v>
      </c>
      <c r="K20" s="9" t="str">
        <f>IF(J20="Div by 0", "N/A", IF(J20="N/A","N/A", IF(J20&gt;30, "No", IF(J20&lt;-30, "No", "Yes"))))</f>
        <v>Yes</v>
      </c>
    </row>
    <row r="21" spans="1:11" x14ac:dyDescent="0.2">
      <c r="A21" s="3" t="s">
        <v>680</v>
      </c>
      <c r="B21" s="34" t="s">
        <v>227</v>
      </c>
      <c r="C21" s="9">
        <v>98.390588461999997</v>
      </c>
      <c r="D21" s="9" t="str">
        <f>IF($B21="N/A","N/A",IF(C21&gt;100,"No",IF(C21&lt;98,"No","Yes")))</f>
        <v>Yes</v>
      </c>
      <c r="E21" s="9">
        <v>98.299849926999997</v>
      </c>
      <c r="F21" s="9" t="str">
        <f>IF($B21="N/A","N/A",IF(E21&gt;100,"No",IF(E21&lt;98,"No","Yes")))</f>
        <v>Yes</v>
      </c>
      <c r="G21" s="9">
        <v>98.556029061999993</v>
      </c>
      <c r="H21" s="9" t="str">
        <f>IF($B21="N/A","N/A",IF(G21&gt;100,"No",IF(G21&lt;98,"No","Yes")))</f>
        <v>Yes</v>
      </c>
      <c r="I21" s="10">
        <v>-9.1999999999999998E-2</v>
      </c>
      <c r="J21" s="10">
        <v>0.2606</v>
      </c>
      <c r="K21" s="9" t="str">
        <f>IF(J21="Div by 0", "N/A", IF(J21="N/A","N/A", IF(J21&gt;30, "No", IF(J21&lt;-30, "No", "Yes"))))</f>
        <v>Yes</v>
      </c>
    </row>
    <row r="22" spans="1:11" ht="13.5" customHeight="1" x14ac:dyDescent="0.2">
      <c r="A22" s="3" t="s">
        <v>1724</v>
      </c>
      <c r="B22" s="34" t="s">
        <v>217</v>
      </c>
      <c r="C22" s="9">
        <v>64.537122237000005</v>
      </c>
      <c r="D22" s="9" t="str">
        <f>IF($B22="N/A","N/A",IF(C22&gt;15,"No",IF(C22&lt;-15,"No","Yes")))</f>
        <v>N/A</v>
      </c>
      <c r="E22" s="9">
        <v>62.177529999000001</v>
      </c>
      <c r="F22" s="9" t="str">
        <f>IF($B22="N/A","N/A",IF(E22&gt;15,"No",IF(E22&lt;-15,"No","Yes")))</f>
        <v>N/A</v>
      </c>
      <c r="G22" s="9">
        <v>64.028502142999997</v>
      </c>
      <c r="H22" s="9" t="str">
        <f>IF($B22="N/A","N/A",IF(G22&gt;15,"No",IF(G22&lt;-15,"No","Yes")))</f>
        <v>N/A</v>
      </c>
      <c r="I22" s="10">
        <v>-3.66</v>
      </c>
      <c r="J22" s="10">
        <v>2.9769999999999999</v>
      </c>
      <c r="K22" s="9" t="str">
        <f t="shared" ref="K22:K31" si="1">IF(J22="Div by 0", "N/A", IF(J22="N/A","N/A", IF(J22&gt;30, "No", IF(J22&lt;-30, "No", "Yes"))))</f>
        <v>Yes</v>
      </c>
    </row>
    <row r="23" spans="1:11" x14ac:dyDescent="0.2">
      <c r="A23" s="3" t="s">
        <v>933</v>
      </c>
      <c r="B23" s="34" t="s">
        <v>217</v>
      </c>
      <c r="C23" s="9">
        <v>33.752903044</v>
      </c>
      <c r="D23" s="9" t="str">
        <f>IF($B23="N/A","N/A",IF(C23&gt;15,"No",IF(C23&lt;-15,"No","Yes")))</f>
        <v>N/A</v>
      </c>
      <c r="E23" s="9">
        <v>36.020588603</v>
      </c>
      <c r="F23" s="9" t="str">
        <f>IF($B23="N/A","N/A",IF(E23&gt;15,"No",IF(E23&lt;-15,"No","Yes")))</f>
        <v>N/A</v>
      </c>
      <c r="G23" s="9">
        <v>34.409954395</v>
      </c>
      <c r="H23" s="9" t="str">
        <f>IF($B23="N/A","N/A",IF(G23&gt;15,"No",IF(G23&lt;-15,"No","Yes")))</f>
        <v>N/A</v>
      </c>
      <c r="I23" s="10">
        <v>6.718</v>
      </c>
      <c r="J23" s="10">
        <v>-4.47</v>
      </c>
      <c r="K23" s="9" t="str">
        <f t="shared" si="1"/>
        <v>Yes</v>
      </c>
    </row>
    <row r="24" spans="1:11" ht="25.5" x14ac:dyDescent="0.2">
      <c r="A24" s="3" t="s">
        <v>934</v>
      </c>
      <c r="B24" s="34" t="s">
        <v>217</v>
      </c>
      <c r="C24" s="9">
        <v>9.749153E-3</v>
      </c>
      <c r="D24" s="9" t="str">
        <f>IF($B24="N/A","N/A",IF(C24&gt;15,"No",IF(C24&lt;-15,"No","Yes")))</f>
        <v>N/A</v>
      </c>
      <c r="E24" s="9">
        <v>9.0876619000000002E-3</v>
      </c>
      <c r="F24" s="9" t="str">
        <f>IF($B24="N/A","N/A",IF(E24&gt;15,"No",IF(E24&lt;-15,"No","Yes")))</f>
        <v>N/A</v>
      </c>
      <c r="G24" s="9">
        <v>7.4743381000000001E-3</v>
      </c>
      <c r="H24" s="9" t="str">
        <f>IF($B24="N/A","N/A",IF(G24&gt;15,"No",IF(G24&lt;-15,"No","Yes")))</f>
        <v>N/A</v>
      </c>
      <c r="I24" s="10">
        <v>-6.79</v>
      </c>
      <c r="J24" s="10">
        <v>-17.8</v>
      </c>
      <c r="K24" s="9" t="str">
        <f t="shared" si="1"/>
        <v>Yes</v>
      </c>
    </row>
    <row r="25" spans="1:11" x14ac:dyDescent="0.2">
      <c r="A25" s="3" t="s">
        <v>170</v>
      </c>
      <c r="B25" s="34" t="s">
        <v>217</v>
      </c>
      <c r="C25" s="9">
        <v>98.390588461999997</v>
      </c>
      <c r="D25" s="9" t="str">
        <f t="shared" ref="D25:D27" si="2">IF($B25="N/A","N/A",IF(C25&gt;15,"No",IF(C25&lt;-15,"No","Yes")))</f>
        <v>N/A</v>
      </c>
      <c r="E25" s="9">
        <v>98.299849926999997</v>
      </c>
      <c r="F25" s="9" t="str">
        <f t="shared" ref="F25:F27" si="3">IF($B25="N/A","N/A",IF(E25&gt;15,"No",IF(E25&lt;-15,"No","Yes")))</f>
        <v>N/A</v>
      </c>
      <c r="G25" s="9">
        <v>98.556029061999993</v>
      </c>
      <c r="H25" s="9" t="str">
        <f t="shared" ref="H25:H27" si="4">IF($B25="N/A","N/A",IF(G25&gt;15,"No",IF(G25&lt;-15,"No","Yes")))</f>
        <v>N/A</v>
      </c>
      <c r="I25" s="10">
        <v>-9.1999999999999998E-2</v>
      </c>
      <c r="J25" s="10">
        <v>0.2606</v>
      </c>
      <c r="K25" s="9" t="str">
        <f t="shared" si="1"/>
        <v>Yes</v>
      </c>
    </row>
    <row r="26" spans="1:11" x14ac:dyDescent="0.2">
      <c r="A26" s="3" t="s">
        <v>171</v>
      </c>
      <c r="B26" s="34" t="s">
        <v>217</v>
      </c>
      <c r="C26" s="9">
        <v>98.390588461999997</v>
      </c>
      <c r="D26" s="9" t="str">
        <f t="shared" si="2"/>
        <v>N/A</v>
      </c>
      <c r="E26" s="9">
        <v>98.299849926999997</v>
      </c>
      <c r="F26" s="9" t="str">
        <f t="shared" si="3"/>
        <v>N/A</v>
      </c>
      <c r="G26" s="9">
        <v>98.556029061999993</v>
      </c>
      <c r="H26" s="9" t="str">
        <f t="shared" si="4"/>
        <v>N/A</v>
      </c>
      <c r="I26" s="10">
        <v>-9.1999999999999998E-2</v>
      </c>
      <c r="J26" s="10">
        <v>0.2606</v>
      </c>
      <c r="K26" s="9" t="str">
        <f t="shared" si="1"/>
        <v>Yes</v>
      </c>
    </row>
    <row r="27" spans="1:11" x14ac:dyDescent="0.2">
      <c r="A27" s="3" t="s">
        <v>172</v>
      </c>
      <c r="B27" s="34" t="s">
        <v>217</v>
      </c>
      <c r="C27" s="9">
        <v>98.390588461999997</v>
      </c>
      <c r="D27" s="9" t="str">
        <f t="shared" si="2"/>
        <v>N/A</v>
      </c>
      <c r="E27" s="9">
        <v>98.299849926999997</v>
      </c>
      <c r="F27" s="9" t="str">
        <f t="shared" si="3"/>
        <v>N/A</v>
      </c>
      <c r="G27" s="9">
        <v>98.556029061999993</v>
      </c>
      <c r="H27" s="9" t="str">
        <f t="shared" si="4"/>
        <v>N/A</v>
      </c>
      <c r="I27" s="10">
        <v>-9.1999999999999998E-2</v>
      </c>
      <c r="J27" s="10">
        <v>0.2606</v>
      </c>
      <c r="K27" s="9" t="str">
        <f t="shared" si="1"/>
        <v>Yes</v>
      </c>
    </row>
    <row r="28" spans="1:11" x14ac:dyDescent="0.2">
      <c r="A28" s="3" t="s">
        <v>54</v>
      </c>
      <c r="B28" s="34" t="s">
        <v>217</v>
      </c>
      <c r="C28" s="9">
        <v>4.8966122361000002</v>
      </c>
      <c r="D28" s="9" t="str">
        <f>IF($B28="N/A","N/A",IF(C28&gt;15,"No",IF(C28&lt;-15,"No","Yes")))</f>
        <v>N/A</v>
      </c>
      <c r="E28" s="9">
        <v>4.9950585838999997</v>
      </c>
      <c r="F28" s="9" t="str">
        <f>IF($B28="N/A","N/A",IF(E28&gt;15,"No",IF(E28&lt;-15,"No","Yes")))</f>
        <v>N/A</v>
      </c>
      <c r="G28" s="9">
        <v>4.8399305241999997</v>
      </c>
      <c r="H28" s="9" t="str">
        <f>IF($B28="N/A","N/A",IF(G28&gt;15,"No",IF(G28&lt;-15,"No","Yes")))</f>
        <v>N/A</v>
      </c>
      <c r="I28" s="10">
        <v>2.0099999999999998</v>
      </c>
      <c r="J28" s="10">
        <v>-3.11</v>
      </c>
      <c r="K28" s="9" t="str">
        <f t="shared" si="1"/>
        <v>Yes</v>
      </c>
    </row>
    <row r="29" spans="1:11" x14ac:dyDescent="0.2">
      <c r="A29" s="3" t="s">
        <v>55</v>
      </c>
      <c r="B29" s="34" t="s">
        <v>217</v>
      </c>
      <c r="C29" s="9">
        <v>93.493976224999997</v>
      </c>
      <c r="D29" s="9" t="str">
        <f>IF($B29="N/A","N/A",IF(C29&gt;15,"No",IF(C29&lt;-15,"No","Yes")))</f>
        <v>N/A</v>
      </c>
      <c r="E29" s="9">
        <v>93.304791343000005</v>
      </c>
      <c r="F29" s="9" t="str">
        <f>IF($B29="N/A","N/A",IF(E29&gt;15,"No",IF(E29&lt;-15,"No","Yes")))</f>
        <v>N/A</v>
      </c>
      <c r="G29" s="9">
        <v>93.716098537999997</v>
      </c>
      <c r="H29" s="9" t="str">
        <f>IF($B29="N/A","N/A",IF(G29&gt;15,"No",IF(G29&lt;-15,"No","Yes")))</f>
        <v>N/A</v>
      </c>
      <c r="I29" s="10">
        <v>-0.20200000000000001</v>
      </c>
      <c r="J29" s="10">
        <v>0.44080000000000003</v>
      </c>
      <c r="K29" s="9" t="str">
        <f t="shared" si="1"/>
        <v>Yes</v>
      </c>
    </row>
    <row r="30" spans="1:11" x14ac:dyDescent="0.2">
      <c r="A30" s="3" t="s">
        <v>56</v>
      </c>
      <c r="B30" s="34" t="s">
        <v>217</v>
      </c>
      <c r="C30" s="9">
        <v>64.793404765000005</v>
      </c>
      <c r="D30" s="9" t="str">
        <f>IF($B30="N/A","N/A",IF(C30&gt;15,"No",IF(C30&lt;-15,"No","Yes")))</f>
        <v>N/A</v>
      </c>
      <c r="E30" s="9">
        <v>69.086298709000005</v>
      </c>
      <c r="F30" s="9" t="str">
        <f>IF($B30="N/A","N/A",IF(E30&gt;15,"No",IF(E30&lt;-15,"No","Yes")))</f>
        <v>N/A</v>
      </c>
      <c r="G30" s="9">
        <v>71.544957550999996</v>
      </c>
      <c r="H30" s="9" t="str">
        <f>IF($B30="N/A","N/A",IF(G30&gt;15,"No",IF(G30&lt;-15,"No","Yes")))</f>
        <v>N/A</v>
      </c>
      <c r="I30" s="10">
        <v>6.6260000000000003</v>
      </c>
      <c r="J30" s="10">
        <v>3.5590000000000002</v>
      </c>
      <c r="K30" s="9" t="str">
        <f t="shared" si="1"/>
        <v>Yes</v>
      </c>
    </row>
    <row r="31" spans="1:11" x14ac:dyDescent="0.2">
      <c r="A31" s="3" t="s">
        <v>57</v>
      </c>
      <c r="B31" s="34" t="s">
        <v>217</v>
      </c>
      <c r="C31" s="9">
        <v>29.766968534</v>
      </c>
      <c r="D31" s="9" t="str">
        <f>IF($B31="N/A","N/A",IF(C31&gt;15,"No",IF(C31&lt;-15,"No","Yes")))</f>
        <v>N/A</v>
      </c>
      <c r="E31" s="9">
        <v>24.937806313999999</v>
      </c>
      <c r="F31" s="9" t="str">
        <f>IF($B31="N/A","N/A",IF(E31&gt;15,"No",IF(E31&lt;-15,"No","Yes")))</f>
        <v>N/A</v>
      </c>
      <c r="G31" s="9">
        <v>20.976314652999999</v>
      </c>
      <c r="H31" s="9" t="str">
        <f>IF($B31="N/A","N/A",IF(G31&gt;15,"No",IF(G31&lt;-15,"No","Yes")))</f>
        <v>N/A</v>
      </c>
      <c r="I31" s="10">
        <v>-16.2</v>
      </c>
      <c r="J31" s="10">
        <v>-15.9</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136061</v>
      </c>
      <c r="D7" s="74" t="str">
        <f>IF($B7="N/A","N/A",IF(C7&gt;10,"No",IF(C7&lt;-10,"No","Yes")))</f>
        <v>N/A</v>
      </c>
      <c r="E7" s="30">
        <v>141690</v>
      </c>
      <c r="F7" s="74" t="str">
        <f>IF($B7="N/A","N/A",IF(E7&gt;10,"No",IF(E7&lt;-10,"No","Yes")))</f>
        <v>N/A</v>
      </c>
      <c r="G7" s="30">
        <v>146662</v>
      </c>
      <c r="H7" s="74" t="str">
        <f>IF($B7="N/A","N/A",IF(G7&gt;10,"No",IF(G7&lt;-10,"No","Yes")))</f>
        <v>N/A</v>
      </c>
      <c r="I7" s="75">
        <v>4.1369999999999996</v>
      </c>
      <c r="J7" s="75">
        <v>3.5089999999999999</v>
      </c>
      <c r="K7" s="76" t="s">
        <v>732</v>
      </c>
      <c r="L7" s="31" t="str">
        <f>IF(J7="Div by 0", "N/A", IF(K7="N/A","N/A", IF(J7&gt;VALUE(MID(K7,1,2)), "No", IF(J7&lt;-1*VALUE(MID(K7,1,2)), "No", "Yes"))))</f>
        <v>Yes</v>
      </c>
    </row>
    <row r="8" spans="1:12" x14ac:dyDescent="0.2">
      <c r="A8" s="3" t="s">
        <v>58</v>
      </c>
      <c r="B8" s="34" t="s">
        <v>217</v>
      </c>
      <c r="C8" s="46">
        <v>671786476</v>
      </c>
      <c r="D8" s="43" t="str">
        <f>IF($B8="N/A","N/A",IF(C8&gt;10,"No",IF(C8&lt;-10,"No","Yes")))</f>
        <v>N/A</v>
      </c>
      <c r="E8" s="46">
        <v>720798341</v>
      </c>
      <c r="F8" s="43" t="str">
        <f>IF($B8="N/A","N/A",IF(E8&gt;10,"No",IF(E8&lt;-10,"No","Yes")))</f>
        <v>N/A</v>
      </c>
      <c r="G8" s="46">
        <v>754345117</v>
      </c>
      <c r="H8" s="43" t="str">
        <f>IF($B8="N/A","N/A",IF(G8&gt;10,"No",IF(G8&lt;-10,"No","Yes")))</f>
        <v>N/A</v>
      </c>
      <c r="I8" s="12">
        <v>7.2960000000000003</v>
      </c>
      <c r="J8" s="12">
        <v>4.6539999999999999</v>
      </c>
      <c r="K8" s="44" t="s">
        <v>732</v>
      </c>
      <c r="L8" s="9" t="str">
        <f>IF(J8="Div by 0", "N/A", IF(K8="N/A","N/A", IF(J8&gt;VALUE(MID(K8,1,2)), "No", IF(J8&lt;-1*VALUE(MID(K8,1,2)), "No", "Yes"))))</f>
        <v>Yes</v>
      </c>
    </row>
    <row r="9" spans="1:12" x14ac:dyDescent="0.2">
      <c r="A9" s="58" t="s">
        <v>937</v>
      </c>
      <c r="B9" s="9" t="s">
        <v>217</v>
      </c>
      <c r="C9" s="8">
        <v>3.8085858549</v>
      </c>
      <c r="D9" s="43" t="str">
        <f>IF($B9="N/A","N/A",IF(C9&gt;10,"No",IF(C9&lt;-10,"No","Yes")))</f>
        <v>N/A</v>
      </c>
      <c r="E9" s="8">
        <v>10.625308773</v>
      </c>
      <c r="F9" s="43" t="str">
        <f>IF($B9="N/A","N/A",IF(E9&gt;10,"No",IF(E9&lt;-10,"No","Yes")))</f>
        <v>N/A</v>
      </c>
      <c r="G9" s="8">
        <v>10.34282909</v>
      </c>
      <c r="H9" s="43" t="str">
        <f>IF($B9="N/A","N/A",IF(G9&gt;10,"No",IF(G9&lt;-10,"No","Yes")))</f>
        <v>N/A</v>
      </c>
      <c r="I9" s="12">
        <v>179</v>
      </c>
      <c r="J9" s="12">
        <v>-2.66</v>
      </c>
      <c r="K9" s="9" t="s">
        <v>217</v>
      </c>
      <c r="L9" s="9" t="str">
        <f>IF(J9="Div by 0", "N/A", IF(K9="N/A","N/A", IF(J9&gt;VALUE(MID(K9,1,2)), "No", IF(J9&lt;-1*VALUE(MID(K9,1,2)), "No", "Yes"))))</f>
        <v>N/A</v>
      </c>
    </row>
    <row r="10" spans="1:12" x14ac:dyDescent="0.2">
      <c r="A10" s="58" t="s">
        <v>938</v>
      </c>
      <c r="B10" s="9" t="s">
        <v>217</v>
      </c>
      <c r="C10" s="8">
        <v>5.3115881846999997</v>
      </c>
      <c r="D10" s="43" t="str">
        <f t="shared" ref="D10:D19" si="0">IF($B10="N/A","N/A",IF(C10&gt;10,"No",IF(C10&lt;-10,"No","Yes")))</f>
        <v>N/A</v>
      </c>
      <c r="E10" s="8">
        <v>43.555649658</v>
      </c>
      <c r="F10" s="43" t="str">
        <f t="shared" ref="F10:F19" si="1">IF($B10="N/A","N/A",IF(E10&gt;10,"No",IF(E10&lt;-10,"No","Yes")))</f>
        <v>N/A</v>
      </c>
      <c r="G10" s="8">
        <v>42.640902210999997</v>
      </c>
      <c r="H10" s="43" t="str">
        <f t="shared" ref="H10:H19" si="2">IF($B10="N/A","N/A",IF(G10&gt;10,"No",IF(G10&lt;-10,"No","Yes")))</f>
        <v>N/A</v>
      </c>
      <c r="I10" s="12">
        <v>720</v>
      </c>
      <c r="J10" s="12">
        <v>-2.1</v>
      </c>
      <c r="K10" s="9" t="s">
        <v>217</v>
      </c>
      <c r="L10" s="9" t="str">
        <f t="shared" ref="L10:L26" si="3">IF(J10="Div by 0", "N/A", IF(K10="N/A","N/A", IF(J10&gt;VALUE(MID(K10,1,2)), "No", IF(J10&lt;-1*VALUE(MID(K10,1,2)), "No", "Yes"))))</f>
        <v>N/A</v>
      </c>
    </row>
    <row r="11" spans="1:12" x14ac:dyDescent="0.2">
      <c r="A11" s="58" t="s">
        <v>939</v>
      </c>
      <c r="B11" s="9" t="s">
        <v>217</v>
      </c>
      <c r="C11" s="8">
        <v>11.630812649999999</v>
      </c>
      <c r="D11" s="43" t="str">
        <f t="shared" si="0"/>
        <v>N/A</v>
      </c>
      <c r="E11" s="8">
        <v>4.8443785729000002</v>
      </c>
      <c r="F11" s="43" t="str">
        <f t="shared" si="1"/>
        <v>N/A</v>
      </c>
      <c r="G11" s="8">
        <v>4.5928734096000001</v>
      </c>
      <c r="H11" s="43" t="str">
        <f t="shared" si="2"/>
        <v>N/A</v>
      </c>
      <c r="I11" s="12">
        <v>-58.3</v>
      </c>
      <c r="J11" s="12">
        <v>-5.19</v>
      </c>
      <c r="K11" s="9" t="s">
        <v>217</v>
      </c>
      <c r="L11" s="9" t="str">
        <f t="shared" si="3"/>
        <v>N/A</v>
      </c>
    </row>
    <row r="12" spans="1:12" x14ac:dyDescent="0.2">
      <c r="A12" s="58" t="s">
        <v>940</v>
      </c>
      <c r="B12" s="9" t="s">
        <v>217</v>
      </c>
      <c r="C12" s="8">
        <v>2.2048934E-3</v>
      </c>
      <c r="D12" s="43" t="str">
        <f t="shared" si="0"/>
        <v>N/A</v>
      </c>
      <c r="E12" s="8">
        <v>7.0576609999999996E-4</v>
      </c>
      <c r="F12" s="43" t="str">
        <f t="shared" si="1"/>
        <v>N/A</v>
      </c>
      <c r="G12" s="8">
        <v>7.5002386000000004E-3</v>
      </c>
      <c r="H12" s="43" t="str">
        <f t="shared" si="2"/>
        <v>N/A</v>
      </c>
      <c r="I12" s="12">
        <v>-68</v>
      </c>
      <c r="J12" s="12">
        <v>962.7</v>
      </c>
      <c r="K12" s="9" t="s">
        <v>217</v>
      </c>
      <c r="L12" s="9" t="str">
        <f t="shared" si="3"/>
        <v>N/A</v>
      </c>
    </row>
    <row r="13" spans="1:12" x14ac:dyDescent="0.2">
      <c r="A13" s="58" t="s">
        <v>941</v>
      </c>
      <c r="B13" s="11" t="s">
        <v>217</v>
      </c>
      <c r="C13" s="8">
        <v>79.155672823000003</v>
      </c>
      <c r="D13" s="43" t="str">
        <f t="shared" si="0"/>
        <v>N/A</v>
      </c>
      <c r="E13" s="8">
        <v>40.925965134999998</v>
      </c>
      <c r="F13" s="43" t="str">
        <f t="shared" si="1"/>
        <v>N/A</v>
      </c>
      <c r="G13" s="8">
        <v>42.224979886</v>
      </c>
      <c r="H13" s="43" t="str">
        <f t="shared" si="2"/>
        <v>N/A</v>
      </c>
      <c r="I13" s="12">
        <v>-48.3</v>
      </c>
      <c r="J13" s="12">
        <v>3.1739999999999999</v>
      </c>
      <c r="K13" s="9" t="s">
        <v>217</v>
      </c>
      <c r="L13" s="9" t="str">
        <f t="shared" si="3"/>
        <v>N/A</v>
      </c>
    </row>
    <row r="14" spans="1:12" ht="12.75" customHeight="1" x14ac:dyDescent="0.2">
      <c r="A14" s="58" t="s">
        <v>942</v>
      </c>
      <c r="B14" s="11" t="s">
        <v>217</v>
      </c>
      <c r="C14" s="8">
        <v>8.8195736E-3</v>
      </c>
      <c r="D14" s="43" t="str">
        <f t="shared" si="0"/>
        <v>N/A</v>
      </c>
      <c r="E14" s="8">
        <v>6.3518949999999998E-3</v>
      </c>
      <c r="F14" s="43" t="str">
        <f t="shared" si="1"/>
        <v>N/A</v>
      </c>
      <c r="G14" s="8">
        <v>6.1365589000000002E-3</v>
      </c>
      <c r="H14" s="43" t="str">
        <f t="shared" si="2"/>
        <v>N/A</v>
      </c>
      <c r="I14" s="12">
        <v>-28</v>
      </c>
      <c r="J14" s="12">
        <v>-3.39</v>
      </c>
      <c r="K14" s="9" t="s">
        <v>217</v>
      </c>
      <c r="L14" s="9" t="str">
        <f t="shared" si="3"/>
        <v>N/A</v>
      </c>
    </row>
    <row r="15" spans="1:12" x14ac:dyDescent="0.2">
      <c r="A15" s="58" t="s">
        <v>943</v>
      </c>
      <c r="B15" s="11" t="s">
        <v>217</v>
      </c>
      <c r="C15" s="8">
        <v>0</v>
      </c>
      <c r="D15" s="43" t="str">
        <f t="shared" si="0"/>
        <v>N/A</v>
      </c>
      <c r="E15" s="8">
        <v>2.3996047699999998E-2</v>
      </c>
      <c r="F15" s="43" t="str">
        <f t="shared" si="1"/>
        <v>N/A</v>
      </c>
      <c r="G15" s="8">
        <v>0.10091230180000001</v>
      </c>
      <c r="H15" s="43" t="str">
        <f t="shared" si="2"/>
        <v>N/A</v>
      </c>
      <c r="I15" s="12" t="s">
        <v>1743</v>
      </c>
      <c r="J15" s="12">
        <v>320.5</v>
      </c>
      <c r="K15" s="9" t="s">
        <v>217</v>
      </c>
      <c r="L15" s="9" t="str">
        <f t="shared" si="3"/>
        <v>N/A</v>
      </c>
    </row>
    <row r="16" spans="1:12" ht="12.75" customHeight="1" x14ac:dyDescent="0.2">
      <c r="A16" s="58" t="s">
        <v>944</v>
      </c>
      <c r="B16" s="11" t="s">
        <v>217</v>
      </c>
      <c r="C16" s="8">
        <v>8.2316020000000004E-2</v>
      </c>
      <c r="D16" s="43" t="str">
        <f t="shared" si="0"/>
        <v>N/A</v>
      </c>
      <c r="E16" s="8">
        <v>1.7644152699999999E-2</v>
      </c>
      <c r="F16" s="43" t="str">
        <f t="shared" si="1"/>
        <v>N/A</v>
      </c>
      <c r="G16" s="8">
        <v>8.3866304799999999E-2</v>
      </c>
      <c r="H16" s="43" t="str">
        <f t="shared" si="2"/>
        <v>N/A</v>
      </c>
      <c r="I16" s="12">
        <v>-78.599999999999994</v>
      </c>
      <c r="J16" s="12">
        <v>375.3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85.050660703000005</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4.6065102071000004</v>
      </c>
      <c r="H18" s="43" t="str">
        <f t="shared" si="2"/>
        <v>N/A</v>
      </c>
      <c r="I18" s="12" t="s">
        <v>217</v>
      </c>
      <c r="J18" s="12" t="s">
        <v>217</v>
      </c>
      <c r="K18" s="9" t="s">
        <v>217</v>
      </c>
      <c r="L18" s="9" t="str">
        <f t="shared" si="3"/>
        <v>N/A</v>
      </c>
    </row>
    <row r="19" spans="1:12" ht="12.75" customHeight="1" x14ac:dyDescent="0.2">
      <c r="A19" s="16" t="s">
        <v>132</v>
      </c>
      <c r="B19" s="1" t="s">
        <v>217</v>
      </c>
      <c r="C19" s="35">
        <v>23</v>
      </c>
      <c r="D19" s="43" t="str">
        <f t="shared" si="0"/>
        <v>N/A</v>
      </c>
      <c r="E19" s="35">
        <v>16</v>
      </c>
      <c r="F19" s="43" t="str">
        <f t="shared" si="1"/>
        <v>N/A</v>
      </c>
      <c r="G19" s="35">
        <v>25</v>
      </c>
      <c r="H19" s="43" t="str">
        <f t="shared" si="2"/>
        <v>N/A</v>
      </c>
      <c r="I19" s="12">
        <v>-30.4</v>
      </c>
      <c r="J19" s="12">
        <v>56.25</v>
      </c>
      <c r="K19" s="35" t="s">
        <v>217</v>
      </c>
      <c r="L19" s="9" t="str">
        <f t="shared" si="3"/>
        <v>N/A</v>
      </c>
    </row>
    <row r="20" spans="1:12" ht="12.75" customHeight="1" x14ac:dyDescent="0.2">
      <c r="A20" s="16" t="s">
        <v>133</v>
      </c>
      <c r="B20" s="47" t="s">
        <v>280</v>
      </c>
      <c r="C20" s="8">
        <v>1.6904182699999999E-2</v>
      </c>
      <c r="D20" s="43" t="str">
        <f>IF($B20="N/A","N/A",IF(C20&gt;=2,"No",IF(C20&lt;0,"No","Yes")))</f>
        <v>Yes</v>
      </c>
      <c r="E20" s="8">
        <v>1.1292257700000001E-2</v>
      </c>
      <c r="F20" s="43" t="str">
        <f>IF($B20="N/A","N/A",IF(E20&gt;=2,"No",IF(E20&lt;0,"No","Yes")))</f>
        <v>Yes</v>
      </c>
      <c r="G20" s="8">
        <v>1.7045996899999999E-2</v>
      </c>
      <c r="H20" s="43" t="str">
        <f>IF($B20="N/A","N/A",IF(G20&gt;=2,"No",IF(G20&lt;0,"No","Yes")))</f>
        <v>Yes</v>
      </c>
      <c r="I20" s="12">
        <v>-33.200000000000003</v>
      </c>
      <c r="J20" s="12">
        <v>50.95</v>
      </c>
      <c r="K20" s="9" t="s">
        <v>217</v>
      </c>
      <c r="L20" s="9" t="str">
        <f t="shared" si="3"/>
        <v>N/A</v>
      </c>
    </row>
    <row r="21" spans="1:12" ht="25.5" x14ac:dyDescent="0.2">
      <c r="A21" s="2" t="s">
        <v>134</v>
      </c>
      <c r="B21" s="47" t="s">
        <v>217</v>
      </c>
      <c r="C21" s="46">
        <v>7418</v>
      </c>
      <c r="D21" s="43" t="str">
        <f t="shared" ref="D21:D26" si="4">IF($B21="N/A","N/A",IF(C21&gt;10,"No",IF(C21&lt;-10,"No","Yes")))</f>
        <v>N/A</v>
      </c>
      <c r="E21" s="46">
        <v>500</v>
      </c>
      <c r="F21" s="43" t="str">
        <f t="shared" ref="F21:F26" si="5">IF($B21="N/A","N/A",IF(E21&gt;10,"No",IF(E21&lt;-10,"No","Yes")))</f>
        <v>N/A</v>
      </c>
      <c r="G21" s="46">
        <v>7172</v>
      </c>
      <c r="H21" s="43" t="str">
        <f t="shared" ref="H21:H26" si="6">IF($B21="N/A","N/A",IF(G21&gt;10,"No",IF(G21&lt;-10,"No","Yes")))</f>
        <v>N/A</v>
      </c>
      <c r="I21" s="12">
        <v>-93.3</v>
      </c>
      <c r="J21" s="12">
        <v>1334</v>
      </c>
      <c r="K21" s="9" t="s">
        <v>217</v>
      </c>
      <c r="L21" s="9" t="str">
        <f t="shared" si="3"/>
        <v>N/A</v>
      </c>
    </row>
    <row r="22" spans="1:12" ht="13.5" customHeight="1" x14ac:dyDescent="0.2">
      <c r="A22" s="2" t="s">
        <v>1725</v>
      </c>
      <c r="B22" s="47" t="s">
        <v>217</v>
      </c>
      <c r="C22" s="46">
        <v>322.52173913000001</v>
      </c>
      <c r="D22" s="43" t="str">
        <f t="shared" si="4"/>
        <v>N/A</v>
      </c>
      <c r="E22" s="46">
        <v>31.25</v>
      </c>
      <c r="F22" s="43" t="str">
        <f t="shared" si="5"/>
        <v>N/A</v>
      </c>
      <c r="G22" s="46">
        <v>286.88</v>
      </c>
      <c r="H22" s="43" t="str">
        <f t="shared" si="6"/>
        <v>N/A</v>
      </c>
      <c r="I22" s="12">
        <v>-90.3</v>
      </c>
      <c r="J22" s="12">
        <v>818</v>
      </c>
      <c r="K22" s="9" t="s">
        <v>217</v>
      </c>
      <c r="L22" s="9" t="str">
        <f t="shared" si="3"/>
        <v>N/A</v>
      </c>
    </row>
    <row r="23" spans="1:12" ht="12.75" customHeight="1" x14ac:dyDescent="0.2">
      <c r="A23" s="16" t="s">
        <v>135</v>
      </c>
      <c r="B23" s="34" t="s">
        <v>217</v>
      </c>
      <c r="C23" s="1">
        <v>14</v>
      </c>
      <c r="D23" s="43" t="str">
        <f t="shared" si="4"/>
        <v>N/A</v>
      </c>
      <c r="E23" s="1">
        <v>7</v>
      </c>
      <c r="F23" s="43" t="str">
        <f t="shared" si="5"/>
        <v>N/A</v>
      </c>
      <c r="G23" s="1">
        <v>16</v>
      </c>
      <c r="H23" s="43" t="str">
        <f t="shared" si="6"/>
        <v>N/A</v>
      </c>
      <c r="I23" s="12">
        <v>-50</v>
      </c>
      <c r="J23" s="12">
        <v>128.6</v>
      </c>
      <c r="K23" s="35" t="s">
        <v>217</v>
      </c>
      <c r="L23" s="9" t="str">
        <f t="shared" si="3"/>
        <v>N/A</v>
      </c>
    </row>
    <row r="24" spans="1:12" ht="12.75" customHeight="1" x14ac:dyDescent="0.2">
      <c r="A24" s="16" t="s">
        <v>136</v>
      </c>
      <c r="B24" s="34" t="s">
        <v>217</v>
      </c>
      <c r="C24" s="13">
        <v>1.02895025E-2</v>
      </c>
      <c r="D24" s="43" t="str">
        <f t="shared" si="4"/>
        <v>N/A</v>
      </c>
      <c r="E24" s="13">
        <v>4.9403627999999996E-3</v>
      </c>
      <c r="F24" s="43" t="str">
        <f t="shared" si="5"/>
        <v>N/A</v>
      </c>
      <c r="G24" s="13">
        <v>1.0909438E-2</v>
      </c>
      <c r="H24" s="43" t="str">
        <f t="shared" si="6"/>
        <v>N/A</v>
      </c>
      <c r="I24" s="12">
        <v>-52</v>
      </c>
      <c r="J24" s="12">
        <v>120.8</v>
      </c>
      <c r="K24" s="9" t="s">
        <v>217</v>
      </c>
      <c r="L24" s="9" t="str">
        <f t="shared" si="3"/>
        <v>N/A</v>
      </c>
    </row>
    <row r="25" spans="1:12" ht="25.5" x14ac:dyDescent="0.2">
      <c r="A25" s="2" t="s">
        <v>137</v>
      </c>
      <c r="B25" s="34" t="s">
        <v>217</v>
      </c>
      <c r="C25" s="14">
        <v>7358</v>
      </c>
      <c r="D25" s="43" t="str">
        <f t="shared" si="4"/>
        <v>N/A</v>
      </c>
      <c r="E25" s="14">
        <v>467</v>
      </c>
      <c r="F25" s="43" t="str">
        <f t="shared" si="5"/>
        <v>N/A</v>
      </c>
      <c r="G25" s="14">
        <v>7154</v>
      </c>
      <c r="H25" s="43" t="str">
        <f t="shared" si="6"/>
        <v>N/A</v>
      </c>
      <c r="I25" s="12">
        <v>-93.7</v>
      </c>
      <c r="J25" s="12">
        <v>1432</v>
      </c>
      <c r="K25" s="9" t="s">
        <v>217</v>
      </c>
      <c r="L25" s="9" t="str">
        <f t="shared" si="3"/>
        <v>N/A</v>
      </c>
    </row>
    <row r="26" spans="1:12" ht="25.5" x14ac:dyDescent="0.2">
      <c r="A26" s="2" t="s">
        <v>947</v>
      </c>
      <c r="B26" s="34" t="s">
        <v>217</v>
      </c>
      <c r="C26" s="14">
        <v>525.57142856999997</v>
      </c>
      <c r="D26" s="43" t="str">
        <f t="shared" si="4"/>
        <v>N/A</v>
      </c>
      <c r="E26" s="14">
        <v>66.714285713999999</v>
      </c>
      <c r="F26" s="43" t="str">
        <f t="shared" si="5"/>
        <v>N/A</v>
      </c>
      <c r="G26" s="14">
        <v>447.125</v>
      </c>
      <c r="H26" s="43" t="str">
        <f t="shared" si="6"/>
        <v>N/A</v>
      </c>
      <c r="I26" s="12">
        <v>-87.3</v>
      </c>
      <c r="J26" s="12">
        <v>570.20000000000005</v>
      </c>
      <c r="K26" s="9" t="s">
        <v>217</v>
      </c>
      <c r="L26" s="9" t="str">
        <f t="shared" si="3"/>
        <v>N/A</v>
      </c>
    </row>
    <row r="27" spans="1:12" x14ac:dyDescent="0.2">
      <c r="A27" s="16" t="s">
        <v>138</v>
      </c>
      <c r="B27" s="1" t="s">
        <v>217</v>
      </c>
      <c r="C27" s="35">
        <v>1785</v>
      </c>
      <c r="D27" s="43" t="str">
        <f>IF($B27="N/A","N/A",IF(C27&gt;10,"No",IF(C27&lt;-10,"No","Yes")))</f>
        <v>N/A</v>
      </c>
      <c r="E27" s="35">
        <v>1905</v>
      </c>
      <c r="F27" s="43" t="str">
        <f>IF($B27="N/A","N/A",IF(E27&gt;10,"No",IF(E27&lt;-10,"No","Yes")))</f>
        <v>N/A</v>
      </c>
      <c r="G27" s="35">
        <v>2044</v>
      </c>
      <c r="H27" s="43" t="str">
        <f>IF($B27="N/A","N/A",IF(G27&gt;10,"No",IF(G27&lt;-10,"No","Yes")))</f>
        <v>N/A</v>
      </c>
      <c r="I27" s="12">
        <v>6.7229999999999999</v>
      </c>
      <c r="J27" s="12">
        <v>7.2969999999999997</v>
      </c>
      <c r="K27" s="35" t="s">
        <v>217</v>
      </c>
      <c r="L27" s="9" t="str">
        <f>IF(J27="Div by 0", "N/A", IF(K27="N/A","N/A", IF(J27&gt;VALUE(MID(K27,1,2)), "No", IF(J27&lt;-1*VALUE(MID(K27,1,2)), "No", "Yes"))))</f>
        <v>N/A</v>
      </c>
    </row>
    <row r="28" spans="1:12" x14ac:dyDescent="0.2">
      <c r="A28" s="2" t="s">
        <v>139</v>
      </c>
      <c r="B28" s="47" t="s">
        <v>217</v>
      </c>
      <c r="C28" s="8">
        <v>1.3119115691000001</v>
      </c>
      <c r="D28" s="43" t="str">
        <f>IF($B28="N/A","N/A",IF(C28&gt;10,"No",IF(C28&lt;-10,"No","Yes")))</f>
        <v>N/A</v>
      </c>
      <c r="E28" s="8">
        <v>1.3444844379000001</v>
      </c>
      <c r="F28" s="43" t="str">
        <f>IF($B28="N/A","N/A",IF(E28&gt;10,"No",IF(E28&lt;-10,"No","Yes")))</f>
        <v>N/A</v>
      </c>
      <c r="G28" s="8">
        <v>1.393680708</v>
      </c>
      <c r="H28" s="43" t="str">
        <f>IF($B28="N/A","N/A",IF(G28&gt;10,"No",IF(G28&lt;-10,"No","Yes")))</f>
        <v>N/A</v>
      </c>
      <c r="I28" s="12">
        <v>2.4830000000000001</v>
      </c>
      <c r="J28" s="12">
        <v>3.6589999999999998</v>
      </c>
      <c r="K28" s="9" t="s">
        <v>217</v>
      </c>
      <c r="L28" s="9" t="str">
        <f>IF(J28="Div by 0", "N/A", IF(K28="N/A","N/A", IF(J28&gt;VALUE(MID(K28,1,2)), "No", IF(J28&lt;-1*VALUE(MID(K28,1,2)), "No", "Yes"))))</f>
        <v>N/A</v>
      </c>
    </row>
    <row r="29" spans="1:12" x14ac:dyDescent="0.2">
      <c r="A29" s="16" t="s">
        <v>140</v>
      </c>
      <c r="B29" s="35" t="s">
        <v>217</v>
      </c>
      <c r="C29" s="35">
        <v>4886</v>
      </c>
      <c r="D29" s="43" t="str">
        <f>IF($B29="N/A","N/A",IF(C29&gt;10,"No",IF(C29&lt;-10,"No","Yes")))</f>
        <v>N/A</v>
      </c>
      <c r="E29" s="35">
        <v>4943</v>
      </c>
      <c r="F29" s="43" t="str">
        <f>IF($B29="N/A","N/A",IF(E29&gt;10,"No",IF(E29&lt;-10,"No","Yes")))</f>
        <v>N/A</v>
      </c>
      <c r="G29" s="35">
        <v>5156</v>
      </c>
      <c r="H29" s="43" t="str">
        <f>IF($B29="N/A","N/A",IF(G29&gt;10,"No",IF(G29&lt;-10,"No","Yes")))</f>
        <v>N/A</v>
      </c>
      <c r="I29" s="12">
        <v>1.167</v>
      </c>
      <c r="J29" s="12">
        <v>4.3090000000000002</v>
      </c>
      <c r="K29" s="35" t="s">
        <v>217</v>
      </c>
      <c r="L29" s="9" t="str">
        <f>IF(J29="Div by 0", "N/A", IF(K29="N/A","N/A", IF(J29&gt;VALUE(MID(K29,1,2)), "No", IF(J29&lt;-1*VALUE(MID(K29,1,2)), "No", "Yes"))))</f>
        <v>N/A</v>
      </c>
    </row>
    <row r="30" spans="1:12" x14ac:dyDescent="0.2">
      <c r="A30" s="2" t="s">
        <v>141</v>
      </c>
      <c r="B30" s="34" t="s">
        <v>217</v>
      </c>
      <c r="C30" s="8">
        <v>3.5910363734000001</v>
      </c>
      <c r="D30" s="43" t="str">
        <f>IF($B30="N/A","N/A",IF(C30&gt;10,"No",IF(C30&lt;-10,"No","Yes")))</f>
        <v>N/A</v>
      </c>
      <c r="E30" s="8">
        <v>3.4886018772999998</v>
      </c>
      <c r="F30" s="43" t="str">
        <f>IF($B30="N/A","N/A",IF(E30&gt;10,"No",IF(E30&lt;-10,"No","Yes")))</f>
        <v>N/A</v>
      </c>
      <c r="G30" s="8">
        <v>3.5155664043999999</v>
      </c>
      <c r="H30" s="43" t="str">
        <f>IF($B30="N/A","N/A",IF(G30&gt;10,"No",IF(G30&lt;-10,"No","Yes")))</f>
        <v>N/A</v>
      </c>
      <c r="I30" s="12">
        <v>-2.85</v>
      </c>
      <c r="J30" s="12">
        <v>0.77290000000000003</v>
      </c>
      <c r="K30" s="9" t="s">
        <v>217</v>
      </c>
      <c r="L30" s="9" t="str">
        <f>IF(J30="Div by 0", "N/A", IF(K30="N/A","N/A", IF(J30&gt;VALUE(MID(K30,1,2)), "No", IF(J30&lt;-1*VALUE(MID(K30,1,2)), "No", "Yes"))))</f>
        <v>N/A</v>
      </c>
    </row>
    <row r="31" spans="1:12" ht="12.75" customHeight="1" x14ac:dyDescent="0.2">
      <c r="A31" s="16" t="s">
        <v>142</v>
      </c>
      <c r="B31" s="1" t="s">
        <v>217</v>
      </c>
      <c r="C31" s="1">
        <v>2558.4166667</v>
      </c>
      <c r="D31" s="43" t="str">
        <f>IF($B31="N/A","N/A",IF(C31&gt;10,"No",IF(C31&lt;-10,"No","Yes")))</f>
        <v>N/A</v>
      </c>
      <c r="E31" s="1">
        <v>2611.4166667</v>
      </c>
      <c r="F31" s="43" t="str">
        <f>IF($B31="N/A","N/A",IF(E31&gt;10,"No",IF(E31&lt;-10,"No","Yes")))</f>
        <v>N/A</v>
      </c>
      <c r="G31" s="1">
        <v>2684</v>
      </c>
      <c r="H31" s="43" t="str">
        <f>IF($B31="N/A","N/A",IF(G31&gt;10,"No",IF(G31&lt;-10,"No","Yes")))</f>
        <v>N/A</v>
      </c>
      <c r="I31" s="12">
        <v>2.0720000000000001</v>
      </c>
      <c r="J31" s="12">
        <v>2.7789999999999999</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134253</v>
      </c>
      <c r="D6" s="43" t="str">
        <f>IF($B6="N/A","N/A",IF(C6&gt;10,"No",IF(C6&lt;-10,"No","Yes")))</f>
        <v>N/A</v>
      </c>
      <c r="E6" s="35">
        <v>139769</v>
      </c>
      <c r="F6" s="43" t="str">
        <f>IF($B6="N/A","N/A",IF(E6&gt;10,"No",IF(E6&lt;-10,"No","Yes")))</f>
        <v>N/A</v>
      </c>
      <c r="G6" s="35">
        <v>144593</v>
      </c>
      <c r="H6" s="43" t="str">
        <f>IF($B6="N/A","N/A",IF(G6&gt;10,"No",IF(G6&lt;-10,"No","Yes")))</f>
        <v>N/A</v>
      </c>
      <c r="I6" s="12">
        <v>4.109</v>
      </c>
      <c r="J6" s="12">
        <v>3.4510000000000001</v>
      </c>
      <c r="K6" s="49" t="s">
        <v>732</v>
      </c>
      <c r="L6" s="9" t="str">
        <f>IF(J6="Div by 0", "N/A", IF(K6="N/A","N/A", IF(J6&gt;VALUE(MID(K6,1,2)), "No", IF(J6&lt;-1*VALUE(MID(K6,1,2)), "No", "Yes"))))</f>
        <v>Yes</v>
      </c>
    </row>
    <row r="7" spans="1:12" x14ac:dyDescent="0.2">
      <c r="A7" s="16" t="s">
        <v>59</v>
      </c>
      <c r="B7" s="35" t="s">
        <v>217</v>
      </c>
      <c r="C7" s="35">
        <v>105137.51</v>
      </c>
      <c r="D7" s="43" t="str">
        <f>IF($B7="N/A","N/A",IF(C7&gt;10,"No",IF(C7&lt;-10,"No","Yes")))</f>
        <v>N/A</v>
      </c>
      <c r="E7" s="35">
        <v>110241.28</v>
      </c>
      <c r="F7" s="43" t="str">
        <f>IF($B7="N/A","N/A",IF(E7&gt;10,"No",IF(E7&lt;-10,"No","Yes")))</f>
        <v>N/A</v>
      </c>
      <c r="G7" s="35">
        <v>115680.11</v>
      </c>
      <c r="H7" s="43" t="str">
        <f>IF($B7="N/A","N/A",IF(G7&gt;10,"No",IF(G7&lt;-10,"No","Yes")))</f>
        <v>N/A</v>
      </c>
      <c r="I7" s="12">
        <v>4.8540000000000001</v>
      </c>
      <c r="J7" s="12">
        <v>4.9340000000000002</v>
      </c>
      <c r="K7" s="49" t="s">
        <v>733</v>
      </c>
      <c r="L7" s="9" t="str">
        <f>IF(J7="Div by 0", "N/A", IF(K7="N/A","N/A", IF(J7&gt;VALUE(MID(K7,1,2)), "No", IF(J7&lt;-1*VALUE(MID(K7,1,2)), "No", "Yes"))))</f>
        <v>Yes</v>
      </c>
    </row>
    <row r="8" spans="1:12" x14ac:dyDescent="0.2">
      <c r="A8" s="66" t="s">
        <v>143</v>
      </c>
      <c r="B8" s="35" t="s">
        <v>217</v>
      </c>
      <c r="C8" s="35">
        <v>15978</v>
      </c>
      <c r="D8" s="43" t="str">
        <f>IF($B8="N/A","N/A",IF(C8&gt;10,"No",IF(C8&lt;-10,"No","Yes")))</f>
        <v>N/A</v>
      </c>
      <c r="E8" s="35">
        <v>16323</v>
      </c>
      <c r="F8" s="43" t="str">
        <f>IF($B8="N/A","N/A",IF(E8&gt;10,"No",IF(E8&lt;-10,"No","Yes")))</f>
        <v>N/A</v>
      </c>
      <c r="G8" s="35">
        <v>16813</v>
      </c>
      <c r="H8" s="43" t="str">
        <f>IF($B8="N/A","N/A",IF(G8&gt;10,"No",IF(G8&lt;-10,"No","Yes")))</f>
        <v>N/A</v>
      </c>
      <c r="I8" s="12">
        <v>2.1589999999999998</v>
      </c>
      <c r="J8" s="12">
        <v>3.0019999999999998</v>
      </c>
      <c r="K8" s="35" t="s">
        <v>217</v>
      </c>
      <c r="L8" s="9" t="str">
        <f>IF(J8="Div by 0", "N/A", IF(K8="N/A","N/A", IF(J8&gt;VALUE(MID(K8,1,2)), "No", IF(J8&lt;-1*VALUE(MID(K8,1,2)), "No", "Yes"))))</f>
        <v>N/A</v>
      </c>
    </row>
    <row r="9" spans="1:12" x14ac:dyDescent="0.2">
      <c r="A9" s="16" t="s">
        <v>681</v>
      </c>
      <c r="B9" s="35" t="s">
        <v>217</v>
      </c>
      <c r="C9" s="35">
        <v>15479</v>
      </c>
      <c r="D9" s="43" t="str">
        <f t="shared" ref="D9:D11" si="0">IF($B9="N/A","N/A",IF(C9&gt;10,"No",IF(C9&lt;-10,"No","Yes")))</f>
        <v>N/A</v>
      </c>
      <c r="E9" s="35">
        <v>15819</v>
      </c>
      <c r="F9" s="43" t="str">
        <f t="shared" ref="F9:F11" si="1">IF($B9="N/A","N/A",IF(E9&gt;10,"No",IF(E9&lt;-10,"No","Yes")))</f>
        <v>N/A</v>
      </c>
      <c r="G9" s="35">
        <v>16260</v>
      </c>
      <c r="H9" s="43" t="str">
        <f t="shared" ref="H9:H11" si="2">IF($B9="N/A","N/A",IF(G9&gt;10,"No",IF(G9&lt;-10,"No","Yes")))</f>
        <v>N/A</v>
      </c>
      <c r="I9" s="12">
        <v>2.1970000000000001</v>
      </c>
      <c r="J9" s="12">
        <v>2.7879999999999998</v>
      </c>
      <c r="K9" s="35" t="s">
        <v>217</v>
      </c>
      <c r="L9" s="9" t="str">
        <f t="shared" ref="L9:L11" si="3">IF(J9="Div by 0", "N/A", IF(K9="N/A","N/A", IF(J9&gt;VALUE(MID(K9,1,2)), "No", IF(J9&lt;-1*VALUE(MID(K9,1,2)), "No", "Yes"))))</f>
        <v>N/A</v>
      </c>
    </row>
    <row r="10" spans="1:12" x14ac:dyDescent="0.2">
      <c r="A10" s="16" t="s">
        <v>424</v>
      </c>
      <c r="B10" s="35" t="s">
        <v>217</v>
      </c>
      <c r="C10" s="35">
        <v>499</v>
      </c>
      <c r="D10" s="43" t="str">
        <f t="shared" si="0"/>
        <v>N/A</v>
      </c>
      <c r="E10" s="35">
        <v>504</v>
      </c>
      <c r="F10" s="43" t="str">
        <f t="shared" si="1"/>
        <v>N/A</v>
      </c>
      <c r="G10" s="35">
        <v>553</v>
      </c>
      <c r="H10" s="43" t="str">
        <f t="shared" si="2"/>
        <v>N/A</v>
      </c>
      <c r="I10" s="12">
        <v>1.002</v>
      </c>
      <c r="J10" s="12">
        <v>9.7219999999999995</v>
      </c>
      <c r="K10" s="35" t="s">
        <v>217</v>
      </c>
      <c r="L10" s="9" t="str">
        <f t="shared" si="3"/>
        <v>N/A</v>
      </c>
    </row>
    <row r="11" spans="1:12" x14ac:dyDescent="0.2">
      <c r="A11" s="16" t="s">
        <v>173</v>
      </c>
      <c r="B11" s="35" t="s">
        <v>217</v>
      </c>
      <c r="C11" s="8">
        <v>11.901410024</v>
      </c>
      <c r="D11" s="43" t="str">
        <f t="shared" si="0"/>
        <v>N/A</v>
      </c>
      <c r="E11" s="8">
        <v>11.678555331</v>
      </c>
      <c r="F11" s="43" t="str">
        <f t="shared" si="1"/>
        <v>N/A</v>
      </c>
      <c r="G11" s="8">
        <v>11.627810475</v>
      </c>
      <c r="H11" s="43" t="str">
        <f t="shared" si="2"/>
        <v>N/A</v>
      </c>
      <c r="I11" s="12">
        <v>-1.87</v>
      </c>
      <c r="J11" s="12">
        <v>-0.435</v>
      </c>
      <c r="K11" s="35" t="s">
        <v>217</v>
      </c>
      <c r="L11" s="9" t="str">
        <f t="shared" si="3"/>
        <v>N/A</v>
      </c>
    </row>
    <row r="12" spans="1:12" x14ac:dyDescent="0.2">
      <c r="A12" s="16" t="s">
        <v>144</v>
      </c>
      <c r="B12" s="35" t="s">
        <v>217</v>
      </c>
      <c r="C12" s="35">
        <v>9207.5833332999991</v>
      </c>
      <c r="D12" s="43" t="str">
        <f>IF($B12="N/A","N/A",IF(C12&gt;10,"No",IF(C12&lt;-10,"No","Yes")))</f>
        <v>N/A</v>
      </c>
      <c r="E12" s="35">
        <v>9605.75</v>
      </c>
      <c r="F12" s="43" t="str">
        <f>IF($B12="N/A","N/A",IF(E12&gt;10,"No",IF(E12&lt;-10,"No","Yes")))</f>
        <v>N/A</v>
      </c>
      <c r="G12" s="35">
        <v>9900.4166667000009</v>
      </c>
      <c r="H12" s="43" t="str">
        <f>IF($B12="N/A","N/A",IF(G12&gt;10,"No",IF(G12&lt;-10,"No","Yes")))</f>
        <v>N/A</v>
      </c>
      <c r="I12" s="12">
        <v>4.3239999999999998</v>
      </c>
      <c r="J12" s="12">
        <v>3.0680000000000001</v>
      </c>
      <c r="K12" s="35" t="s">
        <v>217</v>
      </c>
      <c r="L12" s="9" t="str">
        <f>IF(J12="Div by 0", "N/A", IF(K12="N/A","N/A", IF(J12&gt;VALUE(MID(K12,1,2)), "No", IF(J12&lt;-1*VALUE(MID(K12,1,2)), "No", "Yes"))))</f>
        <v>N/A</v>
      </c>
    </row>
    <row r="13" spans="1:12" s="104" customFormat="1" ht="12.75" customHeight="1" x14ac:dyDescent="0.2">
      <c r="A13" s="2" t="s">
        <v>1656</v>
      </c>
      <c r="B13" s="47" t="s">
        <v>281</v>
      </c>
      <c r="C13" s="13">
        <v>96.978093599000005</v>
      </c>
      <c r="D13" s="11" t="str">
        <f>IF($B13="N/A","N/A",IF(C13&gt;=95,"Yes","No"))</f>
        <v>Yes</v>
      </c>
      <c r="E13" s="13">
        <v>98.919645986999996</v>
      </c>
      <c r="F13" s="11" t="str">
        <f>IF($B13="N/A","N/A",IF(E13&gt;=95,"Yes","No"))</f>
        <v>Yes</v>
      </c>
      <c r="G13" s="13">
        <v>99.010325534000003</v>
      </c>
      <c r="H13" s="11" t="str">
        <f>IF($B13="N/A","N/A",IF(G13&gt;=95,"Yes","No"))</f>
        <v>Yes</v>
      </c>
      <c r="I13" s="56">
        <v>2.0019999999999998</v>
      </c>
      <c r="J13" s="56">
        <v>9.1700000000000004E-2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96.885730672999998</v>
      </c>
      <c r="D14" s="11" t="str">
        <f>IF($B14="N/A","N/A",IF(C14&gt;95,"Yes","No"))</f>
        <v>Yes</v>
      </c>
      <c r="E14" s="68">
        <v>98.833074573000005</v>
      </c>
      <c r="F14" s="11" t="str">
        <f>IF($B14="N/A","N/A",IF(E14&gt;95,"Yes","No"))</f>
        <v>Yes</v>
      </c>
      <c r="G14" s="68">
        <v>98.904511283000005</v>
      </c>
      <c r="H14" s="11" t="str">
        <f>IF($B14="N/A","N/A",IF(G14&gt;95,"Yes","No"))</f>
        <v>Yes</v>
      </c>
      <c r="I14" s="128">
        <v>2.0099999999999998</v>
      </c>
      <c r="J14" s="128">
        <v>7.2300000000000003E-2</v>
      </c>
      <c r="K14" s="127" t="s">
        <v>733</v>
      </c>
      <c r="L14" s="11" t="str">
        <f t="shared" si="4"/>
        <v>Yes</v>
      </c>
    </row>
    <row r="15" spans="1:12" s="104" customFormat="1" ht="12.75" customHeight="1" x14ac:dyDescent="0.2">
      <c r="A15" s="2" t="s">
        <v>1659</v>
      </c>
      <c r="B15" s="127" t="s">
        <v>217</v>
      </c>
      <c r="C15" s="68">
        <v>5.2140362000000001E-3</v>
      </c>
      <c r="D15" s="129" t="str">
        <f t="shared" ref="D15:D19" si="5">IF($B15="N/A","N/A",IF(C15&gt;10,"No",IF(C15&lt;-10,"No","Yes")))</f>
        <v>N/A</v>
      </c>
      <c r="E15" s="68">
        <v>2.1463987000000001E-3</v>
      </c>
      <c r="F15" s="129" t="str">
        <f t="shared" ref="F15:F19" si="6">IF($B15="N/A","N/A",IF(E15&gt;10,"No",IF(E15&lt;-10,"No","Yes")))</f>
        <v>N/A</v>
      </c>
      <c r="G15" s="68">
        <v>5.5327713000000002E-3</v>
      </c>
      <c r="H15" s="129" t="str">
        <f t="shared" ref="H15:H19" si="7">IF($B15="N/A","N/A",IF(G15&gt;10,"No",IF(G15&lt;-10,"No","Yes")))</f>
        <v>N/A</v>
      </c>
      <c r="I15" s="128">
        <v>-58.8</v>
      </c>
      <c r="J15" s="128">
        <v>157.80000000000001</v>
      </c>
      <c r="K15" s="127" t="s">
        <v>217</v>
      </c>
      <c r="L15" s="11" t="str">
        <f t="shared" si="4"/>
        <v>N/A</v>
      </c>
    </row>
    <row r="16" spans="1:12" s="104" customFormat="1" ht="12.75" customHeight="1" x14ac:dyDescent="0.2">
      <c r="A16" s="2" t="s">
        <v>1660</v>
      </c>
      <c r="B16" s="127" t="s">
        <v>217</v>
      </c>
      <c r="C16" s="68">
        <v>5.9588985000000004E-3</v>
      </c>
      <c r="D16" s="129" t="str">
        <f t="shared" si="5"/>
        <v>N/A</v>
      </c>
      <c r="E16" s="68">
        <v>4.2927974000000002E-3</v>
      </c>
      <c r="F16" s="129" t="str">
        <f t="shared" si="6"/>
        <v>N/A</v>
      </c>
      <c r="G16" s="68">
        <v>6.9159639999999997E-4</v>
      </c>
      <c r="H16" s="129" t="str">
        <f t="shared" si="7"/>
        <v>N/A</v>
      </c>
      <c r="I16" s="128">
        <v>-28</v>
      </c>
      <c r="J16" s="128">
        <v>-83.9</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8.1189992000000002E-2</v>
      </c>
      <c r="D18" s="11" t="str">
        <f t="shared" si="5"/>
        <v>N/A</v>
      </c>
      <c r="E18" s="13">
        <v>8.0132218199999994E-2</v>
      </c>
      <c r="F18" s="11" t="str">
        <f t="shared" si="6"/>
        <v>N/A</v>
      </c>
      <c r="G18" s="13">
        <v>9.9589883300000001E-2</v>
      </c>
      <c r="H18" s="11" t="str">
        <f t="shared" si="7"/>
        <v>N/A</v>
      </c>
      <c r="I18" s="56">
        <v>-1.3</v>
      </c>
      <c r="J18" s="56">
        <v>24.28</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4181</v>
      </c>
      <c r="D20" s="11" t="str">
        <f>IF($B20="N/A","N/A",IF(C20&gt;0,"No",IF(C20&lt;0,"No","Yes")))</f>
        <v>N/A</v>
      </c>
      <c r="E20" s="1">
        <v>1631</v>
      </c>
      <c r="F20" s="11" t="str">
        <f>IF($B20="N/A","N/A",IF(E20&gt;0,"No",IF(E20&lt;0,"No","Yes")))</f>
        <v>N/A</v>
      </c>
      <c r="G20" s="1">
        <v>1584</v>
      </c>
      <c r="H20" s="11" t="str">
        <f>IF($B20="N/A","N/A",IF(G20&gt;0,"No",IF(G20&lt;0,"No","Yes")))</f>
        <v>N/A</v>
      </c>
      <c r="I20" s="56">
        <v>-61</v>
      </c>
      <c r="J20" s="56">
        <v>-2.88</v>
      </c>
      <c r="K20" s="47" t="s">
        <v>217</v>
      </c>
      <c r="L20" s="11" t="str">
        <f t="shared" si="4"/>
        <v>N/A</v>
      </c>
    </row>
    <row r="21" spans="1:14" s="104" customFormat="1" x14ac:dyDescent="0.2">
      <c r="A21" s="2" t="s">
        <v>1665</v>
      </c>
      <c r="B21" s="47" t="s">
        <v>282</v>
      </c>
      <c r="C21" s="13">
        <v>3.1142693273000002</v>
      </c>
      <c r="D21" s="11" t="str">
        <f>IF($B21="N/A","N/A",IF(C21&gt;=5,"No",IF(C21&lt;0,"No","Yes")))</f>
        <v>Yes</v>
      </c>
      <c r="E21" s="13">
        <v>1.166925427</v>
      </c>
      <c r="F21" s="11" t="str">
        <f>IF($B21="N/A","N/A",IF(E21&gt;=5,"No",IF(E21&lt;0,"No","Yes")))</f>
        <v>Yes</v>
      </c>
      <c r="G21" s="13">
        <v>1.0954887166</v>
      </c>
      <c r="H21" s="11" t="str">
        <f>IF($B21="N/A","N/A",IF(G21&gt;=5,"No",IF(G21&lt;0,"No","Yes")))</f>
        <v>Yes</v>
      </c>
      <c r="I21" s="56">
        <v>-62.5</v>
      </c>
      <c r="J21" s="56">
        <v>-6.12</v>
      </c>
      <c r="K21" s="11" t="s">
        <v>217</v>
      </c>
      <c r="L21" s="11" t="str">
        <f t="shared" si="4"/>
        <v>N/A</v>
      </c>
    </row>
    <row r="22" spans="1:14" s="104" customFormat="1" ht="12.75" customHeight="1" x14ac:dyDescent="0.2">
      <c r="A22" s="4" t="s">
        <v>1666</v>
      </c>
      <c r="B22" s="127" t="s">
        <v>217</v>
      </c>
      <c r="C22" s="68">
        <v>93.374790719999993</v>
      </c>
      <c r="D22" s="129" t="str">
        <f t="shared" ref="D22:D25" si="8">IF($B22="N/A","N/A",IF(C22&gt;10,"No",IF(C22&lt;-10,"No","Yes")))</f>
        <v>N/A</v>
      </c>
      <c r="E22" s="68">
        <v>87.553648069000005</v>
      </c>
      <c r="F22" s="129" t="str">
        <f t="shared" ref="F22:F25" si="9">IF($B22="N/A","N/A",IF(E22&gt;10,"No",IF(E22&lt;-10,"No","Yes")))</f>
        <v>N/A</v>
      </c>
      <c r="G22" s="68">
        <v>84.532828283000001</v>
      </c>
      <c r="H22" s="129" t="str">
        <f t="shared" ref="H22:H25" si="10">IF($B22="N/A","N/A",IF(G22&gt;10,"No",IF(G22&lt;-10,"No","Yes")))</f>
        <v>N/A</v>
      </c>
      <c r="I22" s="56">
        <v>-6.23</v>
      </c>
      <c r="J22" s="56">
        <v>-3.45</v>
      </c>
      <c r="K22" s="127" t="s">
        <v>217</v>
      </c>
      <c r="L22" s="11" t="str">
        <f t="shared" si="4"/>
        <v>N/A</v>
      </c>
    </row>
    <row r="23" spans="1:14" s="104" customFormat="1" ht="12.75" customHeight="1" x14ac:dyDescent="0.2">
      <c r="A23" s="4" t="s">
        <v>1667</v>
      </c>
      <c r="B23" s="127" t="s">
        <v>217</v>
      </c>
      <c r="C23" s="68">
        <v>65.821573786000002</v>
      </c>
      <c r="D23" s="129" t="str">
        <f t="shared" si="8"/>
        <v>N/A</v>
      </c>
      <c r="E23" s="68">
        <v>46.474555487000003</v>
      </c>
      <c r="F23" s="129" t="str">
        <f t="shared" si="9"/>
        <v>N/A</v>
      </c>
      <c r="G23" s="68">
        <v>44.76010101</v>
      </c>
      <c r="H23" s="129" t="str">
        <f t="shared" si="10"/>
        <v>N/A</v>
      </c>
      <c r="I23" s="56">
        <v>-29.4</v>
      </c>
      <c r="J23" s="56">
        <v>-3.69</v>
      </c>
      <c r="K23" s="127" t="s">
        <v>217</v>
      </c>
      <c r="L23" s="11" t="str">
        <f t="shared" si="4"/>
        <v>N/A</v>
      </c>
    </row>
    <row r="24" spans="1:14" s="104" customFormat="1" ht="12.75" customHeight="1" x14ac:dyDescent="0.2">
      <c r="A24" s="4" t="s">
        <v>1668</v>
      </c>
      <c r="B24" s="127" t="s">
        <v>217</v>
      </c>
      <c r="C24" s="68">
        <v>3.6833293469999999</v>
      </c>
      <c r="D24" s="129" t="str">
        <f t="shared" si="8"/>
        <v>N/A</v>
      </c>
      <c r="E24" s="68">
        <v>8.8289393010000001</v>
      </c>
      <c r="F24" s="129" t="str">
        <f t="shared" si="9"/>
        <v>N/A</v>
      </c>
      <c r="G24" s="68">
        <v>11.237373737</v>
      </c>
      <c r="H24" s="129" t="str">
        <f t="shared" si="10"/>
        <v>N/A</v>
      </c>
      <c r="I24" s="56">
        <v>139.69999999999999</v>
      </c>
      <c r="J24" s="56">
        <v>27.28</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2116</v>
      </c>
      <c r="D26" s="43" t="str">
        <f>IF($B26="N/A","N/A",IF(C26&gt;0,"No",IF(C26&lt;0,"No","Yes")))</f>
        <v>No</v>
      </c>
      <c r="E26" s="1">
        <v>2304</v>
      </c>
      <c r="F26" s="43" t="str">
        <f>IF($B26="N/A","N/A",IF(E26&gt;0,"No",IF(E26&lt;0,"No","Yes")))</f>
        <v>No</v>
      </c>
      <c r="G26" s="1">
        <v>1302</v>
      </c>
      <c r="H26" s="43" t="str">
        <f>IF($B26="N/A","N/A",IF(G26&gt;0,"No",IF(G26&lt;0,"No","Yes")))</f>
        <v>No</v>
      </c>
      <c r="I26" s="12">
        <v>8.8849999999999998</v>
      </c>
      <c r="J26" s="12">
        <v>-43.5</v>
      </c>
      <c r="K26" s="44" t="s">
        <v>217</v>
      </c>
      <c r="L26" s="9" t="str">
        <f t="shared" ref="L26:L74" si="11">IF(J26="Div by 0", "N/A", IF(K26="N/A","N/A", IF(J26&gt;VALUE(MID(K26,1,2)), "No", IF(J26&lt;-1*VALUE(MID(K26,1,2)), "No", "Yes"))))</f>
        <v>N/A</v>
      </c>
    </row>
    <row r="27" spans="1:14" x14ac:dyDescent="0.2">
      <c r="A27" s="6" t="s">
        <v>149</v>
      </c>
      <c r="B27" s="47" t="s">
        <v>283</v>
      </c>
      <c r="C27" s="8">
        <v>3.1619405153</v>
      </c>
      <c r="D27" s="43" t="str">
        <f>IF($B27="N/A","N/A",IF(C27&gt;=10,"No",IF(C27&lt;0,"No","Yes")))</f>
        <v>Yes</v>
      </c>
      <c r="E27" s="8">
        <v>3.3047385329000001</v>
      </c>
      <c r="F27" s="43" t="str">
        <f>IF($B27="N/A","N/A",IF(E27&gt;=10,"No",IF(E27&lt;0,"No","Yes")))</f>
        <v>Yes</v>
      </c>
      <c r="G27" s="8">
        <v>1.8016086533</v>
      </c>
      <c r="H27" s="43" t="str">
        <f>IF($B27="N/A","N/A",IF(G27&gt;=10,"No",IF(G27&lt;0,"No","Yes")))</f>
        <v>Yes</v>
      </c>
      <c r="I27" s="12">
        <v>4.516</v>
      </c>
      <c r="J27" s="12">
        <v>-45.5</v>
      </c>
      <c r="K27" s="44" t="s">
        <v>217</v>
      </c>
      <c r="L27" s="9" t="str">
        <f t="shared" si="11"/>
        <v>N/A</v>
      </c>
    </row>
    <row r="28" spans="1:14" x14ac:dyDescent="0.2">
      <c r="A28" s="2" t="s">
        <v>425</v>
      </c>
      <c r="B28" s="34" t="s">
        <v>217</v>
      </c>
      <c r="C28" s="13">
        <v>99.411071848999995</v>
      </c>
      <c r="D28" s="70" t="str">
        <f t="shared" ref="D28:D31" si="12">IF($B28="N/A","N/A",IF(C28&gt;10,"No",IF(C28&lt;-10,"No","Yes")))</f>
        <v>N/A</v>
      </c>
      <c r="E28" s="13">
        <v>99.307209353000005</v>
      </c>
      <c r="F28" s="43" t="str">
        <f t="shared" ref="F28:F31" si="13">IF($B28="N/A","N/A",IF(E28&gt;10,"No",IF(E28&lt;-10,"No","Yes")))</f>
        <v>N/A</v>
      </c>
      <c r="G28" s="13">
        <v>98.925143954000006</v>
      </c>
      <c r="H28" s="43" t="str">
        <f t="shared" ref="H28:H31" si="14">IF($B28="N/A","N/A",IF(G28&gt;10,"No",IF(G28&lt;-10,"No","Yes")))</f>
        <v>N/A</v>
      </c>
      <c r="I28" s="12">
        <v>-0.104</v>
      </c>
      <c r="J28" s="12">
        <v>-0.38500000000000001</v>
      </c>
      <c r="K28" s="44" t="s">
        <v>217</v>
      </c>
      <c r="L28" s="9" t="str">
        <f t="shared" si="11"/>
        <v>N/A</v>
      </c>
    </row>
    <row r="29" spans="1:14" x14ac:dyDescent="0.2">
      <c r="A29" s="2" t="s">
        <v>426</v>
      </c>
      <c r="B29" s="34" t="s">
        <v>217</v>
      </c>
      <c r="C29" s="13">
        <v>1.8374558303999999</v>
      </c>
      <c r="D29" s="70" t="str">
        <f t="shared" si="12"/>
        <v>N/A</v>
      </c>
      <c r="E29" s="13">
        <v>3.831998268</v>
      </c>
      <c r="F29" s="43" t="str">
        <f t="shared" si="13"/>
        <v>N/A</v>
      </c>
      <c r="G29" s="13">
        <v>1.4587332054</v>
      </c>
      <c r="H29" s="43" t="str">
        <f t="shared" si="14"/>
        <v>N/A</v>
      </c>
      <c r="I29" s="12">
        <v>108.5</v>
      </c>
      <c r="J29" s="12">
        <v>-61.9</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16.332595919999999</v>
      </c>
      <c r="D32" s="70" t="str">
        <f>IF($B32="N/A","N/A",IF(C32&gt;10,"No",IF(C32&lt;-10,"No","Yes")))</f>
        <v>N/A</v>
      </c>
      <c r="E32" s="68">
        <v>15.916261832</v>
      </c>
      <c r="F32" s="70" t="str">
        <f>IF($B32="N/A","N/A",IF(E32&gt;10,"No",IF(E32&lt;-10,"No","Yes")))</f>
        <v>N/A</v>
      </c>
      <c r="G32" s="68">
        <v>15.8057444</v>
      </c>
      <c r="H32" s="70" t="str">
        <f>IF($B32="N/A","N/A",IF(G32&gt;10,"No",IF(G32&lt;-10,"No","Yes")))</f>
        <v>N/A</v>
      </c>
      <c r="I32" s="12">
        <v>-2.5499999999999998</v>
      </c>
      <c r="J32" s="12">
        <v>-0.69399999999999995</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98.328528970999997</v>
      </c>
      <c r="D34" s="43" t="str">
        <f>IF($B34="N/A","N/A",IF(C34&gt;=98,"Yes","No"))</f>
        <v>Yes</v>
      </c>
      <c r="E34" s="13">
        <v>98.535440620000003</v>
      </c>
      <c r="F34" s="43" t="str">
        <f>IF($B34="N/A","N/A",IF(E34&gt;=98,"Yes","No"))</f>
        <v>Yes</v>
      </c>
      <c r="G34" s="13">
        <v>98.852641551999994</v>
      </c>
      <c r="H34" s="43" t="str">
        <f>IF($B34="N/A","N/A",IF(G34&gt;=98,"Yes","No"))</f>
        <v>Yes</v>
      </c>
      <c r="I34" s="12">
        <v>0.2104</v>
      </c>
      <c r="J34" s="12">
        <v>0.32190000000000002</v>
      </c>
      <c r="K34" s="44" t="s">
        <v>733</v>
      </c>
      <c r="L34" s="9" t="str">
        <f t="shared" si="11"/>
        <v>Yes</v>
      </c>
    </row>
    <row r="35" spans="1:14" x14ac:dyDescent="0.2">
      <c r="A35" s="2" t="s">
        <v>18</v>
      </c>
      <c r="B35" s="47" t="s">
        <v>281</v>
      </c>
      <c r="C35" s="13">
        <v>99.876352855999997</v>
      </c>
      <c r="D35" s="43" t="str">
        <f>IF($B35="N/A","N/A",IF(C35&gt;=95,"Yes","No"))</f>
        <v>Yes</v>
      </c>
      <c r="E35" s="13">
        <v>99.891249131999999</v>
      </c>
      <c r="F35" s="43" t="str">
        <f>IF($B35="N/A","N/A",IF(E35&gt;=95,"Yes","No"))</f>
        <v>Yes</v>
      </c>
      <c r="G35" s="13">
        <v>99.876204242</v>
      </c>
      <c r="H35" s="43" t="str">
        <f>IF($B35="N/A","N/A",IF(G35&gt;=95,"Yes","No"))</f>
        <v>Yes</v>
      </c>
      <c r="I35" s="12">
        <v>1.49E-2</v>
      </c>
      <c r="J35" s="12">
        <v>-1.4999999999999999E-2</v>
      </c>
      <c r="K35" s="44" t="s">
        <v>733</v>
      </c>
      <c r="L35" s="9" t="str">
        <f t="shared" si="11"/>
        <v>Yes</v>
      </c>
    </row>
    <row r="36" spans="1:14" x14ac:dyDescent="0.2">
      <c r="A36" s="2" t="s">
        <v>23</v>
      </c>
      <c r="B36" s="34" t="s">
        <v>217</v>
      </c>
      <c r="C36" s="13">
        <v>65.375075417000005</v>
      </c>
      <c r="D36" s="43" t="str">
        <f t="shared" ref="D36:D41" si="15">IF($B36="N/A","N/A",IF(C36&gt;10,"No",IF(C36&lt;-10,"No","Yes")))</f>
        <v>N/A</v>
      </c>
      <c r="E36" s="13">
        <v>65.589651496000002</v>
      </c>
      <c r="F36" s="43" t="str">
        <f t="shared" ref="F36:F41" si="16">IF($B36="N/A","N/A",IF(E36&gt;10,"No",IF(E36&lt;-10,"No","Yes")))</f>
        <v>N/A</v>
      </c>
      <c r="G36" s="13">
        <v>66.077195992</v>
      </c>
      <c r="H36" s="43" t="str">
        <f t="shared" ref="H36:H41" si="17">IF($B36="N/A","N/A",IF(G36&gt;10,"No",IF(G36&lt;-10,"No","Yes")))</f>
        <v>N/A</v>
      </c>
      <c r="I36" s="12">
        <v>0.32819999999999999</v>
      </c>
      <c r="J36" s="12">
        <v>0.74329999999999996</v>
      </c>
      <c r="K36" s="44" t="s">
        <v>733</v>
      </c>
      <c r="L36" s="9" t="str">
        <f t="shared" si="11"/>
        <v>Yes</v>
      </c>
    </row>
    <row r="37" spans="1:14" x14ac:dyDescent="0.2">
      <c r="A37" s="2" t="s">
        <v>24</v>
      </c>
      <c r="B37" s="34" t="s">
        <v>217</v>
      </c>
      <c r="C37" s="13">
        <v>3.9455356677000002</v>
      </c>
      <c r="D37" s="43" t="str">
        <f t="shared" si="15"/>
        <v>N/A</v>
      </c>
      <c r="E37" s="13">
        <v>4.3214160507999999</v>
      </c>
      <c r="F37" s="43" t="str">
        <f t="shared" si="16"/>
        <v>N/A</v>
      </c>
      <c r="G37" s="13">
        <v>4.4566472789000002</v>
      </c>
      <c r="H37" s="43" t="str">
        <f t="shared" si="17"/>
        <v>N/A</v>
      </c>
      <c r="I37" s="12">
        <v>9.5269999999999992</v>
      </c>
      <c r="J37" s="12">
        <v>3.129</v>
      </c>
      <c r="K37" s="44" t="s">
        <v>733</v>
      </c>
      <c r="L37" s="9" t="str">
        <f t="shared" si="11"/>
        <v>Yes</v>
      </c>
    </row>
    <row r="38" spans="1:14" x14ac:dyDescent="0.2">
      <c r="A38" s="2" t="s">
        <v>25</v>
      </c>
      <c r="B38" s="34" t="s">
        <v>217</v>
      </c>
      <c r="C38" s="13">
        <v>34.922869507999998</v>
      </c>
      <c r="D38" s="43" t="str">
        <f t="shared" si="15"/>
        <v>N/A</v>
      </c>
      <c r="E38" s="13">
        <v>34.335224549000003</v>
      </c>
      <c r="F38" s="43" t="str">
        <f t="shared" si="16"/>
        <v>N/A</v>
      </c>
      <c r="G38" s="13">
        <v>33.757512466000001</v>
      </c>
      <c r="H38" s="43" t="str">
        <f t="shared" si="17"/>
        <v>N/A</v>
      </c>
      <c r="I38" s="12">
        <v>-1.68</v>
      </c>
      <c r="J38" s="12">
        <v>-1.68</v>
      </c>
      <c r="K38" s="44" t="s">
        <v>733</v>
      </c>
      <c r="L38" s="9" t="str">
        <f t="shared" si="11"/>
        <v>Yes</v>
      </c>
    </row>
    <row r="39" spans="1:14" x14ac:dyDescent="0.2">
      <c r="A39" s="2" t="s">
        <v>26</v>
      </c>
      <c r="B39" s="47" t="s">
        <v>217</v>
      </c>
      <c r="C39" s="13">
        <v>0.91916009330000004</v>
      </c>
      <c r="D39" s="11" t="str">
        <f t="shared" si="15"/>
        <v>N/A</v>
      </c>
      <c r="E39" s="13">
        <v>1.1053953309</v>
      </c>
      <c r="F39" s="11" t="str">
        <f t="shared" si="16"/>
        <v>N/A</v>
      </c>
      <c r="G39" s="13">
        <v>1.3333978822999999</v>
      </c>
      <c r="H39" s="11" t="str">
        <f t="shared" si="17"/>
        <v>N/A</v>
      </c>
      <c r="I39" s="12">
        <v>20.260000000000002</v>
      </c>
      <c r="J39" s="12">
        <v>20.63</v>
      </c>
      <c r="K39" s="47" t="s">
        <v>217</v>
      </c>
      <c r="L39" s="9" t="str">
        <f t="shared" si="11"/>
        <v>N/A</v>
      </c>
    </row>
    <row r="40" spans="1:14" x14ac:dyDescent="0.2">
      <c r="A40" s="2" t="s">
        <v>60</v>
      </c>
      <c r="B40" s="47" t="s">
        <v>217</v>
      </c>
      <c r="C40" s="13">
        <v>0.32178051889999998</v>
      </c>
      <c r="D40" s="11" t="str">
        <f t="shared" si="15"/>
        <v>N/A</v>
      </c>
      <c r="E40" s="13">
        <v>0.40209202329999999</v>
      </c>
      <c r="F40" s="11" t="str">
        <f t="shared" si="16"/>
        <v>N/A</v>
      </c>
      <c r="G40" s="13">
        <v>0.49172504890000002</v>
      </c>
      <c r="H40" s="11" t="str">
        <f t="shared" si="17"/>
        <v>N/A</v>
      </c>
      <c r="I40" s="12">
        <v>24.96</v>
      </c>
      <c r="J40" s="12">
        <v>22.29</v>
      </c>
      <c r="K40" s="47" t="s">
        <v>217</v>
      </c>
      <c r="L40" s="9" t="str">
        <f t="shared" si="11"/>
        <v>N/A</v>
      </c>
    </row>
    <row r="41" spans="1:14" x14ac:dyDescent="0.2">
      <c r="A41" s="2" t="s">
        <v>61</v>
      </c>
      <c r="B41" s="47" t="s">
        <v>217</v>
      </c>
      <c r="C41" s="13">
        <v>5.3093785614</v>
      </c>
      <c r="D41" s="11" t="str">
        <f t="shared" si="15"/>
        <v>N/A</v>
      </c>
      <c r="E41" s="13">
        <v>5.5448633102000002</v>
      </c>
      <c r="F41" s="11" t="str">
        <f t="shared" si="16"/>
        <v>N/A</v>
      </c>
      <c r="G41" s="13">
        <v>5.8737283271000003</v>
      </c>
      <c r="H41" s="11" t="str">
        <f t="shared" si="17"/>
        <v>N/A</v>
      </c>
      <c r="I41" s="12">
        <v>4.4349999999999996</v>
      </c>
      <c r="J41" s="12">
        <v>5.931</v>
      </c>
      <c r="K41" s="47" t="s">
        <v>217</v>
      </c>
      <c r="L41" s="9" t="str">
        <f t="shared" si="11"/>
        <v>N/A</v>
      </c>
    </row>
    <row r="42" spans="1:14" x14ac:dyDescent="0.2">
      <c r="A42" s="2" t="s">
        <v>62</v>
      </c>
      <c r="B42" s="47" t="s">
        <v>282</v>
      </c>
      <c r="C42" s="13">
        <v>2.2345869000000001E-3</v>
      </c>
      <c r="D42" s="11" t="str">
        <f>IF($B42="N/A","N/A",IF(C42&gt;=5,"No",IF(C42&lt;0,"No","Yes")))</f>
        <v>Yes</v>
      </c>
      <c r="E42" s="13">
        <v>2.1463987000000001E-3</v>
      </c>
      <c r="F42" s="11" t="str">
        <f>IF($B42="N/A","N/A",IF(E42&gt;=5,"No",IF(E42&lt;0,"No","Yes")))</f>
        <v>Yes</v>
      </c>
      <c r="G42" s="13">
        <v>1.3831927999999999E-3</v>
      </c>
      <c r="H42" s="11" t="str">
        <f>IF($B42="N/A","N/A",IF(G42&gt;=5,"No",IF(G42&lt;0,"No","Yes")))</f>
        <v>Yes</v>
      </c>
      <c r="I42" s="12">
        <v>-3.95</v>
      </c>
      <c r="J42" s="12">
        <v>-35.6</v>
      </c>
      <c r="K42" s="44" t="s">
        <v>733</v>
      </c>
      <c r="L42" s="9" t="str">
        <f t="shared" si="11"/>
        <v>No</v>
      </c>
    </row>
    <row r="43" spans="1:14" x14ac:dyDescent="0.2">
      <c r="A43" s="2" t="s">
        <v>63</v>
      </c>
      <c r="B43" s="47" t="s">
        <v>217</v>
      </c>
      <c r="C43" s="13">
        <v>3.3131475646999999</v>
      </c>
      <c r="D43" s="11" t="str">
        <f>IF($B43="N/A","N/A",IF(C43&gt;10,"No",IF(C43&lt;-10,"No","Yes")))</f>
        <v>N/A</v>
      </c>
      <c r="E43" s="13">
        <v>3.4664339016999999</v>
      </c>
      <c r="F43" s="11" t="str">
        <f>IF($B43="N/A","N/A",IF(E43&gt;10,"No",IF(E43&lt;-10,"No","Yes")))</f>
        <v>N/A</v>
      </c>
      <c r="G43" s="13">
        <v>3.7263214678000001</v>
      </c>
      <c r="H43" s="11" t="str">
        <f>IF($B43="N/A","N/A",IF(G43&gt;10,"No",IF(G43&lt;-10,"No","Yes")))</f>
        <v>N/A</v>
      </c>
      <c r="I43" s="12">
        <v>4.6269999999999998</v>
      </c>
      <c r="J43" s="12">
        <v>7.4969999999999999</v>
      </c>
      <c r="K43" s="47" t="s">
        <v>733</v>
      </c>
      <c r="L43" s="9" t="str">
        <f t="shared" si="11"/>
        <v>Yes</v>
      </c>
    </row>
    <row r="44" spans="1:14" x14ac:dyDescent="0.2">
      <c r="A44" s="2" t="s">
        <v>64</v>
      </c>
      <c r="B44" s="47" t="s">
        <v>217</v>
      </c>
      <c r="C44" s="13">
        <v>6.74460432E-2</v>
      </c>
      <c r="D44" s="11" t="str">
        <f>IF($B44="N/A","N/A",IF(C44&gt;10,"No",IF(C44&lt;-10,"No","Yes")))</f>
        <v>N/A</v>
      </c>
      <c r="E44" s="13">
        <v>6.1919504600000001E-2</v>
      </c>
      <c r="F44" s="11" t="str">
        <f>IF($B44="N/A","N/A",IF(E44&gt;10,"No",IF(E44&lt;-10,"No","Yes")))</f>
        <v>N/A</v>
      </c>
      <c r="G44" s="13">
        <v>3.7119524899999999E-2</v>
      </c>
      <c r="H44" s="11" t="str">
        <f>IF($B44="N/A","N/A",IF(G44&gt;10,"No",IF(G44&lt;-10,"No","Yes")))</f>
        <v>N/A</v>
      </c>
      <c r="I44" s="12">
        <v>-8.19</v>
      </c>
      <c r="J44" s="12">
        <v>-40.1</v>
      </c>
      <c r="K44" s="44" t="s">
        <v>733</v>
      </c>
      <c r="L44" s="9" t="str">
        <f t="shared" si="11"/>
        <v>No</v>
      </c>
    </row>
    <row r="45" spans="1:14" x14ac:dyDescent="0.2">
      <c r="A45" s="3" t="s">
        <v>19</v>
      </c>
      <c r="B45" s="34" t="s">
        <v>285</v>
      </c>
      <c r="C45" s="8">
        <v>4.7172130232000002</v>
      </c>
      <c r="D45" s="43" t="str">
        <f>IF($B45="N/A","N/A",IF(C45&gt;8,"No",IF(C45&lt;2,"No","Yes")))</f>
        <v>Yes</v>
      </c>
      <c r="E45" s="8">
        <v>4.5203156636999999</v>
      </c>
      <c r="F45" s="43" t="str">
        <f>IF($B45="N/A","N/A",IF(E45&gt;8,"No",IF(E45&lt;2,"No","Yes")))</f>
        <v>Yes</v>
      </c>
      <c r="G45" s="8">
        <v>4.3328515212000003</v>
      </c>
      <c r="H45" s="43" t="str">
        <f>IF($B45="N/A","N/A",IF(G45&gt;8,"No",IF(G45&lt;2,"No","Yes")))</f>
        <v>Yes</v>
      </c>
      <c r="I45" s="12">
        <v>-4.17</v>
      </c>
      <c r="J45" s="12">
        <v>-4.1500000000000004</v>
      </c>
      <c r="K45" s="44" t="s">
        <v>733</v>
      </c>
      <c r="L45" s="9" t="str">
        <f t="shared" si="11"/>
        <v>Yes</v>
      </c>
    </row>
    <row r="46" spans="1:14" x14ac:dyDescent="0.2">
      <c r="A46" s="3" t="s">
        <v>174</v>
      </c>
      <c r="B46" s="34" t="s">
        <v>217</v>
      </c>
      <c r="C46" s="8">
        <v>21.448310280000001</v>
      </c>
      <c r="D46" s="11" t="str">
        <f t="shared" ref="D46:D53" si="18">IF($B46="N/A","N/A",IF(C46&gt;10,"No",IF(C46&lt;-10,"No","Yes")))</f>
        <v>N/A</v>
      </c>
      <c r="E46" s="8">
        <v>21.670041282</v>
      </c>
      <c r="F46" s="11" t="str">
        <f t="shared" ref="F46:F53" si="19">IF($B46="N/A","N/A",IF(E46&gt;10,"No",IF(E46&lt;-10,"No","Yes")))</f>
        <v>N/A</v>
      </c>
      <c r="G46" s="8">
        <v>21.422198861999998</v>
      </c>
      <c r="H46" s="11" t="str">
        <f t="shared" ref="H46:H53" si="20">IF($B46="N/A","N/A",IF(G46&gt;10,"No",IF(G46&lt;-10,"No","Yes")))</f>
        <v>N/A</v>
      </c>
      <c r="I46" s="12">
        <v>1.034</v>
      </c>
      <c r="J46" s="12">
        <v>-1.1399999999999999</v>
      </c>
      <c r="K46" s="44" t="s">
        <v>733</v>
      </c>
      <c r="L46" s="9" t="str">
        <f>IF(J46="Div by 0", "N/A", IF(OR(J46="N/A",K46="N/A"),"N/A", IF(J46&gt;VALUE(MID(K46,1,2)), "No", IF(J46&lt;-1*VALUE(MID(K46,1,2)), "No", "Yes"))))</f>
        <v>Yes</v>
      </c>
    </row>
    <row r="47" spans="1:14" x14ac:dyDescent="0.2">
      <c r="A47" s="3" t="s">
        <v>175</v>
      </c>
      <c r="B47" s="34" t="s">
        <v>217</v>
      </c>
      <c r="C47" s="8">
        <v>36.784280426000002</v>
      </c>
      <c r="D47" s="11" t="str">
        <f t="shared" si="18"/>
        <v>N/A</v>
      </c>
      <c r="E47" s="8">
        <v>36.993181606999997</v>
      </c>
      <c r="F47" s="11" t="str">
        <f t="shared" si="19"/>
        <v>N/A</v>
      </c>
      <c r="G47" s="8">
        <v>37.089623979000002</v>
      </c>
      <c r="H47" s="11" t="str">
        <f t="shared" si="20"/>
        <v>N/A</v>
      </c>
      <c r="I47" s="12">
        <v>0.56789999999999996</v>
      </c>
      <c r="J47" s="12">
        <v>0.26069999999999999</v>
      </c>
      <c r="K47" s="44" t="s">
        <v>733</v>
      </c>
      <c r="L47" s="9" t="str">
        <f>IF(J47="Div by 0", "N/A", IF(OR(J47="N/A",K47="N/A"),"N/A", IF(J47&gt;VALUE(MID(K47,1,2)), "No", IF(J47&lt;-1*VALUE(MID(K47,1,2)), "No", "Yes"))))</f>
        <v>Yes</v>
      </c>
    </row>
    <row r="48" spans="1:14" x14ac:dyDescent="0.2">
      <c r="A48" s="3" t="s">
        <v>176</v>
      </c>
      <c r="B48" s="34" t="s">
        <v>217</v>
      </c>
      <c r="C48" s="8">
        <v>3.2066322540000001</v>
      </c>
      <c r="D48" s="11" t="str">
        <f t="shared" si="18"/>
        <v>N/A</v>
      </c>
      <c r="E48" s="8">
        <v>3.1730927459</v>
      </c>
      <c r="F48" s="11" t="str">
        <f t="shared" si="19"/>
        <v>N/A</v>
      </c>
      <c r="G48" s="8">
        <v>3.1716611453999999</v>
      </c>
      <c r="H48" s="11" t="str">
        <f t="shared" si="20"/>
        <v>N/A</v>
      </c>
      <c r="I48" s="12">
        <v>-1.05</v>
      </c>
      <c r="J48" s="12">
        <v>-4.4999999999999998E-2</v>
      </c>
      <c r="K48" s="44" t="s">
        <v>733</v>
      </c>
      <c r="L48" s="9" t="str">
        <f t="shared" ref="L48:L57" si="21">IF(J48="Div by 0", "N/A", IF(OR(J48="N/A",K48="N/A"),"N/A", IF(J48&gt;VALUE(MID(K48,1,2)), "No", IF(J48&lt;-1*VALUE(MID(K48,1,2)), "No", "Yes"))))</f>
        <v>Yes</v>
      </c>
    </row>
    <row r="49" spans="1:12" x14ac:dyDescent="0.2">
      <c r="A49" s="3" t="s">
        <v>177</v>
      </c>
      <c r="B49" s="34" t="s">
        <v>217</v>
      </c>
      <c r="C49" s="8">
        <v>17.098314377000001</v>
      </c>
      <c r="D49" s="11" t="str">
        <f t="shared" si="18"/>
        <v>N/A</v>
      </c>
      <c r="E49" s="8">
        <v>17.145432821</v>
      </c>
      <c r="F49" s="11" t="str">
        <f t="shared" si="19"/>
        <v>N/A</v>
      </c>
      <c r="G49" s="8">
        <v>17.528511062</v>
      </c>
      <c r="H49" s="11" t="str">
        <f t="shared" si="20"/>
        <v>N/A</v>
      </c>
      <c r="I49" s="12">
        <v>0.27560000000000001</v>
      </c>
      <c r="J49" s="12">
        <v>2.234</v>
      </c>
      <c r="K49" s="44" t="s">
        <v>733</v>
      </c>
      <c r="L49" s="9" t="str">
        <f t="shared" si="21"/>
        <v>Yes</v>
      </c>
    </row>
    <row r="50" spans="1:12" x14ac:dyDescent="0.2">
      <c r="A50" s="3" t="s">
        <v>178</v>
      </c>
      <c r="B50" s="34" t="s">
        <v>217</v>
      </c>
      <c r="C50" s="8">
        <v>7.3264657028000002</v>
      </c>
      <c r="D50" s="11" t="str">
        <f t="shared" si="18"/>
        <v>N/A</v>
      </c>
      <c r="E50" s="8">
        <v>7.4387024304000002</v>
      </c>
      <c r="F50" s="11" t="str">
        <f t="shared" si="19"/>
        <v>N/A</v>
      </c>
      <c r="G50" s="8">
        <v>7.5729807113999996</v>
      </c>
      <c r="H50" s="11" t="str">
        <f t="shared" si="20"/>
        <v>N/A</v>
      </c>
      <c r="I50" s="12">
        <v>1.532</v>
      </c>
      <c r="J50" s="12">
        <v>1.8049999999999999</v>
      </c>
      <c r="K50" s="44" t="s">
        <v>733</v>
      </c>
      <c r="L50" s="9" t="str">
        <f t="shared" si="21"/>
        <v>Yes</v>
      </c>
    </row>
    <row r="51" spans="1:12" x14ac:dyDescent="0.2">
      <c r="A51" s="3" t="s">
        <v>179</v>
      </c>
      <c r="B51" s="34" t="s">
        <v>217</v>
      </c>
      <c r="C51" s="8">
        <v>3.2125911524999999</v>
      </c>
      <c r="D51" s="11" t="str">
        <f t="shared" si="18"/>
        <v>N/A</v>
      </c>
      <c r="E51" s="8">
        <v>3.1988495303</v>
      </c>
      <c r="F51" s="11" t="str">
        <f t="shared" si="19"/>
        <v>N/A</v>
      </c>
      <c r="G51" s="8">
        <v>3.1903342485000001</v>
      </c>
      <c r="H51" s="11" t="str">
        <f t="shared" si="20"/>
        <v>N/A</v>
      </c>
      <c r="I51" s="12">
        <v>-0.42799999999999999</v>
      </c>
      <c r="J51" s="12">
        <v>-0.26600000000000001</v>
      </c>
      <c r="K51" s="44" t="s">
        <v>733</v>
      </c>
      <c r="L51" s="9" t="str">
        <f t="shared" si="21"/>
        <v>Yes</v>
      </c>
    </row>
    <row r="52" spans="1:12" x14ac:dyDescent="0.2">
      <c r="A52" s="3" t="s">
        <v>180</v>
      </c>
      <c r="B52" s="34" t="s">
        <v>217</v>
      </c>
      <c r="C52" s="8">
        <v>3.0747916248</v>
      </c>
      <c r="D52" s="11" t="str">
        <f t="shared" si="18"/>
        <v>N/A</v>
      </c>
      <c r="E52" s="8">
        <v>2.9133785031000001</v>
      </c>
      <c r="F52" s="11" t="str">
        <f t="shared" si="19"/>
        <v>N/A</v>
      </c>
      <c r="G52" s="8">
        <v>2.8438444460999999</v>
      </c>
      <c r="H52" s="11" t="str">
        <f t="shared" si="20"/>
        <v>N/A</v>
      </c>
      <c r="I52" s="12">
        <v>-5.25</v>
      </c>
      <c r="J52" s="12">
        <v>-2.39</v>
      </c>
      <c r="K52" s="44" t="s">
        <v>733</v>
      </c>
      <c r="L52" s="9" t="str">
        <f t="shared" si="21"/>
        <v>Yes</v>
      </c>
    </row>
    <row r="53" spans="1:12" x14ac:dyDescent="0.2">
      <c r="A53" s="3" t="s">
        <v>950</v>
      </c>
      <c r="B53" s="34" t="s">
        <v>217</v>
      </c>
      <c r="C53" s="8">
        <v>3.1314011604999998</v>
      </c>
      <c r="D53" s="11" t="str">
        <f t="shared" si="18"/>
        <v>N/A</v>
      </c>
      <c r="E53" s="8">
        <v>2.9470054161000001</v>
      </c>
      <c r="F53" s="11" t="str">
        <f t="shared" si="19"/>
        <v>N/A</v>
      </c>
      <c r="G53" s="8">
        <v>2.8473024281999999</v>
      </c>
      <c r="H53" s="11" t="str">
        <f t="shared" si="20"/>
        <v>N/A</v>
      </c>
      <c r="I53" s="12">
        <v>-5.89</v>
      </c>
      <c r="J53" s="12">
        <v>-3.38</v>
      </c>
      <c r="K53" s="44" t="s">
        <v>733</v>
      </c>
      <c r="L53" s="9" t="str">
        <f t="shared" si="21"/>
        <v>Yes</v>
      </c>
    </row>
    <row r="54" spans="1:12" x14ac:dyDescent="0.2">
      <c r="A54" s="2" t="s">
        <v>212</v>
      </c>
      <c r="B54" s="34" t="s">
        <v>217</v>
      </c>
      <c r="C54" s="35" t="s">
        <v>217</v>
      </c>
      <c r="D54" s="9" t="str">
        <f t="shared" ref="D54:D57" si="22">IF($B54="N/A","N/A",IF(C54&lt;0,"No","Yes"))</f>
        <v>N/A</v>
      </c>
      <c r="E54" s="35">
        <v>87449</v>
      </c>
      <c r="F54" s="9" t="str">
        <f t="shared" ref="F54:F57" si="23">IF($B54="N/A","N/A",IF(E54&lt;0,"No","Yes"))</f>
        <v>N/A</v>
      </c>
      <c r="G54" s="35">
        <v>90041</v>
      </c>
      <c r="H54" s="9" t="str">
        <f t="shared" ref="H54:H57" si="24">IF($B54="N/A","N/A",IF(G54&lt;0,"No","Yes"))</f>
        <v>N/A</v>
      </c>
      <c r="I54" s="12" t="s">
        <v>217</v>
      </c>
      <c r="J54" s="12">
        <v>2.964</v>
      </c>
      <c r="K54" s="44" t="s">
        <v>733</v>
      </c>
      <c r="L54" s="9" t="str">
        <f t="shared" si="21"/>
        <v>Yes</v>
      </c>
    </row>
    <row r="55" spans="1:12" x14ac:dyDescent="0.2">
      <c r="A55" s="2" t="s">
        <v>213</v>
      </c>
      <c r="B55" s="34" t="s">
        <v>217</v>
      </c>
      <c r="C55" s="35" t="s">
        <v>217</v>
      </c>
      <c r="D55" s="9" t="str">
        <f t="shared" si="22"/>
        <v>N/A</v>
      </c>
      <c r="E55" s="35">
        <v>4386</v>
      </c>
      <c r="F55" s="9" t="str">
        <f t="shared" si="23"/>
        <v>N/A</v>
      </c>
      <c r="G55" s="35">
        <v>4538</v>
      </c>
      <c r="H55" s="9" t="str">
        <f t="shared" si="24"/>
        <v>N/A</v>
      </c>
      <c r="I55" s="12" t="s">
        <v>217</v>
      </c>
      <c r="J55" s="12">
        <v>3.4660000000000002</v>
      </c>
      <c r="K55" s="44" t="s">
        <v>733</v>
      </c>
      <c r="L55" s="9" t="str">
        <f t="shared" si="21"/>
        <v>Yes</v>
      </c>
    </row>
    <row r="56" spans="1:12" x14ac:dyDescent="0.2">
      <c r="A56" s="2" t="s">
        <v>214</v>
      </c>
      <c r="B56" s="34" t="s">
        <v>217</v>
      </c>
      <c r="C56" s="35" t="s">
        <v>217</v>
      </c>
      <c r="D56" s="9" t="str">
        <f t="shared" si="22"/>
        <v>N/A</v>
      </c>
      <c r="E56" s="35">
        <v>33442</v>
      </c>
      <c r="F56" s="9" t="str">
        <f t="shared" si="23"/>
        <v>N/A</v>
      </c>
      <c r="G56" s="35">
        <v>35400</v>
      </c>
      <c r="H56" s="9" t="str">
        <f t="shared" si="24"/>
        <v>N/A</v>
      </c>
      <c r="I56" s="12" t="s">
        <v>217</v>
      </c>
      <c r="J56" s="12">
        <v>5.8550000000000004</v>
      </c>
      <c r="K56" s="44" t="s">
        <v>733</v>
      </c>
      <c r="L56" s="9" t="str">
        <f t="shared" si="21"/>
        <v>Yes</v>
      </c>
    </row>
    <row r="57" spans="1:12" x14ac:dyDescent="0.2">
      <c r="A57" s="2" t="s">
        <v>951</v>
      </c>
      <c r="B57" s="34" t="s">
        <v>217</v>
      </c>
      <c r="C57" s="35" t="s">
        <v>217</v>
      </c>
      <c r="D57" s="9" t="str">
        <f t="shared" si="22"/>
        <v>N/A</v>
      </c>
      <c r="E57" s="35">
        <v>7913</v>
      </c>
      <c r="F57" s="9" t="str">
        <f t="shared" si="23"/>
        <v>N/A</v>
      </c>
      <c r="G57" s="35">
        <v>8151</v>
      </c>
      <c r="H57" s="9" t="str">
        <f t="shared" si="24"/>
        <v>N/A</v>
      </c>
      <c r="I57" s="12" t="s">
        <v>217</v>
      </c>
      <c r="J57" s="12">
        <v>3.008</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99.999308404000004</v>
      </c>
      <c r="H58" s="43" t="str">
        <f>IF($B58="N/A","N/A",IF(G58&gt;10,"No",IF(G58&lt;-10,"No","Yes")))</f>
        <v>N/A</v>
      </c>
      <c r="I58" s="12">
        <v>0</v>
      </c>
      <c r="J58" s="12">
        <v>-1E-3</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56.49780638</v>
      </c>
      <c r="D60" s="43" t="str">
        <f t="shared" ref="D60:D61" si="25">IF($B60="N/A","N/A",IF(C60&gt;10,"No",IF(C60&lt;-10,"No","Yes")))</f>
        <v>N/A</v>
      </c>
      <c r="E60" s="8">
        <v>56.225629431000002</v>
      </c>
      <c r="F60" s="43" t="str">
        <f t="shared" ref="F60:F61" si="26">IF($B60="N/A","N/A",IF(E60&gt;10,"No",IF(E60&lt;-10,"No","Yes")))</f>
        <v>N/A</v>
      </c>
      <c r="G60" s="8">
        <v>56.132039587000001</v>
      </c>
      <c r="H60" s="43" t="str">
        <f t="shared" ref="H60:H61" si="27">IF($B60="N/A","N/A",IF(G60&gt;10,"No",IF(G60&lt;-10,"No","Yes")))</f>
        <v>N/A</v>
      </c>
      <c r="I60" s="12">
        <v>-0.48199999999999998</v>
      </c>
      <c r="J60" s="12">
        <v>-0.16600000000000001</v>
      </c>
      <c r="K60" s="44" t="s">
        <v>733</v>
      </c>
      <c r="L60" s="9" t="str">
        <f>IF(J60="Div by 0", "N/A", IF(OR(J60="N/A",K60="N/A"),"N/A", IF(J60&gt;VALUE(MID(K60,1,2)), "No", IF(J60&lt;-1*VALUE(MID(K60,1,2)), "No", "Yes"))))</f>
        <v>Yes</v>
      </c>
    </row>
    <row r="61" spans="1:12" x14ac:dyDescent="0.2">
      <c r="A61" s="6" t="s">
        <v>182</v>
      </c>
      <c r="B61" s="34" t="s">
        <v>217</v>
      </c>
      <c r="C61" s="8">
        <v>43.50219362</v>
      </c>
      <c r="D61" s="43" t="str">
        <f t="shared" si="25"/>
        <v>N/A</v>
      </c>
      <c r="E61" s="8">
        <v>43.774370568999998</v>
      </c>
      <c r="F61" s="43" t="str">
        <f t="shared" si="26"/>
        <v>N/A</v>
      </c>
      <c r="G61" s="8">
        <v>43.867960412999999</v>
      </c>
      <c r="H61" s="43" t="str">
        <f t="shared" si="27"/>
        <v>N/A</v>
      </c>
      <c r="I61" s="12">
        <v>0.62570000000000003</v>
      </c>
      <c r="J61" s="12">
        <v>0.21379999999999999</v>
      </c>
      <c r="K61" s="44" t="s">
        <v>733</v>
      </c>
      <c r="L61" s="9" t="str">
        <f>IF(J61="Div by 0", "N/A", IF(OR(J61="N/A",K61="N/A"),"N/A", IF(J61&gt;VALUE(MID(K61,1,2)), "No", IF(J61&lt;-1*VALUE(MID(K61,1,2)), "No", "Yes"))))</f>
        <v>Yes</v>
      </c>
    </row>
    <row r="62" spans="1:12" x14ac:dyDescent="0.2">
      <c r="A62" s="7" t="s">
        <v>682</v>
      </c>
      <c r="B62" s="34" t="s">
        <v>286</v>
      </c>
      <c r="C62" s="8">
        <v>55.361146492000003</v>
      </c>
      <c r="D62" s="43" t="str">
        <f>IF($B62="N/A","N/A",IF(C62&gt;70,"No",IF(C62&lt;40,"No","Yes")))</f>
        <v>Yes</v>
      </c>
      <c r="E62" s="8">
        <v>56.675657692000001</v>
      </c>
      <c r="F62" s="43" t="str">
        <f>IF($B62="N/A","N/A",IF(E62&gt;70,"No",IF(E62&lt;40,"No","Yes")))</f>
        <v>Yes</v>
      </c>
      <c r="G62" s="8">
        <v>58.440588409999997</v>
      </c>
      <c r="H62" s="43" t="str">
        <f>IF($B62="N/A","N/A",IF(G62&gt;70,"No",IF(G62&lt;40,"No","Yes")))</f>
        <v>Yes</v>
      </c>
      <c r="I62" s="12">
        <v>2.3740000000000001</v>
      </c>
      <c r="J62" s="12">
        <v>3.1139999999999999</v>
      </c>
      <c r="K62" s="44" t="s">
        <v>733</v>
      </c>
      <c r="L62" s="9" t="str">
        <f t="shared" si="11"/>
        <v>Yes</v>
      </c>
    </row>
    <row r="63" spans="1:12" x14ac:dyDescent="0.2">
      <c r="A63" s="2" t="s">
        <v>683</v>
      </c>
      <c r="B63" s="34" t="s">
        <v>217</v>
      </c>
      <c r="C63" s="8">
        <v>69.575848773000004</v>
      </c>
      <c r="D63" s="43" t="str">
        <f>IF($B63="N/A","N/A",IF(C63&gt;10,"No",IF(C63&lt;-10,"No","Yes")))</f>
        <v>N/A</v>
      </c>
      <c r="E63" s="8">
        <v>69.366591928000005</v>
      </c>
      <c r="F63" s="43" t="str">
        <f>IF($B63="N/A","N/A",IF(E63&gt;10,"No",IF(E63&lt;-10,"No","Yes")))</f>
        <v>N/A</v>
      </c>
      <c r="G63" s="8">
        <v>69.072352834</v>
      </c>
      <c r="H63" s="43" t="str">
        <f>IF($B63="N/A","N/A",IF(G63&gt;10,"No",IF(G63&lt;-10,"No","Yes")))</f>
        <v>N/A</v>
      </c>
      <c r="I63" s="12">
        <v>-0.30099999999999999</v>
      </c>
      <c r="J63" s="12">
        <v>-0.42399999999999999</v>
      </c>
      <c r="K63" s="34" t="s">
        <v>217</v>
      </c>
      <c r="L63" s="9" t="str">
        <f t="shared" si="11"/>
        <v>N/A</v>
      </c>
    </row>
    <row r="64" spans="1:12" x14ac:dyDescent="0.2">
      <c r="A64" s="2" t="s">
        <v>684</v>
      </c>
      <c r="B64" s="34" t="s">
        <v>217</v>
      </c>
      <c r="C64" s="8">
        <v>78.596670935000006</v>
      </c>
      <c r="D64" s="43" t="str">
        <f t="shared" ref="D64:D70" si="28">IF($B64="N/A","N/A",IF(C64&gt;10,"No",IF(C64&lt;-10,"No","Yes")))</f>
        <v>N/A</v>
      </c>
      <c r="E64" s="8">
        <v>77.932933425000002</v>
      </c>
      <c r="F64" s="43" t="str">
        <f t="shared" ref="F64:F70" si="29">IF($B64="N/A","N/A",IF(E64&gt;10,"No",IF(E64&lt;-10,"No","Yes")))</f>
        <v>N/A</v>
      </c>
      <c r="G64" s="8">
        <v>77.251545410999995</v>
      </c>
      <c r="H64" s="43" t="str">
        <f t="shared" ref="H64:H70" si="30">IF($B64="N/A","N/A",IF(G64&gt;10,"No",IF(G64&lt;-10,"No","Yes")))</f>
        <v>N/A</v>
      </c>
      <c r="I64" s="12">
        <v>-0.84399999999999997</v>
      </c>
      <c r="J64" s="12">
        <v>-0.874</v>
      </c>
      <c r="K64" s="34" t="s">
        <v>217</v>
      </c>
      <c r="L64" s="9" t="str">
        <f t="shared" si="11"/>
        <v>N/A</v>
      </c>
    </row>
    <row r="65" spans="1:12" x14ac:dyDescent="0.2">
      <c r="A65" s="2" t="s">
        <v>427</v>
      </c>
      <c r="B65" s="34" t="s">
        <v>217</v>
      </c>
      <c r="C65" s="8">
        <v>54.655327303999997</v>
      </c>
      <c r="D65" s="43" t="str">
        <f t="shared" si="28"/>
        <v>N/A</v>
      </c>
      <c r="E65" s="8">
        <v>57.052216115999997</v>
      </c>
      <c r="F65" s="43" t="str">
        <f t="shared" si="29"/>
        <v>N/A</v>
      </c>
      <c r="G65" s="8">
        <v>59.97285239</v>
      </c>
      <c r="H65" s="43" t="str">
        <f t="shared" si="30"/>
        <v>N/A</v>
      </c>
      <c r="I65" s="12">
        <v>4.3849999999999998</v>
      </c>
      <c r="J65" s="12">
        <v>5.1189999999999998</v>
      </c>
      <c r="K65" s="34" t="s">
        <v>217</v>
      </c>
      <c r="L65" s="9" t="str">
        <f t="shared" si="11"/>
        <v>N/A</v>
      </c>
    </row>
    <row r="66" spans="1:12" x14ac:dyDescent="0.2">
      <c r="A66" s="2" t="s">
        <v>685</v>
      </c>
      <c r="B66" s="34" t="s">
        <v>217</v>
      </c>
      <c r="C66" s="8">
        <v>28.874332848000002</v>
      </c>
      <c r="D66" s="43" t="str">
        <f t="shared" si="28"/>
        <v>N/A</v>
      </c>
      <c r="E66" s="8">
        <v>28.813166434999999</v>
      </c>
      <c r="F66" s="43" t="str">
        <f t="shared" si="29"/>
        <v>N/A</v>
      </c>
      <c r="G66" s="8">
        <v>29.819462791999999</v>
      </c>
      <c r="H66" s="43" t="str">
        <f t="shared" si="30"/>
        <v>N/A</v>
      </c>
      <c r="I66" s="12">
        <v>-0.21199999999999999</v>
      </c>
      <c r="J66" s="12">
        <v>3.492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1.2200844674</v>
      </c>
      <c r="D68" s="43" t="str">
        <f t="shared" si="28"/>
        <v>N/A</v>
      </c>
      <c r="E68" s="8">
        <v>1.1590552984</v>
      </c>
      <c r="F68" s="43" t="str">
        <f t="shared" si="29"/>
        <v>N/A</v>
      </c>
      <c r="G68" s="8">
        <v>1.1404424834</v>
      </c>
      <c r="H68" s="43" t="str">
        <f t="shared" si="30"/>
        <v>N/A</v>
      </c>
      <c r="I68" s="12">
        <v>-5</v>
      </c>
      <c r="J68" s="12">
        <v>-1.61</v>
      </c>
      <c r="K68" s="34" t="s">
        <v>217</v>
      </c>
      <c r="L68" s="9" t="str">
        <f t="shared" si="11"/>
        <v>N/A</v>
      </c>
    </row>
    <row r="69" spans="1:12" x14ac:dyDescent="0.2">
      <c r="A69" s="3" t="s">
        <v>151</v>
      </c>
      <c r="B69" s="34" t="s">
        <v>217</v>
      </c>
      <c r="C69" s="8">
        <v>1.4748273782000001</v>
      </c>
      <c r="D69" s="43" t="str">
        <f t="shared" si="28"/>
        <v>N/A</v>
      </c>
      <c r="E69" s="8">
        <v>1.4216314060999999</v>
      </c>
      <c r="F69" s="43" t="str">
        <f t="shared" si="29"/>
        <v>N/A</v>
      </c>
      <c r="G69" s="8">
        <v>1.3859592096</v>
      </c>
      <c r="H69" s="43" t="str">
        <f t="shared" si="30"/>
        <v>N/A</v>
      </c>
      <c r="I69" s="12">
        <v>-3.61</v>
      </c>
      <c r="J69" s="12">
        <v>-2.5099999999999998</v>
      </c>
      <c r="K69" s="34" t="s">
        <v>217</v>
      </c>
      <c r="L69" s="9" t="str">
        <f t="shared" si="11"/>
        <v>N/A</v>
      </c>
    </row>
    <row r="70" spans="1:12" x14ac:dyDescent="0.2">
      <c r="A70" s="3" t="s">
        <v>152</v>
      </c>
      <c r="B70" s="34" t="s">
        <v>217</v>
      </c>
      <c r="C70" s="8">
        <v>1.5910258988999999</v>
      </c>
      <c r="D70" s="43" t="str">
        <f t="shared" si="28"/>
        <v>N/A</v>
      </c>
      <c r="E70" s="8">
        <v>1.503910023</v>
      </c>
      <c r="F70" s="43" t="str">
        <f t="shared" si="29"/>
        <v>N/A</v>
      </c>
      <c r="G70" s="8">
        <v>1.4744835504</v>
      </c>
      <c r="H70" s="43" t="str">
        <f t="shared" si="30"/>
        <v>N/A</v>
      </c>
      <c r="I70" s="12">
        <v>-5.48</v>
      </c>
      <c r="J70" s="12">
        <v>-1.96</v>
      </c>
      <c r="K70" s="34" t="s">
        <v>217</v>
      </c>
      <c r="L70" s="9" t="str">
        <f t="shared" si="11"/>
        <v>N/A</v>
      </c>
    </row>
    <row r="71" spans="1:12" x14ac:dyDescent="0.2">
      <c r="A71" s="2" t="s">
        <v>954</v>
      </c>
      <c r="B71" s="47" t="s">
        <v>217</v>
      </c>
      <c r="C71" s="1">
        <v>698</v>
      </c>
      <c r="D71" s="11" t="str">
        <f>IF($B71="N/A","N/A",IF(C71&gt;10,"No",IF(C71&lt;-10,"No","Yes")))</f>
        <v>N/A</v>
      </c>
      <c r="E71" s="1">
        <v>640</v>
      </c>
      <c r="F71" s="11" t="str">
        <f>IF($B71="N/A","N/A",IF(E71&gt;10,"No",IF(E71&lt;-10,"No","Yes")))</f>
        <v>N/A</v>
      </c>
      <c r="G71" s="1">
        <v>659</v>
      </c>
      <c r="H71" s="11" t="str">
        <f>IF($B71="N/A","N/A",IF(G71&gt;10,"No",IF(G71&lt;-10,"No","Yes")))</f>
        <v>N/A</v>
      </c>
      <c r="I71" s="12">
        <v>-8.31</v>
      </c>
      <c r="J71" s="12">
        <v>2.9689999999999999</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34</v>
      </c>
      <c r="D73" s="43" t="str">
        <f t="shared" si="31"/>
        <v>No</v>
      </c>
      <c r="E73" s="1">
        <v>33</v>
      </c>
      <c r="F73" s="43" t="str">
        <f t="shared" si="32"/>
        <v>No</v>
      </c>
      <c r="G73" s="1">
        <v>40</v>
      </c>
      <c r="H73" s="43" t="str">
        <f t="shared" si="33"/>
        <v>No</v>
      </c>
      <c r="I73" s="12">
        <v>-2.94</v>
      </c>
      <c r="J73" s="12">
        <v>21.21</v>
      </c>
      <c r="K73" s="34" t="s">
        <v>217</v>
      </c>
      <c r="L73" s="9" t="str">
        <f t="shared" si="11"/>
        <v>N/A</v>
      </c>
    </row>
    <row r="74" spans="1:12" x14ac:dyDescent="0.2">
      <c r="A74" s="3" t="s">
        <v>207</v>
      </c>
      <c r="B74" s="67" t="s">
        <v>217</v>
      </c>
      <c r="C74" s="13">
        <v>70.588235294</v>
      </c>
      <c r="D74" s="11" t="str">
        <f>IF($B74="N/A","N/A",IF(C74&gt;10,"No",IF(C74&lt;-10,"No","Yes")))</f>
        <v>N/A</v>
      </c>
      <c r="E74" s="13">
        <v>90.909090909</v>
      </c>
      <c r="F74" s="11" t="str">
        <f>IF($B74="N/A","N/A",IF(E74&gt;10,"No",IF(E74&lt;-10,"No","Yes")))</f>
        <v>N/A</v>
      </c>
      <c r="G74" s="13">
        <v>90</v>
      </c>
      <c r="H74" s="11" t="str">
        <f>IF($B74="N/A","N/A",IF(G74&gt;10,"No",IF(G74&lt;-10,"No","Yes")))</f>
        <v>N/A</v>
      </c>
      <c r="I74" s="12">
        <v>28.79</v>
      </c>
      <c r="J74" s="12">
        <v>-1</v>
      </c>
      <c r="K74" s="67" t="s">
        <v>217</v>
      </c>
      <c r="L74" s="9" t="str">
        <f t="shared" si="11"/>
        <v>N/A</v>
      </c>
    </row>
    <row r="75" spans="1:12" x14ac:dyDescent="0.2">
      <c r="A75" s="2" t="s">
        <v>65</v>
      </c>
      <c r="B75" s="47" t="s">
        <v>217</v>
      </c>
      <c r="C75" s="1">
        <v>20851</v>
      </c>
      <c r="D75" s="11" t="str">
        <f>IF($B75="N/A","N/A",IF(C75&gt;10,"No",IF(C75&lt;-10,"No","Yes")))</f>
        <v>N/A</v>
      </c>
      <c r="E75" s="1">
        <v>21102</v>
      </c>
      <c r="F75" s="11" t="str">
        <f>IF($B75="N/A","N/A",IF(E75&gt;10,"No",IF(E75&lt;-10,"No","Yes")))</f>
        <v>N/A</v>
      </c>
      <c r="G75" s="1">
        <v>21606</v>
      </c>
      <c r="H75" s="11" t="str">
        <f>IF($B75="N/A","N/A",IF(G75&gt;10,"No",IF(G75&lt;-10,"No","Yes")))</f>
        <v>N/A</v>
      </c>
      <c r="I75" s="12">
        <v>1.204</v>
      </c>
      <c r="J75" s="12">
        <v>2.3879999999999999</v>
      </c>
      <c r="K75" s="47" t="s">
        <v>733</v>
      </c>
      <c r="L75" s="9" t="str">
        <f t="shared" ref="L75:L107" si="34">IF(J75="Div by 0", "N/A", IF(K75="N/A","N/A", IF(J75&gt;VALUE(MID(K75,1,2)), "No", IF(J75&lt;-1*VALUE(MID(K75,1,2)), "No", "Yes"))))</f>
        <v>Yes</v>
      </c>
    </row>
    <row r="76" spans="1:12" x14ac:dyDescent="0.2">
      <c r="A76" s="4" t="s">
        <v>66</v>
      </c>
      <c r="B76" s="47" t="s">
        <v>217</v>
      </c>
      <c r="C76" s="1">
        <v>18302.919999999998</v>
      </c>
      <c r="D76" s="11" t="str">
        <f>IF($B76="N/A","N/A",IF(C76&gt;10,"No",IF(C76&lt;-10,"No","Yes")))</f>
        <v>N/A</v>
      </c>
      <c r="E76" s="1">
        <v>18559.46</v>
      </c>
      <c r="F76" s="11" t="str">
        <f>IF($B76="N/A","N/A",IF(E76&gt;10,"No",IF(E76&lt;-10,"No","Yes")))</f>
        <v>N/A</v>
      </c>
      <c r="G76" s="1">
        <v>18972.7</v>
      </c>
      <c r="H76" s="11" t="str">
        <f>IF($B76="N/A","N/A",IF(G76&gt;10,"No",IF(G76&lt;-10,"No","Yes")))</f>
        <v>N/A</v>
      </c>
      <c r="I76" s="12">
        <v>1.4019999999999999</v>
      </c>
      <c r="J76" s="12">
        <v>2.2269999999999999</v>
      </c>
      <c r="K76" s="47" t="s">
        <v>734</v>
      </c>
      <c r="L76" s="9" t="str">
        <f t="shared" si="34"/>
        <v>Yes</v>
      </c>
    </row>
    <row r="77" spans="1:12" x14ac:dyDescent="0.2">
      <c r="A77" s="3" t="s">
        <v>67</v>
      </c>
      <c r="B77" s="34" t="s">
        <v>287</v>
      </c>
      <c r="C77" s="8">
        <v>98.916567813</v>
      </c>
      <c r="D77" s="43" t="str">
        <f>IF($B77="N/A","N/A",IF(C77&gt;=90,"Yes","No"))</f>
        <v>Yes</v>
      </c>
      <c r="E77" s="8">
        <v>98.957510662000004</v>
      </c>
      <c r="F77" s="43" t="str">
        <f>IF($B77="N/A","N/A",IF(E77&gt;=90,"Yes","No"))</f>
        <v>Yes</v>
      </c>
      <c r="G77" s="8">
        <v>98.847531536999995</v>
      </c>
      <c r="H77" s="43" t="str">
        <f>IF($B77="N/A","N/A",IF(G77&gt;=90,"Yes","No"))</f>
        <v>Yes</v>
      </c>
      <c r="I77" s="12">
        <v>4.1399999999999999E-2</v>
      </c>
      <c r="J77" s="12">
        <v>-0.111</v>
      </c>
      <c r="K77" s="44" t="s">
        <v>733</v>
      </c>
      <c r="L77" s="9" t="str">
        <f t="shared" si="34"/>
        <v>Yes</v>
      </c>
    </row>
    <row r="78" spans="1:12" x14ac:dyDescent="0.2">
      <c r="A78" s="2" t="s">
        <v>955</v>
      </c>
      <c r="B78" s="34" t="s">
        <v>287</v>
      </c>
      <c r="C78" s="8">
        <v>99.040722279999997</v>
      </c>
      <c r="D78" s="43" t="str">
        <f>IF($B78="N/A","N/A",IF(C78&gt;=90,"Yes","No"))</f>
        <v>Yes</v>
      </c>
      <c r="E78" s="8">
        <v>99.047085202000005</v>
      </c>
      <c r="F78" s="43" t="str">
        <f>IF($B78="N/A","N/A",IF(E78&gt;=90,"Yes","No"))</f>
        <v>Yes</v>
      </c>
      <c r="G78" s="8">
        <v>98.970293420999994</v>
      </c>
      <c r="H78" s="43" t="str">
        <f>IF($B78="N/A","N/A",IF(G78&gt;=90,"Yes","No"))</f>
        <v>Yes</v>
      </c>
      <c r="I78" s="12">
        <v>6.4000000000000003E-3</v>
      </c>
      <c r="J78" s="12">
        <v>-7.8E-2</v>
      </c>
      <c r="K78" s="44" t="s">
        <v>733</v>
      </c>
      <c r="L78" s="9" t="str">
        <f t="shared" si="34"/>
        <v>Yes</v>
      </c>
    </row>
    <row r="79" spans="1:12" x14ac:dyDescent="0.2">
      <c r="A79" s="6" t="s">
        <v>956</v>
      </c>
      <c r="B79" s="47" t="s">
        <v>288</v>
      </c>
      <c r="C79" s="13">
        <v>52.179257362000001</v>
      </c>
      <c r="D79" s="43" t="str">
        <f>IF($B79="N/A","N/A",IF(C79&gt;55,"No",IF(C79&lt;30,"No","Yes")))</f>
        <v>Yes</v>
      </c>
      <c r="E79" s="13">
        <v>51.096469663000001</v>
      </c>
      <c r="F79" s="43" t="str">
        <f>IF($B79="N/A","N/A",IF(E79&gt;55,"No",IF(E79&lt;30,"No","Yes")))</f>
        <v>Yes</v>
      </c>
      <c r="G79" s="13">
        <v>50.575368521000001</v>
      </c>
      <c r="H79" s="43" t="str">
        <f>IF($B79="N/A","N/A",IF(G79&gt;55,"No",IF(G79&lt;30,"No","Yes")))</f>
        <v>Yes</v>
      </c>
      <c r="I79" s="12">
        <v>-2.08</v>
      </c>
      <c r="J79" s="12">
        <v>-1.02</v>
      </c>
      <c r="K79" s="47" t="s">
        <v>733</v>
      </c>
      <c r="L79" s="9" t="str">
        <f t="shared" si="34"/>
        <v>Yes</v>
      </c>
    </row>
    <row r="80" spans="1:12" ht="25.5" x14ac:dyDescent="0.2">
      <c r="A80" s="2" t="s">
        <v>957</v>
      </c>
      <c r="B80" s="47" t="s">
        <v>282</v>
      </c>
      <c r="C80" s="13">
        <v>0.80571675220000005</v>
      </c>
      <c r="D80" s="43" t="str">
        <f>IF($B80="N/A","N/A",IF(C80&gt;=5,"No",IF(C80&lt;0,"No","Yes")))</f>
        <v>Yes</v>
      </c>
      <c r="E80" s="13">
        <v>0.71083309640000003</v>
      </c>
      <c r="F80" s="43" t="str">
        <f>IF($B80="N/A","N/A",IF(E80&gt;=5,"No",IF(E80&lt;0,"No","Yes")))</f>
        <v>Yes</v>
      </c>
      <c r="G80" s="13">
        <v>0.47209108579999998</v>
      </c>
      <c r="H80" s="43" t="str">
        <f>IF($B80="N/A","N/A",IF(G80&gt;=5,"No",IF(G80&lt;0,"No","Yes")))</f>
        <v>Yes</v>
      </c>
      <c r="I80" s="12">
        <v>-11.8</v>
      </c>
      <c r="J80" s="12">
        <v>-33.6</v>
      </c>
      <c r="K80" s="47" t="s">
        <v>217</v>
      </c>
      <c r="L80" s="9" t="str">
        <f t="shared" si="34"/>
        <v>N/A</v>
      </c>
    </row>
    <row r="81" spans="1:12" ht="25.5" x14ac:dyDescent="0.2">
      <c r="A81" s="2" t="s">
        <v>958</v>
      </c>
      <c r="B81" s="47" t="s">
        <v>217</v>
      </c>
      <c r="C81" s="13">
        <v>18.090259459999999</v>
      </c>
      <c r="D81" s="47" t="s">
        <v>217</v>
      </c>
      <c r="E81" s="13">
        <v>17.94616624</v>
      </c>
      <c r="F81" s="47" t="s">
        <v>217</v>
      </c>
      <c r="G81" s="13">
        <v>18.985467</v>
      </c>
      <c r="H81" s="47" t="s">
        <v>217</v>
      </c>
      <c r="I81" s="12">
        <v>-0.79700000000000004</v>
      </c>
      <c r="J81" s="12">
        <v>5.7910000000000004</v>
      </c>
      <c r="K81" s="47" t="s">
        <v>217</v>
      </c>
      <c r="L81" s="9" t="str">
        <f t="shared" si="34"/>
        <v>N/A</v>
      </c>
    </row>
    <row r="82" spans="1:12" ht="25.5" x14ac:dyDescent="0.2">
      <c r="A82" s="2" t="s">
        <v>959</v>
      </c>
      <c r="B82" s="47" t="s">
        <v>217</v>
      </c>
      <c r="C82" s="13">
        <v>47.196777132999998</v>
      </c>
      <c r="D82" s="47" t="s">
        <v>217</v>
      </c>
      <c r="E82" s="13">
        <v>45.990901336</v>
      </c>
      <c r="F82" s="47" t="s">
        <v>217</v>
      </c>
      <c r="G82" s="13">
        <v>44.876423215999999</v>
      </c>
      <c r="H82" s="47" t="s">
        <v>217</v>
      </c>
      <c r="I82" s="12">
        <v>-2.5499999999999998</v>
      </c>
      <c r="J82" s="12">
        <v>-2.42</v>
      </c>
      <c r="K82" s="47" t="s">
        <v>217</v>
      </c>
      <c r="L82" s="9" t="str">
        <f t="shared" si="34"/>
        <v>N/A</v>
      </c>
    </row>
    <row r="83" spans="1:12" ht="25.5" x14ac:dyDescent="0.2">
      <c r="A83" s="2" t="s">
        <v>960</v>
      </c>
      <c r="B83" s="47" t="s">
        <v>217</v>
      </c>
      <c r="C83" s="13">
        <v>9.7932952855999993</v>
      </c>
      <c r="D83" s="47" t="s">
        <v>217</v>
      </c>
      <c r="E83" s="13">
        <v>10.240735474999999</v>
      </c>
      <c r="F83" s="47" t="s">
        <v>217</v>
      </c>
      <c r="G83" s="13">
        <v>10.547995927000001</v>
      </c>
      <c r="H83" s="47" t="s">
        <v>217</v>
      </c>
      <c r="I83" s="12">
        <v>4.569</v>
      </c>
      <c r="J83" s="12">
        <v>3</v>
      </c>
      <c r="K83" s="47" t="s">
        <v>217</v>
      </c>
      <c r="L83" s="9" t="str">
        <f t="shared" si="34"/>
        <v>N/A</v>
      </c>
    </row>
    <row r="84" spans="1:12" ht="25.5" x14ac:dyDescent="0.2">
      <c r="A84" s="2" t="s">
        <v>961</v>
      </c>
      <c r="B84" s="47" t="s">
        <v>217</v>
      </c>
      <c r="C84" s="13">
        <v>5.3138938180000004</v>
      </c>
      <c r="D84" s="47" t="s">
        <v>217</v>
      </c>
      <c r="E84" s="13">
        <v>4.9805705619999996</v>
      </c>
      <c r="F84" s="47" t="s">
        <v>217</v>
      </c>
      <c r="G84" s="13">
        <v>4.7579376098999999</v>
      </c>
      <c r="H84" s="47" t="s">
        <v>217</v>
      </c>
      <c r="I84" s="12">
        <v>-6.27</v>
      </c>
      <c r="J84" s="12">
        <v>-4.47</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4.8966476427999996</v>
      </c>
      <c r="D86" s="47" t="s">
        <v>217</v>
      </c>
      <c r="E86" s="13">
        <v>5.7435314188</v>
      </c>
      <c r="F86" s="47" t="s">
        <v>217</v>
      </c>
      <c r="G86" s="13">
        <v>6.0029621401000002</v>
      </c>
      <c r="H86" s="47" t="s">
        <v>217</v>
      </c>
      <c r="I86" s="12">
        <v>17.3</v>
      </c>
      <c r="J86" s="12">
        <v>4.5170000000000003</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13.903409908</v>
      </c>
      <c r="D88" s="47" t="s">
        <v>217</v>
      </c>
      <c r="E88" s="13">
        <v>14.387261871</v>
      </c>
      <c r="F88" s="47" t="s">
        <v>217</v>
      </c>
      <c r="G88" s="13">
        <v>14.357123021</v>
      </c>
      <c r="H88" s="47" t="s">
        <v>217</v>
      </c>
      <c r="I88" s="12">
        <v>3.48</v>
      </c>
      <c r="J88" s="12">
        <v>-0.20899999999999999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67.219797611999994</v>
      </c>
      <c r="D91" s="47" t="s">
        <v>217</v>
      </c>
      <c r="E91" s="13">
        <v>66.069566866000002</v>
      </c>
      <c r="F91" s="47" t="s">
        <v>217</v>
      </c>
      <c r="G91" s="13">
        <v>64.463574933000004</v>
      </c>
      <c r="H91" s="47" t="s">
        <v>217</v>
      </c>
      <c r="I91" s="12">
        <v>-1.71</v>
      </c>
      <c r="J91" s="12">
        <v>-2.4300000000000002</v>
      </c>
      <c r="K91" s="47" t="s">
        <v>217</v>
      </c>
      <c r="L91" s="9" t="str">
        <f t="shared" si="34"/>
        <v>N/A</v>
      </c>
    </row>
    <row r="92" spans="1:12" x14ac:dyDescent="0.2">
      <c r="A92" s="2" t="s">
        <v>969</v>
      </c>
      <c r="B92" s="47" t="s">
        <v>217</v>
      </c>
      <c r="C92" s="13">
        <v>32.780202387999999</v>
      </c>
      <c r="D92" s="47" t="s">
        <v>217</v>
      </c>
      <c r="E92" s="13">
        <v>33.930433133999998</v>
      </c>
      <c r="F92" s="47" t="s">
        <v>217</v>
      </c>
      <c r="G92" s="13">
        <v>35.536425067000003</v>
      </c>
      <c r="H92" s="47" t="s">
        <v>217</v>
      </c>
      <c r="I92" s="12">
        <v>3.5089999999999999</v>
      </c>
      <c r="J92" s="12">
        <v>4.7329999999999997</v>
      </c>
      <c r="K92" s="47" t="s">
        <v>217</v>
      </c>
      <c r="L92" s="9" t="str">
        <f t="shared" si="34"/>
        <v>N/A</v>
      </c>
    </row>
    <row r="93" spans="1:12" x14ac:dyDescent="0.2">
      <c r="A93" s="6" t="s">
        <v>68</v>
      </c>
      <c r="B93" s="47" t="s">
        <v>217</v>
      </c>
      <c r="C93" s="1">
        <v>115</v>
      </c>
      <c r="D93" s="11" t="str">
        <f>IF($B93="N/A","N/A",IF(C93&gt;10,"No",IF(C93&lt;-10,"No","Yes")))</f>
        <v>N/A</v>
      </c>
      <c r="E93" s="1">
        <v>107</v>
      </c>
      <c r="F93" s="11" t="str">
        <f>IF($B93="N/A","N/A",IF(E93&gt;10,"No",IF(E93&lt;-10,"No","Yes")))</f>
        <v>N/A</v>
      </c>
      <c r="G93" s="1">
        <v>93</v>
      </c>
      <c r="H93" s="11" t="str">
        <f>IF($B93="N/A","N/A",IF(G93&gt;10,"No",IF(G93&lt;-10,"No","Yes")))</f>
        <v>N/A</v>
      </c>
      <c r="I93" s="12">
        <v>-6.96</v>
      </c>
      <c r="J93" s="12">
        <v>-13.1</v>
      </c>
      <c r="K93" s="47" t="s">
        <v>733</v>
      </c>
      <c r="L93" s="9" t="str">
        <f t="shared" si="34"/>
        <v>No</v>
      </c>
    </row>
    <row r="94" spans="1:12" x14ac:dyDescent="0.2">
      <c r="A94" s="2" t="s">
        <v>109</v>
      </c>
      <c r="B94" s="47" t="s">
        <v>217</v>
      </c>
      <c r="C94" s="13">
        <v>2.6086956522000002</v>
      </c>
      <c r="D94" s="43" t="str">
        <f>IF($B94="N/A","N/A",IF(C94&gt;10,"No",IF(C94&lt;-10,"No","Yes")))</f>
        <v>N/A</v>
      </c>
      <c r="E94" s="13">
        <v>0</v>
      </c>
      <c r="F94" s="43" t="str">
        <f>IF($B94="N/A","N/A",IF(E94&gt;10,"No",IF(E94&lt;-10,"No","Yes")))</f>
        <v>N/A</v>
      </c>
      <c r="G94" s="13">
        <v>3.2258064516</v>
      </c>
      <c r="H94" s="43" t="str">
        <f>IF($B94="N/A","N/A",IF(G94&gt;10,"No",IF(G94&lt;-10,"No","Yes")))</f>
        <v>N/A</v>
      </c>
      <c r="I94" s="12">
        <v>-100</v>
      </c>
      <c r="J94" s="12" t="s">
        <v>1743</v>
      </c>
      <c r="K94" s="47" t="s">
        <v>733</v>
      </c>
      <c r="L94" s="9" t="str">
        <f t="shared" si="34"/>
        <v>N/A</v>
      </c>
    </row>
    <row r="95" spans="1:12" x14ac:dyDescent="0.2">
      <c r="A95" s="2" t="s">
        <v>110</v>
      </c>
      <c r="B95" s="47" t="s">
        <v>217</v>
      </c>
      <c r="C95" s="13">
        <v>0.86956521740000003</v>
      </c>
      <c r="D95" s="43" t="str">
        <f>IF($B95="N/A","N/A",IF(C95&gt;10,"No",IF(C95&lt;-10,"No","Yes")))</f>
        <v>N/A</v>
      </c>
      <c r="E95" s="13">
        <v>2.8037383178000002</v>
      </c>
      <c r="F95" s="43" t="str">
        <f>IF($B95="N/A","N/A",IF(E95&gt;10,"No",IF(E95&lt;-10,"No","Yes")))</f>
        <v>N/A</v>
      </c>
      <c r="G95" s="13">
        <v>2.1505376344</v>
      </c>
      <c r="H95" s="43" t="str">
        <f>IF($B95="N/A","N/A",IF(G95&gt;10,"No",IF(G95&lt;-10,"No","Yes")))</f>
        <v>N/A</v>
      </c>
      <c r="I95" s="12">
        <v>222.4</v>
      </c>
      <c r="J95" s="12">
        <v>-23.3</v>
      </c>
      <c r="K95" s="47" t="s">
        <v>733</v>
      </c>
      <c r="L95" s="9" t="str">
        <f t="shared" si="34"/>
        <v>No</v>
      </c>
    </row>
    <row r="96" spans="1:12" x14ac:dyDescent="0.2">
      <c r="A96" s="4" t="s">
        <v>7</v>
      </c>
      <c r="B96" s="47" t="s">
        <v>217</v>
      </c>
      <c r="C96" s="13">
        <v>0.100714594</v>
      </c>
      <c r="D96" s="11" t="str">
        <f>IF($B96="N/A","N/A",IF(C96&gt;10,"No",IF(C96&lt;-10,"No","Yes")))</f>
        <v>N/A</v>
      </c>
      <c r="E96" s="13">
        <v>9.0038858900000004E-2</v>
      </c>
      <c r="F96" s="11" t="str">
        <f>IF($B96="N/A","N/A",IF(E96&gt;10,"No",IF(E96&lt;-10,"No","Yes")))</f>
        <v>N/A</v>
      </c>
      <c r="G96" s="13">
        <v>9.7195223499999997E-2</v>
      </c>
      <c r="H96" s="11" t="str">
        <f>IF($B96="N/A","N/A",IF(G96&gt;10,"No",IF(G96&lt;-10,"No","Yes")))</f>
        <v>N/A</v>
      </c>
      <c r="I96" s="12">
        <v>-10.6</v>
      </c>
      <c r="J96" s="12">
        <v>7.9480000000000004</v>
      </c>
      <c r="K96" s="47" t="s">
        <v>734</v>
      </c>
      <c r="L96" s="9" t="str">
        <f t="shared" si="34"/>
        <v>Yes</v>
      </c>
    </row>
    <row r="97" spans="1:12" x14ac:dyDescent="0.2">
      <c r="A97" s="4" t="s">
        <v>184</v>
      </c>
      <c r="B97" s="47" t="s">
        <v>217</v>
      </c>
      <c r="C97" s="13">
        <v>62.658865282000001</v>
      </c>
      <c r="D97" s="11" t="str">
        <f t="shared" ref="D97:D98" si="35">IF($B97="N/A","N/A",IF(C97&gt;10,"No",IF(C97&lt;-10,"No","Yes")))</f>
        <v>N/A</v>
      </c>
      <c r="E97" s="13">
        <v>62.278457017999997</v>
      </c>
      <c r="F97" s="11" t="str">
        <f t="shared" ref="F97:F98" si="36">IF($B97="N/A","N/A",IF(E97&gt;10,"No",IF(E97&lt;-10,"No","Yes")))</f>
        <v>N/A</v>
      </c>
      <c r="G97" s="13">
        <v>61.959640841000002</v>
      </c>
      <c r="H97" s="11" t="str">
        <f t="shared" ref="H97:H98" si="37">IF($B97="N/A","N/A",IF(G97&gt;10,"No",IF(G97&lt;-10,"No","Yes")))</f>
        <v>N/A</v>
      </c>
      <c r="I97" s="12">
        <v>-0.60699999999999998</v>
      </c>
      <c r="J97" s="12">
        <v>-0.51200000000000001</v>
      </c>
      <c r="K97" s="47" t="s">
        <v>733</v>
      </c>
      <c r="L97" s="9" t="str">
        <f>IF(J97="Div by 0", "N/A", IF(OR(J97="N/A",K97="N/A"),"N/A", IF(J97&gt;VALUE(MID(K97,1,2)), "No", IF(J97&lt;-1*VALUE(MID(K97,1,2)), "No", "Yes"))))</f>
        <v>Yes</v>
      </c>
    </row>
    <row r="98" spans="1:12" x14ac:dyDescent="0.2">
      <c r="A98" s="4" t="s">
        <v>185</v>
      </c>
      <c r="B98" s="47" t="s">
        <v>217</v>
      </c>
      <c r="C98" s="13">
        <v>37.341134717999999</v>
      </c>
      <c r="D98" s="11" t="str">
        <f t="shared" si="35"/>
        <v>N/A</v>
      </c>
      <c r="E98" s="13">
        <v>37.721542982000003</v>
      </c>
      <c r="F98" s="11" t="str">
        <f t="shared" si="36"/>
        <v>N/A</v>
      </c>
      <c r="G98" s="13">
        <v>38.040359158999998</v>
      </c>
      <c r="H98" s="11" t="str">
        <f t="shared" si="37"/>
        <v>N/A</v>
      </c>
      <c r="I98" s="12">
        <v>1.0189999999999999</v>
      </c>
      <c r="J98" s="12">
        <v>0.84519999999999995</v>
      </c>
      <c r="K98" s="47" t="s">
        <v>733</v>
      </c>
      <c r="L98" s="9" t="str">
        <f>IF(J98="Div by 0", "N/A", IF(OR(J98="N/A",K98="N/A"),"N/A", IF(J98&gt;VALUE(MID(K98,1,2)), "No", IF(J98&lt;-1*VALUE(MID(K98,1,2)), "No", "Yes"))))</f>
        <v>Yes</v>
      </c>
    </row>
    <row r="99" spans="1:12" x14ac:dyDescent="0.2">
      <c r="A99" s="2" t="s">
        <v>8</v>
      </c>
      <c r="B99" s="47" t="s">
        <v>289</v>
      </c>
      <c r="C99" s="13">
        <v>8.7621696800999995</v>
      </c>
      <c r="D99" s="43" t="str">
        <f>IF($B99="N/A","N/A",IF(C99&gt;10,"No",IF(C99&lt;5,"No","Yes")))</f>
        <v>Yes</v>
      </c>
      <c r="E99" s="13">
        <v>8.4589138469999998</v>
      </c>
      <c r="F99" s="43" t="str">
        <f>IF($B99="N/A","N/A",IF(E99&gt;10,"No",IF(E99&lt;5,"No","Yes")))</f>
        <v>Yes</v>
      </c>
      <c r="G99" s="13">
        <v>8.2708506895999996</v>
      </c>
      <c r="H99" s="43" t="str">
        <f t="shared" ref="H99:H102" si="38">IF($B99="N/A","N/A",IF(G99&gt;10,"No",IF(G99&lt;5,"No","Yes")))</f>
        <v>Yes</v>
      </c>
      <c r="I99" s="12">
        <v>-3.46</v>
      </c>
      <c r="J99" s="12">
        <v>-2.2200000000000002</v>
      </c>
      <c r="K99" s="47" t="s">
        <v>734</v>
      </c>
      <c r="L99" s="9" t="str">
        <f t="shared" si="34"/>
        <v>Yes</v>
      </c>
    </row>
    <row r="100" spans="1:12" x14ac:dyDescent="0.2">
      <c r="A100" s="2" t="s">
        <v>153</v>
      </c>
      <c r="B100" s="47" t="s">
        <v>289</v>
      </c>
      <c r="C100" s="13">
        <v>7.1267565104999999</v>
      </c>
      <c r="D100" s="43" t="str">
        <f>IF($B100="N/A","N/A",IF(C100&gt;10,"No",IF(C100&lt;5,"No","Yes")))</f>
        <v>Yes</v>
      </c>
      <c r="E100" s="13">
        <v>6.9709032319000004</v>
      </c>
      <c r="F100" s="43" t="str">
        <f t="shared" ref="F100:F102" si="39">IF($B100="N/A","N/A",IF(E100&gt;10,"No",IF(E100&lt;5,"No","Yes")))</f>
        <v>Yes</v>
      </c>
      <c r="G100" s="13">
        <v>6.8869758399999998</v>
      </c>
      <c r="H100" s="43" t="str">
        <f t="shared" si="38"/>
        <v>Yes</v>
      </c>
      <c r="I100" s="12">
        <v>-2.19</v>
      </c>
      <c r="J100" s="12">
        <v>-1.2</v>
      </c>
      <c r="K100" s="47" t="s">
        <v>734</v>
      </c>
      <c r="L100" s="9" t="str">
        <f t="shared" si="34"/>
        <v>Yes</v>
      </c>
    </row>
    <row r="101" spans="1:12" x14ac:dyDescent="0.2">
      <c r="A101" s="2" t="s">
        <v>154</v>
      </c>
      <c r="B101" s="47" t="s">
        <v>289</v>
      </c>
      <c r="C101" s="13">
        <v>8.2681885761</v>
      </c>
      <c r="D101" s="43" t="str">
        <f>IF($B101="N/A","N/A",IF(C101&gt;10,"No",IF(C101&lt;5,"No","Yes")))</f>
        <v>Yes</v>
      </c>
      <c r="E101" s="13">
        <v>8.0561084256999997</v>
      </c>
      <c r="F101" s="43" t="str">
        <f t="shared" si="39"/>
        <v>Yes</v>
      </c>
      <c r="G101" s="13">
        <v>7.8866981394</v>
      </c>
      <c r="H101" s="43" t="str">
        <f t="shared" si="38"/>
        <v>Yes</v>
      </c>
      <c r="I101" s="12">
        <v>-2.57</v>
      </c>
      <c r="J101" s="12">
        <v>-2.1</v>
      </c>
      <c r="K101" s="47" t="s">
        <v>734</v>
      </c>
      <c r="L101" s="9" t="str">
        <f t="shared" si="34"/>
        <v>Yes</v>
      </c>
    </row>
    <row r="102" spans="1:12" x14ac:dyDescent="0.2">
      <c r="A102" s="2" t="s">
        <v>155</v>
      </c>
      <c r="B102" s="47" t="s">
        <v>289</v>
      </c>
      <c r="C102" s="13">
        <v>8.7717615462000005</v>
      </c>
      <c r="D102" s="43" t="str">
        <f>IF($B102="N/A","N/A",IF(C102&gt;10,"No",IF(C102&lt;5,"No","Yes")))</f>
        <v>Yes</v>
      </c>
      <c r="E102" s="13">
        <v>8.4589138469999998</v>
      </c>
      <c r="F102" s="43" t="str">
        <f t="shared" si="39"/>
        <v>Yes</v>
      </c>
      <c r="G102" s="13">
        <v>8.2801073776000003</v>
      </c>
      <c r="H102" s="43" t="str">
        <f t="shared" si="38"/>
        <v>Yes</v>
      </c>
      <c r="I102" s="12">
        <v>-3.57</v>
      </c>
      <c r="J102" s="12">
        <v>-2.11</v>
      </c>
      <c r="K102" s="47" t="s">
        <v>734</v>
      </c>
      <c r="L102" s="9" t="str">
        <f t="shared" si="34"/>
        <v>Yes</v>
      </c>
    </row>
    <row r="103" spans="1:12" x14ac:dyDescent="0.2">
      <c r="A103" s="2" t="s">
        <v>970</v>
      </c>
      <c r="B103" s="47" t="s">
        <v>217</v>
      </c>
      <c r="C103" s="1">
        <v>407</v>
      </c>
      <c r="D103" s="11" t="str">
        <f t="shared" ref="D103:D114" si="40">IF($B103="N/A","N/A",IF(C103&gt;10,"No",IF(C103&lt;-10,"No","Yes")))</f>
        <v>N/A</v>
      </c>
      <c r="E103" s="1">
        <v>379</v>
      </c>
      <c r="F103" s="11" t="str">
        <f t="shared" ref="F103:F114" si="41">IF($B103="N/A","N/A",IF(E103&gt;10,"No",IF(E103&lt;-10,"No","Yes")))</f>
        <v>N/A</v>
      </c>
      <c r="G103" s="1">
        <v>344</v>
      </c>
      <c r="H103" s="11" t="str">
        <f t="shared" ref="H103:H114" si="42">IF($B103="N/A","N/A",IF(G103&gt;10,"No",IF(G103&lt;-10,"No","Yes")))</f>
        <v>N/A</v>
      </c>
      <c r="I103" s="12">
        <v>-6.88</v>
      </c>
      <c r="J103" s="12">
        <v>-9.23</v>
      </c>
      <c r="K103" s="44" t="s">
        <v>733</v>
      </c>
      <c r="L103" s="9" t="str">
        <f t="shared" si="34"/>
        <v>Yes</v>
      </c>
    </row>
    <row r="104" spans="1:12" x14ac:dyDescent="0.2">
      <c r="A104" s="2" t="s">
        <v>971</v>
      </c>
      <c r="B104" s="47" t="s">
        <v>217</v>
      </c>
      <c r="C104" s="1">
        <v>123</v>
      </c>
      <c r="D104" s="11" t="str">
        <f t="shared" si="40"/>
        <v>N/A</v>
      </c>
      <c r="E104" s="1">
        <v>108</v>
      </c>
      <c r="F104" s="11" t="str">
        <f t="shared" si="41"/>
        <v>N/A</v>
      </c>
      <c r="G104" s="1">
        <v>103</v>
      </c>
      <c r="H104" s="11" t="str">
        <f t="shared" si="42"/>
        <v>N/A</v>
      </c>
      <c r="I104" s="12">
        <v>-12.2</v>
      </c>
      <c r="J104" s="12">
        <v>-4.63</v>
      </c>
      <c r="K104" s="44" t="s">
        <v>733</v>
      </c>
      <c r="L104" s="9" t="str">
        <f t="shared" si="34"/>
        <v>Yes</v>
      </c>
    </row>
    <row r="105" spans="1:12" x14ac:dyDescent="0.2">
      <c r="A105" s="2" t="s">
        <v>1</v>
      </c>
      <c r="B105" s="47" t="s">
        <v>217</v>
      </c>
      <c r="C105" s="13">
        <v>96.326315285000007</v>
      </c>
      <c r="D105" s="11" t="str">
        <f t="shared" si="40"/>
        <v>N/A</v>
      </c>
      <c r="E105" s="13">
        <v>96.450573405</v>
      </c>
      <c r="F105" s="11" t="str">
        <f t="shared" si="41"/>
        <v>N/A</v>
      </c>
      <c r="G105" s="13">
        <v>96.533370360000006</v>
      </c>
      <c r="H105" s="11" t="str">
        <f t="shared" si="42"/>
        <v>N/A</v>
      </c>
      <c r="I105" s="12">
        <v>0.129</v>
      </c>
      <c r="J105" s="12">
        <v>8.5800000000000001E-2</v>
      </c>
      <c r="K105" s="47" t="s">
        <v>734</v>
      </c>
      <c r="L105" s="9" t="str">
        <f t="shared" si="34"/>
        <v>Yes</v>
      </c>
    </row>
    <row r="106" spans="1:12" x14ac:dyDescent="0.2">
      <c r="A106" s="2" t="s">
        <v>69</v>
      </c>
      <c r="B106" s="47" t="s">
        <v>217</v>
      </c>
      <c r="C106" s="13">
        <v>99.148618372000001</v>
      </c>
      <c r="D106" s="11" t="str">
        <f t="shared" si="40"/>
        <v>N/A</v>
      </c>
      <c r="E106" s="13">
        <v>99.135262615000002</v>
      </c>
      <c r="F106" s="11" t="str">
        <f t="shared" si="41"/>
        <v>N/A</v>
      </c>
      <c r="G106" s="13">
        <v>99.113007623000001</v>
      </c>
      <c r="H106" s="11" t="str">
        <f t="shared" si="42"/>
        <v>N/A</v>
      </c>
      <c r="I106" s="12">
        <v>-1.2999999999999999E-2</v>
      </c>
      <c r="J106" s="12">
        <v>-2.1999999999999999E-2</v>
      </c>
      <c r="K106" s="47" t="s">
        <v>734</v>
      </c>
      <c r="L106" s="9" t="str">
        <f t="shared" si="34"/>
        <v>Yes</v>
      </c>
    </row>
    <row r="107" spans="1:12" x14ac:dyDescent="0.2">
      <c r="A107" s="4" t="s">
        <v>70</v>
      </c>
      <c r="B107" s="47" t="s">
        <v>217</v>
      </c>
      <c r="C107" s="1">
        <v>19652</v>
      </c>
      <c r="D107" s="11" t="str">
        <f t="shared" si="40"/>
        <v>N/A</v>
      </c>
      <c r="E107" s="1">
        <v>20006</v>
      </c>
      <c r="F107" s="11" t="str">
        <f t="shared" si="41"/>
        <v>N/A</v>
      </c>
      <c r="G107" s="1">
        <v>20443</v>
      </c>
      <c r="H107" s="11" t="str">
        <f t="shared" si="42"/>
        <v>N/A</v>
      </c>
      <c r="I107" s="12">
        <v>1.8009999999999999</v>
      </c>
      <c r="J107" s="12">
        <v>2.1840000000000002</v>
      </c>
      <c r="K107" s="47" t="s">
        <v>733</v>
      </c>
      <c r="L107" s="9" t="str">
        <f t="shared" si="34"/>
        <v>Yes</v>
      </c>
    </row>
    <row r="108" spans="1:12" x14ac:dyDescent="0.2">
      <c r="A108" s="2" t="s">
        <v>688</v>
      </c>
      <c r="B108" s="47" t="s">
        <v>217</v>
      </c>
      <c r="C108" s="13">
        <v>0.9973539589</v>
      </c>
      <c r="D108" s="11" t="str">
        <f t="shared" si="40"/>
        <v>N/A</v>
      </c>
      <c r="E108" s="13">
        <v>0.90972708189999996</v>
      </c>
      <c r="F108" s="11" t="str">
        <f t="shared" si="41"/>
        <v>N/A</v>
      </c>
      <c r="G108" s="13">
        <v>0.94898009100000003</v>
      </c>
      <c r="H108" s="11" t="str">
        <f t="shared" si="42"/>
        <v>N/A</v>
      </c>
      <c r="I108" s="12">
        <v>-8.7899999999999991</v>
      </c>
      <c r="J108" s="12">
        <v>4.3150000000000004</v>
      </c>
      <c r="K108" s="47" t="s">
        <v>734</v>
      </c>
      <c r="L108" s="9" t="str">
        <f t="shared" ref="L108:L114" si="43">IF(J108="Div by 0", "N/A", IF(K108="N/A","N/A", IF(J108&gt;VALUE(MID(K108,1,2)), "No", IF(J108&lt;-1*VALUE(MID(K108,1,2)), "No", "Yes"))))</f>
        <v>Yes</v>
      </c>
    </row>
    <row r="109" spans="1:12" x14ac:dyDescent="0.2">
      <c r="A109" s="2" t="s">
        <v>687</v>
      </c>
      <c r="B109" s="47" t="s">
        <v>217</v>
      </c>
      <c r="C109" s="13">
        <v>0.17301038060000001</v>
      </c>
      <c r="D109" s="11" t="str">
        <f t="shared" si="40"/>
        <v>N/A</v>
      </c>
      <c r="E109" s="13">
        <v>0.24992502250000001</v>
      </c>
      <c r="F109" s="11" t="str">
        <f t="shared" si="41"/>
        <v>N/A</v>
      </c>
      <c r="G109" s="13">
        <v>0.20055764810000001</v>
      </c>
      <c r="H109" s="11" t="str">
        <f t="shared" si="42"/>
        <v>N/A</v>
      </c>
      <c r="I109" s="12">
        <v>44.46</v>
      </c>
      <c r="J109" s="12">
        <v>-19.8</v>
      </c>
      <c r="K109" s="47" t="s">
        <v>734</v>
      </c>
      <c r="L109" s="9" t="str">
        <f t="shared" si="43"/>
        <v>No</v>
      </c>
    </row>
    <row r="110" spans="1:12" x14ac:dyDescent="0.2">
      <c r="A110" s="2" t="s">
        <v>686</v>
      </c>
      <c r="B110" s="47" t="s">
        <v>217</v>
      </c>
      <c r="C110" s="13">
        <v>98.829635659999994</v>
      </c>
      <c r="D110" s="11" t="str">
        <f t="shared" si="40"/>
        <v>N/A</v>
      </c>
      <c r="E110" s="13">
        <v>98.840347895999997</v>
      </c>
      <c r="F110" s="11" t="str">
        <f t="shared" si="41"/>
        <v>N/A</v>
      </c>
      <c r="G110" s="13">
        <v>98.850462261000004</v>
      </c>
      <c r="H110" s="11" t="str">
        <f t="shared" si="42"/>
        <v>N/A</v>
      </c>
      <c r="I110" s="12">
        <v>1.0800000000000001E-2</v>
      </c>
      <c r="J110" s="12">
        <v>1.0200000000000001E-2</v>
      </c>
      <c r="K110" s="47" t="s">
        <v>734</v>
      </c>
      <c r="L110" s="9" t="str">
        <f t="shared" si="43"/>
        <v>Yes</v>
      </c>
    </row>
    <row r="111" spans="1:12" ht="25.5" x14ac:dyDescent="0.2">
      <c r="A111" s="4" t="s">
        <v>972</v>
      </c>
      <c r="B111" s="47" t="s">
        <v>217</v>
      </c>
      <c r="C111" s="13">
        <v>47.892187425000003</v>
      </c>
      <c r="D111" s="11" t="str">
        <f t="shared" si="40"/>
        <v>N/A</v>
      </c>
      <c r="E111" s="13">
        <v>47.038195432000002</v>
      </c>
      <c r="F111" s="11" t="str">
        <f t="shared" si="41"/>
        <v>N/A</v>
      </c>
      <c r="G111" s="13">
        <v>46.338979913000003</v>
      </c>
      <c r="H111" s="11" t="str">
        <f t="shared" si="42"/>
        <v>N/A</v>
      </c>
      <c r="I111" s="12">
        <v>-1.78</v>
      </c>
      <c r="J111" s="12">
        <v>-1.49</v>
      </c>
      <c r="K111" s="47" t="s">
        <v>734</v>
      </c>
      <c r="L111" s="9" t="str">
        <f t="shared" si="43"/>
        <v>Yes</v>
      </c>
    </row>
    <row r="112" spans="1:12" ht="25.5" x14ac:dyDescent="0.2">
      <c r="A112" s="4" t="s">
        <v>973</v>
      </c>
      <c r="B112" s="47" t="s">
        <v>217</v>
      </c>
      <c r="C112" s="13">
        <v>50.856074049</v>
      </c>
      <c r="D112" s="11" t="str">
        <f t="shared" si="40"/>
        <v>N/A</v>
      </c>
      <c r="E112" s="13">
        <v>51.677566106999997</v>
      </c>
      <c r="F112" s="11" t="str">
        <f t="shared" si="41"/>
        <v>N/A</v>
      </c>
      <c r="G112" s="13">
        <v>52.369712116999999</v>
      </c>
      <c r="H112" s="11" t="str">
        <f t="shared" si="42"/>
        <v>N/A</v>
      </c>
      <c r="I112" s="12">
        <v>1.615</v>
      </c>
      <c r="J112" s="12">
        <v>1.339</v>
      </c>
      <c r="K112" s="47" t="s">
        <v>734</v>
      </c>
      <c r="L112" s="9" t="str">
        <f t="shared" si="43"/>
        <v>Yes</v>
      </c>
    </row>
    <row r="113" spans="1:12" ht="25.5" x14ac:dyDescent="0.2">
      <c r="A113" s="4" t="s">
        <v>974</v>
      </c>
      <c r="B113" s="47" t="s">
        <v>217</v>
      </c>
      <c r="C113" s="13">
        <v>0.59949163110000003</v>
      </c>
      <c r="D113" s="11" t="str">
        <f t="shared" si="40"/>
        <v>N/A</v>
      </c>
      <c r="E113" s="13">
        <v>0.58762202630000004</v>
      </c>
      <c r="F113" s="11" t="str">
        <f t="shared" si="41"/>
        <v>N/A</v>
      </c>
      <c r="G113" s="13">
        <v>0.61094140519999995</v>
      </c>
      <c r="H113" s="11" t="str">
        <f t="shared" si="42"/>
        <v>N/A</v>
      </c>
      <c r="I113" s="12">
        <v>-1.98</v>
      </c>
      <c r="J113" s="12">
        <v>3.968</v>
      </c>
      <c r="K113" s="47" t="s">
        <v>734</v>
      </c>
      <c r="L113" s="9" t="str">
        <f t="shared" si="43"/>
        <v>Yes</v>
      </c>
    </row>
    <row r="114" spans="1:12" ht="25.5" x14ac:dyDescent="0.2">
      <c r="A114" s="4" t="s">
        <v>975</v>
      </c>
      <c r="B114" s="47" t="s">
        <v>217</v>
      </c>
      <c r="C114" s="13">
        <v>0.65224689459999996</v>
      </c>
      <c r="D114" s="11" t="str">
        <f t="shared" si="40"/>
        <v>N/A</v>
      </c>
      <c r="E114" s="13">
        <v>0.69661643449999999</v>
      </c>
      <c r="F114" s="11" t="str">
        <f t="shared" si="41"/>
        <v>N/A</v>
      </c>
      <c r="G114" s="13">
        <v>0.68036656480000002</v>
      </c>
      <c r="H114" s="11" t="str">
        <f t="shared" si="42"/>
        <v>N/A</v>
      </c>
      <c r="I114" s="12">
        <v>6.8029999999999999</v>
      </c>
      <c r="J114" s="12">
        <v>-2.33</v>
      </c>
      <c r="K114" s="47" t="s">
        <v>734</v>
      </c>
      <c r="L114" s="9" t="str">
        <f t="shared" si="43"/>
        <v>Yes</v>
      </c>
    </row>
    <row r="115" spans="1:12" x14ac:dyDescent="0.2">
      <c r="A115" s="2" t="s">
        <v>976</v>
      </c>
      <c r="B115" s="47" t="s">
        <v>290</v>
      </c>
      <c r="C115" s="13">
        <v>99.896548480999996</v>
      </c>
      <c r="D115" s="43" t="str">
        <f>IF($B115="N/A","N/A",IF(C115&gt;=99,"Yes","No"))</f>
        <v>Yes</v>
      </c>
      <c r="E115" s="13">
        <v>99.990657698000007</v>
      </c>
      <c r="F115" s="43" t="str">
        <f>IF($B115="N/A","N/A",IF(E115&gt;=99,"Yes","No"))</f>
        <v>Yes</v>
      </c>
      <c r="G115" s="13">
        <v>99.990887552000004</v>
      </c>
      <c r="H115" s="43" t="str">
        <f>IF($B115="N/A","N/A",IF(G115&gt;=99,"Yes","No"))</f>
        <v>Yes</v>
      </c>
      <c r="I115" s="12">
        <v>9.4200000000000006E-2</v>
      </c>
      <c r="J115" s="12">
        <v>2.0000000000000001E-4</v>
      </c>
      <c r="K115" s="47" t="s">
        <v>733</v>
      </c>
      <c r="L115" s="9" t="str">
        <f t="shared" ref="L115:L149" si="44">IF(J115="Div by 0", "N/A", IF(K115="N/A","N/A", IF(J115&gt;VALUE(MID(K115,1,2)), "No", IF(J115&lt;-1*VALUE(MID(K115,1,2)), "No", "Yes"))))</f>
        <v>Yes</v>
      </c>
    </row>
    <row r="116" spans="1:12" x14ac:dyDescent="0.2">
      <c r="A116" s="2" t="s">
        <v>977</v>
      </c>
      <c r="B116" s="47" t="s">
        <v>217</v>
      </c>
      <c r="C116" s="13">
        <v>10.299615877000001</v>
      </c>
      <c r="D116" s="43" t="str">
        <f>IF($B116="N/A","N/A",IF(C116&gt;10,"No",IF(C116&lt;-10,"No","Yes")))</f>
        <v>N/A</v>
      </c>
      <c r="E116" s="13">
        <v>9.5732127052999996</v>
      </c>
      <c r="F116" s="43" t="str">
        <f>IF($B116="N/A","N/A",IF(E116&gt;10,"No",IF(E116&lt;-10,"No","Yes")))</f>
        <v>N/A</v>
      </c>
      <c r="G116" s="13">
        <v>8.8159771755000005</v>
      </c>
      <c r="H116" s="43" t="str">
        <f>IF($B116="N/A","N/A",IF(G116&gt;10,"No",IF(G116&lt;-10,"No","Yes")))</f>
        <v>N/A</v>
      </c>
      <c r="I116" s="12">
        <v>-7.05</v>
      </c>
      <c r="J116" s="12">
        <v>-7.91</v>
      </c>
      <c r="K116" s="47" t="s">
        <v>733</v>
      </c>
      <c r="L116" s="9" t="str">
        <f t="shared" si="44"/>
        <v>Yes</v>
      </c>
    </row>
    <row r="117" spans="1:12" x14ac:dyDescent="0.2">
      <c r="A117" s="3" t="s">
        <v>978</v>
      </c>
      <c r="B117" s="47" t="s">
        <v>284</v>
      </c>
      <c r="C117" s="8">
        <v>99.894591843000001</v>
      </c>
      <c r="D117" s="43" t="str">
        <f>IF($B117="N/A","N/A",IF(C117&gt;=98,"Yes","No"))</f>
        <v>Yes</v>
      </c>
      <c r="E117" s="8">
        <v>99.921979875000005</v>
      </c>
      <c r="F117" s="43" t="str">
        <f>IF($B117="N/A","N/A",IF(E117&gt;=98,"Yes","No"))</f>
        <v>Yes</v>
      </c>
      <c r="G117" s="8">
        <v>99.936581403999995</v>
      </c>
      <c r="H117" s="43" t="str">
        <f>IF($B117="N/A","N/A",IF(G117&gt;=98,"Yes","No"))</f>
        <v>Yes</v>
      </c>
      <c r="I117" s="12">
        <v>2.7400000000000001E-2</v>
      </c>
      <c r="J117" s="12">
        <v>1.46E-2</v>
      </c>
      <c r="K117" s="44" t="s">
        <v>733</v>
      </c>
      <c r="L117" s="9" t="str">
        <f t="shared" si="44"/>
        <v>Yes</v>
      </c>
    </row>
    <row r="118" spans="1:12" x14ac:dyDescent="0.2">
      <c r="A118" s="3" t="s">
        <v>979</v>
      </c>
      <c r="B118" s="47" t="s">
        <v>291</v>
      </c>
      <c r="C118" s="8">
        <v>90.722950023999999</v>
      </c>
      <c r="D118" s="43" t="str">
        <f>IF($B118="N/A","N/A",IF(C118&gt;=80,"Yes","No"))</f>
        <v>Yes</v>
      </c>
      <c r="E118" s="8">
        <v>91.302735279999993</v>
      </c>
      <c r="F118" s="43" t="str">
        <f>IF($B118="N/A","N/A",IF(E118&gt;=80,"Yes","No"))</f>
        <v>Yes</v>
      </c>
      <c r="G118" s="8">
        <v>92.144429767000005</v>
      </c>
      <c r="H118" s="43" t="str">
        <f>IF($B118="N/A","N/A",IF(G118&gt;=80,"Yes","No"))</f>
        <v>Yes</v>
      </c>
      <c r="I118" s="12">
        <v>0.6391</v>
      </c>
      <c r="J118" s="12">
        <v>0.92190000000000005</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10633</v>
      </c>
      <c r="D123" s="43" t="str">
        <f t="shared" ref="D123:D149" si="47">IF($B123="N/A","N/A",IF(C123&gt;10,"No",IF(C123&lt;-10,"No","Yes")))</f>
        <v>N/A</v>
      </c>
      <c r="E123" s="35">
        <v>10704</v>
      </c>
      <c r="F123" s="43" t="str">
        <f t="shared" ref="F123:F149" si="48">IF($B123="N/A","N/A",IF(E123&gt;10,"No",IF(E123&lt;-10,"No","Yes")))</f>
        <v>N/A</v>
      </c>
      <c r="G123" s="35">
        <v>10974</v>
      </c>
      <c r="H123" s="43" t="str">
        <f t="shared" ref="H123:H149" si="49">IF($B123="N/A","N/A",IF(G123&gt;10,"No",IF(G123&lt;-10,"No","Yes")))</f>
        <v>N/A</v>
      </c>
      <c r="I123" s="12">
        <v>0.66769999999999996</v>
      </c>
      <c r="J123" s="12">
        <v>2.5219999999999998</v>
      </c>
      <c r="K123" s="44" t="s">
        <v>733</v>
      </c>
      <c r="L123" s="9" t="str">
        <f t="shared" si="44"/>
        <v>Yes</v>
      </c>
    </row>
    <row r="124" spans="1:12" x14ac:dyDescent="0.2">
      <c r="A124" s="2" t="s">
        <v>984</v>
      </c>
      <c r="B124" s="34" t="s">
        <v>217</v>
      </c>
      <c r="C124" s="35">
        <v>1763</v>
      </c>
      <c r="D124" s="43" t="str">
        <f t="shared" si="47"/>
        <v>N/A</v>
      </c>
      <c r="E124" s="35">
        <v>1722</v>
      </c>
      <c r="F124" s="43" t="str">
        <f t="shared" si="48"/>
        <v>N/A</v>
      </c>
      <c r="G124" s="35">
        <v>1704</v>
      </c>
      <c r="H124" s="43" t="str">
        <f t="shared" si="49"/>
        <v>N/A</v>
      </c>
      <c r="I124" s="12">
        <v>-2.33</v>
      </c>
      <c r="J124" s="12">
        <v>-1.05</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3758</v>
      </c>
      <c r="D126" s="43" t="str">
        <f t="shared" si="47"/>
        <v>N/A</v>
      </c>
      <c r="E126" s="35">
        <v>3943</v>
      </c>
      <c r="F126" s="43" t="str">
        <f t="shared" si="48"/>
        <v>N/A</v>
      </c>
      <c r="G126" s="35">
        <v>4253</v>
      </c>
      <c r="H126" s="43" t="str">
        <f t="shared" si="49"/>
        <v>N/A</v>
      </c>
      <c r="I126" s="12">
        <v>4.923</v>
      </c>
      <c r="J126" s="12">
        <v>7.8620000000000001</v>
      </c>
      <c r="K126" s="44" t="s">
        <v>733</v>
      </c>
      <c r="L126" s="9" t="str">
        <f t="shared" si="44"/>
        <v>Yes</v>
      </c>
    </row>
    <row r="127" spans="1:12" x14ac:dyDescent="0.2">
      <c r="A127" s="2" t="s">
        <v>987</v>
      </c>
      <c r="B127" s="34" t="s">
        <v>217</v>
      </c>
      <c r="C127" s="35">
        <v>5112</v>
      </c>
      <c r="D127" s="43" t="str">
        <f t="shared" si="47"/>
        <v>N/A</v>
      </c>
      <c r="E127" s="35">
        <v>5039</v>
      </c>
      <c r="F127" s="43" t="str">
        <f t="shared" si="48"/>
        <v>N/A</v>
      </c>
      <c r="G127" s="35">
        <v>5017</v>
      </c>
      <c r="H127" s="43" t="str">
        <f t="shared" si="49"/>
        <v>N/A</v>
      </c>
      <c r="I127" s="12">
        <v>-1.43</v>
      </c>
      <c r="J127" s="12">
        <v>-0.437</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19525</v>
      </c>
      <c r="D129" s="43" t="str">
        <f t="shared" si="47"/>
        <v>N/A</v>
      </c>
      <c r="E129" s="35">
        <v>20338</v>
      </c>
      <c r="F129" s="43" t="str">
        <f t="shared" si="48"/>
        <v>N/A</v>
      </c>
      <c r="G129" s="35">
        <v>21030</v>
      </c>
      <c r="H129" s="43" t="str">
        <f t="shared" si="49"/>
        <v>N/A</v>
      </c>
      <c r="I129" s="12">
        <v>4.1639999999999997</v>
      </c>
      <c r="J129" s="12">
        <v>3.4020000000000001</v>
      </c>
      <c r="K129" s="44" t="s">
        <v>733</v>
      </c>
      <c r="L129" s="9" t="str">
        <f t="shared" si="44"/>
        <v>Yes</v>
      </c>
    </row>
    <row r="130" spans="1:12" x14ac:dyDescent="0.2">
      <c r="A130" s="2" t="s">
        <v>989</v>
      </c>
      <c r="B130" s="34" t="s">
        <v>217</v>
      </c>
      <c r="C130" s="35">
        <v>13525</v>
      </c>
      <c r="D130" s="43" t="str">
        <f t="shared" si="47"/>
        <v>N/A</v>
      </c>
      <c r="E130" s="35">
        <v>13919</v>
      </c>
      <c r="F130" s="43" t="str">
        <f t="shared" si="48"/>
        <v>N/A</v>
      </c>
      <c r="G130" s="35">
        <v>14353</v>
      </c>
      <c r="H130" s="43" t="str">
        <f t="shared" si="49"/>
        <v>N/A</v>
      </c>
      <c r="I130" s="12">
        <v>2.9129999999999998</v>
      </c>
      <c r="J130" s="12">
        <v>3.1179999999999999</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3223</v>
      </c>
      <c r="D132" s="43" t="str">
        <f t="shared" si="47"/>
        <v>N/A</v>
      </c>
      <c r="E132" s="35">
        <v>3367</v>
      </c>
      <c r="F132" s="43" t="str">
        <f t="shared" si="48"/>
        <v>N/A</v>
      </c>
      <c r="G132" s="35">
        <v>3570</v>
      </c>
      <c r="H132" s="43" t="str">
        <f t="shared" si="49"/>
        <v>N/A</v>
      </c>
      <c r="I132" s="12">
        <v>4.468</v>
      </c>
      <c r="J132" s="12">
        <v>6.0289999999999999</v>
      </c>
      <c r="K132" s="44" t="s">
        <v>733</v>
      </c>
      <c r="L132" s="9" t="str">
        <f t="shared" si="44"/>
        <v>Yes</v>
      </c>
    </row>
    <row r="133" spans="1:12" x14ac:dyDescent="0.2">
      <c r="A133" s="2" t="s">
        <v>992</v>
      </c>
      <c r="B133" s="34" t="s">
        <v>217</v>
      </c>
      <c r="C133" s="35">
        <v>2777</v>
      </c>
      <c r="D133" s="43" t="str">
        <f t="shared" si="47"/>
        <v>N/A</v>
      </c>
      <c r="E133" s="35">
        <v>3052</v>
      </c>
      <c r="F133" s="43" t="str">
        <f t="shared" si="48"/>
        <v>N/A</v>
      </c>
      <c r="G133" s="35">
        <v>3107</v>
      </c>
      <c r="H133" s="43" t="str">
        <f t="shared" si="49"/>
        <v>N/A</v>
      </c>
      <c r="I133" s="12">
        <v>9.9030000000000005</v>
      </c>
      <c r="J133" s="12">
        <v>1.802</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83485</v>
      </c>
      <c r="D135" s="43" t="str">
        <f t="shared" si="47"/>
        <v>N/A</v>
      </c>
      <c r="E135" s="35">
        <v>87157</v>
      </c>
      <c r="F135" s="43" t="str">
        <f t="shared" si="48"/>
        <v>N/A</v>
      </c>
      <c r="G135" s="35">
        <v>89879</v>
      </c>
      <c r="H135" s="43" t="str">
        <f t="shared" si="49"/>
        <v>N/A</v>
      </c>
      <c r="I135" s="12">
        <v>4.3979999999999997</v>
      </c>
      <c r="J135" s="12">
        <v>3.1230000000000002</v>
      </c>
      <c r="K135" s="44" t="s">
        <v>733</v>
      </c>
      <c r="L135" s="9" t="str">
        <f t="shared" si="44"/>
        <v>Yes</v>
      </c>
    </row>
    <row r="136" spans="1:12" x14ac:dyDescent="0.2">
      <c r="A136" s="2" t="s">
        <v>994</v>
      </c>
      <c r="B136" s="34" t="s">
        <v>217</v>
      </c>
      <c r="C136" s="35">
        <v>15676</v>
      </c>
      <c r="D136" s="43" t="str">
        <f t="shared" si="47"/>
        <v>N/A</v>
      </c>
      <c r="E136" s="35">
        <v>17462</v>
      </c>
      <c r="F136" s="43" t="str">
        <f t="shared" si="48"/>
        <v>N/A</v>
      </c>
      <c r="G136" s="35">
        <v>18001</v>
      </c>
      <c r="H136" s="43" t="str">
        <f t="shared" si="49"/>
        <v>N/A</v>
      </c>
      <c r="I136" s="12">
        <v>11.39</v>
      </c>
      <c r="J136" s="12">
        <v>3.0870000000000002</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51156</v>
      </c>
      <c r="D139" s="43" t="str">
        <f t="shared" si="47"/>
        <v>N/A</v>
      </c>
      <c r="E139" s="35">
        <v>53978</v>
      </c>
      <c r="F139" s="43" t="str">
        <f t="shared" si="48"/>
        <v>N/A</v>
      </c>
      <c r="G139" s="35">
        <v>55846</v>
      </c>
      <c r="H139" s="43" t="str">
        <f t="shared" si="49"/>
        <v>N/A</v>
      </c>
      <c r="I139" s="12">
        <v>5.516</v>
      </c>
      <c r="J139" s="12">
        <v>3.4609999999999999</v>
      </c>
      <c r="K139" s="44" t="s">
        <v>733</v>
      </c>
      <c r="L139" s="9" t="str">
        <f t="shared" si="44"/>
        <v>Yes</v>
      </c>
    </row>
    <row r="140" spans="1:12" x14ac:dyDescent="0.2">
      <c r="A140" s="2" t="s">
        <v>998</v>
      </c>
      <c r="B140" s="34" t="s">
        <v>217</v>
      </c>
      <c r="C140" s="35">
        <v>11190</v>
      </c>
      <c r="D140" s="43" t="str">
        <f t="shared" si="47"/>
        <v>N/A</v>
      </c>
      <c r="E140" s="35">
        <v>10130</v>
      </c>
      <c r="F140" s="43" t="str">
        <f t="shared" si="48"/>
        <v>N/A</v>
      </c>
      <c r="G140" s="35">
        <v>11116</v>
      </c>
      <c r="H140" s="43" t="str">
        <f t="shared" si="49"/>
        <v>N/A</v>
      </c>
      <c r="I140" s="12">
        <v>-9.4700000000000006</v>
      </c>
      <c r="J140" s="12">
        <v>9.7330000000000005</v>
      </c>
      <c r="K140" s="44" t="s">
        <v>733</v>
      </c>
      <c r="L140" s="9" t="str">
        <f t="shared" si="44"/>
        <v>Yes</v>
      </c>
    </row>
    <row r="141" spans="1:12" x14ac:dyDescent="0.2">
      <c r="A141" s="2" t="s">
        <v>999</v>
      </c>
      <c r="B141" s="34" t="s">
        <v>217</v>
      </c>
      <c r="C141" s="35">
        <v>5463</v>
      </c>
      <c r="D141" s="43" t="str">
        <f t="shared" si="47"/>
        <v>N/A</v>
      </c>
      <c r="E141" s="35">
        <v>5587</v>
      </c>
      <c r="F141" s="43" t="str">
        <f t="shared" si="48"/>
        <v>N/A</v>
      </c>
      <c r="G141" s="35">
        <v>4916</v>
      </c>
      <c r="H141" s="43" t="str">
        <f t="shared" si="49"/>
        <v>N/A</v>
      </c>
      <c r="I141" s="12">
        <v>2.27</v>
      </c>
      <c r="J141" s="12">
        <v>-12</v>
      </c>
      <c r="K141" s="44" t="s">
        <v>733</v>
      </c>
      <c r="L141" s="9" t="str">
        <f t="shared" si="44"/>
        <v>No</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20610</v>
      </c>
      <c r="D143" s="43" t="str">
        <f t="shared" si="47"/>
        <v>N/A</v>
      </c>
      <c r="E143" s="35">
        <v>21570</v>
      </c>
      <c r="F143" s="43" t="str">
        <f t="shared" si="48"/>
        <v>N/A</v>
      </c>
      <c r="G143" s="35">
        <v>22710</v>
      </c>
      <c r="H143" s="43" t="str">
        <f t="shared" si="49"/>
        <v>N/A</v>
      </c>
      <c r="I143" s="12">
        <v>4.6580000000000004</v>
      </c>
      <c r="J143" s="12">
        <v>5.2850000000000001</v>
      </c>
      <c r="K143" s="44" t="s">
        <v>733</v>
      </c>
      <c r="L143" s="9" t="str">
        <f t="shared" si="44"/>
        <v>Yes</v>
      </c>
    </row>
    <row r="144" spans="1:12" x14ac:dyDescent="0.2">
      <c r="A144" s="2" t="s">
        <v>1001</v>
      </c>
      <c r="B144" s="34" t="s">
        <v>217</v>
      </c>
      <c r="C144" s="35">
        <v>9609</v>
      </c>
      <c r="D144" s="43" t="str">
        <f t="shared" si="47"/>
        <v>N/A</v>
      </c>
      <c r="E144" s="35">
        <v>11176</v>
      </c>
      <c r="F144" s="43" t="str">
        <f t="shared" si="48"/>
        <v>N/A</v>
      </c>
      <c r="G144" s="35">
        <v>11659</v>
      </c>
      <c r="H144" s="43" t="str">
        <f t="shared" si="49"/>
        <v>N/A</v>
      </c>
      <c r="I144" s="12">
        <v>16.309999999999999</v>
      </c>
      <c r="J144" s="12">
        <v>4.3220000000000001</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4504</v>
      </c>
      <c r="D147" s="43" t="str">
        <f t="shared" si="47"/>
        <v>N/A</v>
      </c>
      <c r="E147" s="35">
        <v>4633</v>
      </c>
      <c r="F147" s="43" t="str">
        <f t="shared" si="48"/>
        <v>N/A</v>
      </c>
      <c r="G147" s="35">
        <v>4836</v>
      </c>
      <c r="H147" s="43" t="str">
        <f t="shared" si="49"/>
        <v>N/A</v>
      </c>
      <c r="I147" s="12">
        <v>2.8639999999999999</v>
      </c>
      <c r="J147" s="12">
        <v>4.3819999999999997</v>
      </c>
      <c r="K147" s="44" t="s">
        <v>733</v>
      </c>
      <c r="L147" s="9" t="str">
        <f t="shared" si="44"/>
        <v>Yes</v>
      </c>
    </row>
    <row r="148" spans="1:12" x14ac:dyDescent="0.2">
      <c r="A148" s="2" t="s">
        <v>1005</v>
      </c>
      <c r="B148" s="34" t="s">
        <v>217</v>
      </c>
      <c r="C148" s="35">
        <v>6497</v>
      </c>
      <c r="D148" s="43" t="str">
        <f t="shared" si="47"/>
        <v>N/A</v>
      </c>
      <c r="E148" s="35">
        <v>5761</v>
      </c>
      <c r="F148" s="43" t="str">
        <f t="shared" si="48"/>
        <v>N/A</v>
      </c>
      <c r="G148" s="35">
        <v>6215</v>
      </c>
      <c r="H148" s="43" t="str">
        <f t="shared" si="49"/>
        <v>N/A</v>
      </c>
      <c r="I148" s="12">
        <v>-11.3</v>
      </c>
      <c r="J148" s="12">
        <v>7.8810000000000002</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6729</v>
      </c>
      <c r="D150" s="11" t="str">
        <f t="shared" ref="D150:D155" si="50">IF($B150="N/A","N/A",IF(C150&gt;10,"No",IF(C150&lt;-10,"No","Yes")))</f>
        <v>N/A</v>
      </c>
      <c r="E150" s="1">
        <v>6579</v>
      </c>
      <c r="F150" s="11" t="str">
        <f t="shared" ref="F150:F155" si="51">IF($B150="N/A","N/A",IF(E150&gt;10,"No",IF(E150&lt;-10,"No","Yes")))</f>
        <v>N/A</v>
      </c>
      <c r="G150" s="1">
        <v>6462</v>
      </c>
      <c r="H150" s="11" t="str">
        <f t="shared" ref="H150:H155" si="52">IF($B150="N/A","N/A",IF(G150&gt;10,"No",IF(G150&lt;-10,"No","Yes")))</f>
        <v>N/A</v>
      </c>
      <c r="I150" s="56">
        <v>-2.23</v>
      </c>
      <c r="J150" s="56">
        <v>-1.78</v>
      </c>
      <c r="K150" s="44" t="s">
        <v>732</v>
      </c>
      <c r="L150" s="9" t="str">
        <f t="shared" ref="L150:L155" si="53">IF(J150="Div by 0", "N/A", IF(K150="N/A","N/A", IF(J150&gt;VALUE(MID(K150,1,2)), "No", IF(J150&lt;-1*VALUE(MID(K150,1,2)), "No", "Yes"))))</f>
        <v>Yes</v>
      </c>
    </row>
    <row r="151" spans="1:12" x14ac:dyDescent="0.2">
      <c r="A151" s="6" t="s">
        <v>330</v>
      </c>
      <c r="B151" s="47" t="s">
        <v>217</v>
      </c>
      <c r="C151" s="13">
        <v>5.0121784988</v>
      </c>
      <c r="D151" s="11" t="str">
        <f t="shared" si="50"/>
        <v>N/A</v>
      </c>
      <c r="E151" s="13">
        <v>4.7070523506999997</v>
      </c>
      <c r="F151" s="11" t="str">
        <f t="shared" si="51"/>
        <v>N/A</v>
      </c>
      <c r="G151" s="13">
        <v>4.4690960142999998</v>
      </c>
      <c r="H151" s="11" t="str">
        <f t="shared" si="52"/>
        <v>N/A</v>
      </c>
      <c r="I151" s="56">
        <v>-6.09</v>
      </c>
      <c r="J151" s="56">
        <v>-5.0599999999999996</v>
      </c>
      <c r="K151" s="44" t="s">
        <v>732</v>
      </c>
      <c r="L151" s="9" t="str">
        <f t="shared" si="53"/>
        <v>Yes</v>
      </c>
    </row>
    <row r="152" spans="1:12" x14ac:dyDescent="0.2">
      <c r="A152" s="2" t="s">
        <v>331</v>
      </c>
      <c r="B152" s="47" t="s">
        <v>217</v>
      </c>
      <c r="C152" s="13">
        <v>42.546788300999999</v>
      </c>
      <c r="D152" s="11" t="str">
        <f t="shared" si="50"/>
        <v>N/A</v>
      </c>
      <c r="E152" s="13">
        <v>41.311659192999997</v>
      </c>
      <c r="F152" s="11" t="str">
        <f t="shared" si="51"/>
        <v>N/A</v>
      </c>
      <c r="G152" s="13">
        <v>40.049207217000003</v>
      </c>
      <c r="H152" s="11" t="str">
        <f t="shared" si="52"/>
        <v>N/A</v>
      </c>
      <c r="I152" s="56">
        <v>-2.9</v>
      </c>
      <c r="J152" s="56">
        <v>-3.06</v>
      </c>
      <c r="K152" s="44" t="s">
        <v>732</v>
      </c>
      <c r="L152" s="9" t="str">
        <f t="shared" si="53"/>
        <v>Yes</v>
      </c>
    </row>
    <row r="153" spans="1:12" x14ac:dyDescent="0.2">
      <c r="A153" s="2" t="s">
        <v>332</v>
      </c>
      <c r="B153" s="47" t="s">
        <v>217</v>
      </c>
      <c r="C153" s="13">
        <v>7.2368758003</v>
      </c>
      <c r="D153" s="11" t="str">
        <f t="shared" si="50"/>
        <v>N/A</v>
      </c>
      <c r="E153" s="13">
        <v>6.9672534172000002</v>
      </c>
      <c r="F153" s="11" t="str">
        <f t="shared" si="51"/>
        <v>N/A</v>
      </c>
      <c r="G153" s="13">
        <v>6.3480741797000002</v>
      </c>
      <c r="H153" s="11" t="str">
        <f t="shared" si="52"/>
        <v>N/A</v>
      </c>
      <c r="I153" s="56">
        <v>-3.73</v>
      </c>
      <c r="J153" s="56">
        <v>-8.89</v>
      </c>
      <c r="K153" s="44" t="s">
        <v>732</v>
      </c>
      <c r="L153" s="9" t="str">
        <f t="shared" si="53"/>
        <v>Yes</v>
      </c>
    </row>
    <row r="154" spans="1:12" x14ac:dyDescent="0.2">
      <c r="A154" s="2" t="s">
        <v>333</v>
      </c>
      <c r="B154" s="47" t="s">
        <v>217</v>
      </c>
      <c r="C154" s="13">
        <v>0.93909085459999997</v>
      </c>
      <c r="D154" s="11" t="str">
        <f t="shared" si="50"/>
        <v>N/A</v>
      </c>
      <c r="E154" s="13">
        <v>0.83756898469999996</v>
      </c>
      <c r="F154" s="11" t="str">
        <f t="shared" si="51"/>
        <v>N/A</v>
      </c>
      <c r="G154" s="13">
        <v>0.80441482440000001</v>
      </c>
      <c r="H154" s="11" t="str">
        <f t="shared" si="52"/>
        <v>N/A</v>
      </c>
      <c r="I154" s="56">
        <v>-10.8</v>
      </c>
      <c r="J154" s="56">
        <v>-3.96</v>
      </c>
      <c r="K154" s="44" t="s">
        <v>732</v>
      </c>
      <c r="L154" s="9" t="str">
        <f t="shared" si="53"/>
        <v>Yes</v>
      </c>
    </row>
    <row r="155" spans="1:12" x14ac:dyDescent="0.2">
      <c r="A155" s="2" t="s">
        <v>334</v>
      </c>
      <c r="B155" s="47" t="s">
        <v>217</v>
      </c>
      <c r="C155" s="13">
        <v>3.8816108699999997E-2</v>
      </c>
      <c r="D155" s="11" t="str">
        <f t="shared" si="50"/>
        <v>N/A</v>
      </c>
      <c r="E155" s="13">
        <v>4.63606861E-2</v>
      </c>
      <c r="F155" s="11" t="str">
        <f t="shared" si="51"/>
        <v>N/A</v>
      </c>
      <c r="G155" s="13">
        <v>3.9630118899999997E-2</v>
      </c>
      <c r="H155" s="11" t="str">
        <f t="shared" si="52"/>
        <v>N/A</v>
      </c>
      <c r="I155" s="56">
        <v>19.440000000000001</v>
      </c>
      <c r="J155" s="56">
        <v>-14.5</v>
      </c>
      <c r="K155" s="44" t="s">
        <v>732</v>
      </c>
      <c r="L155" s="9" t="str">
        <f t="shared" si="53"/>
        <v>Yes</v>
      </c>
    </row>
    <row r="156" spans="1:12" x14ac:dyDescent="0.2">
      <c r="A156" s="16" t="s">
        <v>1008</v>
      </c>
      <c r="B156" s="34" t="s">
        <v>217</v>
      </c>
      <c r="C156" s="35">
        <v>5844</v>
      </c>
      <c r="D156" s="43" t="str">
        <f t="shared" ref="D156:D162" si="54">IF($B156="N/A","N/A",IF(C156&gt;10,"No",IF(C156&lt;-10,"No","Yes")))</f>
        <v>N/A</v>
      </c>
      <c r="E156" s="35">
        <v>5713</v>
      </c>
      <c r="F156" s="43" t="str">
        <f t="shared" ref="F156:F162" si="55">IF($B156="N/A","N/A",IF(E156&gt;10,"No",IF(E156&lt;-10,"No","Yes")))</f>
        <v>N/A</v>
      </c>
      <c r="G156" s="35">
        <v>5853</v>
      </c>
      <c r="H156" s="43" t="str">
        <f t="shared" ref="H156:H162" si="56">IF($B156="N/A","N/A",IF(G156&gt;10,"No",IF(G156&lt;-10,"No","Yes")))</f>
        <v>N/A</v>
      </c>
      <c r="I156" s="12">
        <v>-2.2400000000000002</v>
      </c>
      <c r="J156" s="12">
        <v>2.4510000000000001</v>
      </c>
      <c r="K156" s="44" t="s">
        <v>732</v>
      </c>
      <c r="L156" s="9" t="str">
        <f t="shared" ref="L156:L163" si="57">IF(J156="Div by 0", "N/A", IF(K156="N/A","N/A", IF(J156&gt;VALUE(MID(K156,1,2)), "No", IF(J156&lt;-1*VALUE(MID(K156,1,2)), "No", "Yes"))))</f>
        <v>Yes</v>
      </c>
    </row>
    <row r="157" spans="1:12" x14ac:dyDescent="0.2">
      <c r="A157" s="6" t="s">
        <v>1009</v>
      </c>
      <c r="B157" s="34" t="s">
        <v>217</v>
      </c>
      <c r="C157" s="8">
        <v>4.3529753524999997</v>
      </c>
      <c r="D157" s="43" t="str">
        <f t="shared" si="54"/>
        <v>N/A</v>
      </c>
      <c r="E157" s="8">
        <v>4.0874585924</v>
      </c>
      <c r="F157" s="43" t="str">
        <f t="shared" si="55"/>
        <v>N/A</v>
      </c>
      <c r="G157" s="8">
        <v>4.0479137993999998</v>
      </c>
      <c r="H157" s="43" t="str">
        <f t="shared" si="56"/>
        <v>N/A</v>
      </c>
      <c r="I157" s="12">
        <v>-6.1</v>
      </c>
      <c r="J157" s="12">
        <v>-0.96699999999999997</v>
      </c>
      <c r="K157" s="44" t="s">
        <v>732</v>
      </c>
      <c r="L157" s="9" t="str">
        <f t="shared" si="57"/>
        <v>Yes</v>
      </c>
    </row>
    <row r="158" spans="1:12" x14ac:dyDescent="0.2">
      <c r="A158" s="16" t="s">
        <v>1010</v>
      </c>
      <c r="B158" s="34" t="s">
        <v>217</v>
      </c>
      <c r="C158" s="8">
        <v>11.426690492000001</v>
      </c>
      <c r="D158" s="43" t="str">
        <f t="shared" si="54"/>
        <v>N/A</v>
      </c>
      <c r="E158" s="8">
        <v>10.81838565</v>
      </c>
      <c r="F158" s="43" t="str">
        <f t="shared" si="55"/>
        <v>N/A</v>
      </c>
      <c r="G158" s="8">
        <v>10.224166211</v>
      </c>
      <c r="H158" s="43" t="str">
        <f t="shared" si="56"/>
        <v>N/A</v>
      </c>
      <c r="I158" s="12">
        <v>-5.32</v>
      </c>
      <c r="J158" s="12">
        <v>-5.49</v>
      </c>
      <c r="K158" s="44" t="s">
        <v>732</v>
      </c>
      <c r="L158" s="9" t="str">
        <f t="shared" si="57"/>
        <v>Yes</v>
      </c>
    </row>
    <row r="159" spans="1:12" x14ac:dyDescent="0.2">
      <c r="A159" s="16" t="s">
        <v>1011</v>
      </c>
      <c r="B159" s="34" t="s">
        <v>217</v>
      </c>
      <c r="C159" s="8">
        <v>19.964148527999999</v>
      </c>
      <c r="D159" s="43" t="str">
        <f t="shared" si="54"/>
        <v>N/A</v>
      </c>
      <c r="E159" s="8">
        <v>20.857508113000002</v>
      </c>
      <c r="F159" s="43" t="str">
        <f t="shared" si="55"/>
        <v>N/A</v>
      </c>
      <c r="G159" s="8">
        <v>20.836899667000001</v>
      </c>
      <c r="H159" s="43" t="str">
        <f t="shared" si="56"/>
        <v>N/A</v>
      </c>
      <c r="I159" s="12">
        <v>4.4749999999999996</v>
      </c>
      <c r="J159" s="12">
        <v>-9.9000000000000005E-2</v>
      </c>
      <c r="K159" s="44" t="s">
        <v>732</v>
      </c>
      <c r="L159" s="9" t="str">
        <f t="shared" si="57"/>
        <v>Yes</v>
      </c>
    </row>
    <row r="160" spans="1:12" x14ac:dyDescent="0.2">
      <c r="A160" s="16" t="s">
        <v>1012</v>
      </c>
      <c r="B160" s="34" t="s">
        <v>217</v>
      </c>
      <c r="C160" s="8">
        <v>0.80733065820000005</v>
      </c>
      <c r="D160" s="43" t="str">
        <f t="shared" si="54"/>
        <v>N/A</v>
      </c>
      <c r="E160" s="8">
        <v>0.2902807577</v>
      </c>
      <c r="F160" s="43" t="str">
        <f t="shared" si="55"/>
        <v>N/A</v>
      </c>
      <c r="G160" s="8">
        <v>0.31709298060000002</v>
      </c>
      <c r="H160" s="43" t="str">
        <f t="shared" si="56"/>
        <v>N/A</v>
      </c>
      <c r="I160" s="12">
        <v>-64</v>
      </c>
      <c r="J160" s="12">
        <v>9.2370000000000001</v>
      </c>
      <c r="K160" s="44" t="s">
        <v>732</v>
      </c>
      <c r="L160" s="9" t="str">
        <f t="shared" si="57"/>
        <v>Yes</v>
      </c>
    </row>
    <row r="161" spans="1:12" x14ac:dyDescent="0.2">
      <c r="A161" s="16" t="s">
        <v>1013</v>
      </c>
      <c r="B161" s="34" t="s">
        <v>217</v>
      </c>
      <c r="C161" s="8">
        <v>0.27656477439999999</v>
      </c>
      <c r="D161" s="43" t="str">
        <f t="shared" si="54"/>
        <v>N/A</v>
      </c>
      <c r="E161" s="8">
        <v>0.27816411680000003</v>
      </c>
      <c r="F161" s="43" t="str">
        <f t="shared" si="55"/>
        <v>N/A</v>
      </c>
      <c r="G161" s="8">
        <v>0.28181417879999998</v>
      </c>
      <c r="H161" s="43" t="str">
        <f t="shared" si="56"/>
        <v>N/A</v>
      </c>
      <c r="I161" s="12">
        <v>0.57830000000000004</v>
      </c>
      <c r="J161" s="12">
        <v>1.3120000000000001</v>
      </c>
      <c r="K161" s="44" t="s">
        <v>732</v>
      </c>
      <c r="L161" s="9" t="str">
        <f t="shared" si="57"/>
        <v>Yes</v>
      </c>
    </row>
    <row r="162" spans="1:12" x14ac:dyDescent="0.2">
      <c r="A162" s="2" t="s">
        <v>1014</v>
      </c>
      <c r="B162" s="34" t="s">
        <v>217</v>
      </c>
      <c r="C162" s="35">
        <v>549</v>
      </c>
      <c r="D162" s="43" t="str">
        <f t="shared" si="54"/>
        <v>N/A</v>
      </c>
      <c r="E162" s="35">
        <v>503</v>
      </c>
      <c r="F162" s="43" t="str">
        <f t="shared" si="55"/>
        <v>N/A</v>
      </c>
      <c r="G162" s="35">
        <v>467</v>
      </c>
      <c r="H162" s="43" t="str">
        <f t="shared" si="56"/>
        <v>N/A</v>
      </c>
      <c r="I162" s="12">
        <v>-8.3800000000000008</v>
      </c>
      <c r="J162" s="12">
        <v>-7.16</v>
      </c>
      <c r="K162" s="44" t="s">
        <v>732</v>
      </c>
      <c r="L162" s="9" t="str">
        <f t="shared" si="57"/>
        <v>Yes</v>
      </c>
    </row>
    <row r="163" spans="1:12" ht="25.5" x14ac:dyDescent="0.2">
      <c r="A163" s="16" t="s">
        <v>1015</v>
      </c>
      <c r="B163" s="34" t="s">
        <v>217</v>
      </c>
      <c r="C163" s="35">
        <v>5925</v>
      </c>
      <c r="D163" s="43" t="str">
        <f>IF($B163="N/A","N/A",IF(C163&gt;10,"No",IF(C163&lt;-10,"No","Yes")))</f>
        <v>N/A</v>
      </c>
      <c r="E163" s="35">
        <v>5803</v>
      </c>
      <c r="F163" s="43" t="str">
        <f>IF($B163="N/A","N/A",IF(E163&gt;10,"No",IF(E163&lt;-10,"No","Yes")))</f>
        <v>N/A</v>
      </c>
      <c r="G163" s="35">
        <v>5922</v>
      </c>
      <c r="H163" s="43" t="str">
        <f>IF($B163="N/A","N/A",IF(G163&gt;10,"No",IF(G163&lt;-10,"No","Yes")))</f>
        <v>N/A</v>
      </c>
      <c r="I163" s="12">
        <v>-2.06</v>
      </c>
      <c r="J163" s="12">
        <v>2.0510000000000002</v>
      </c>
      <c r="K163" s="44" t="s">
        <v>732</v>
      </c>
      <c r="L163" s="9" t="str">
        <f t="shared" si="57"/>
        <v>Yes</v>
      </c>
    </row>
    <row r="164" spans="1:12" x14ac:dyDescent="0.2">
      <c r="A164" s="4" t="s">
        <v>1016</v>
      </c>
      <c r="B164" s="34" t="s">
        <v>217</v>
      </c>
      <c r="C164" s="35">
        <v>4241</v>
      </c>
      <c r="D164" s="43" t="str">
        <f t="shared" ref="D164:D238" si="58">IF($B164="N/A","N/A",IF(C164&gt;10,"No",IF(C164&lt;-10,"No","Yes")))</f>
        <v>N/A</v>
      </c>
      <c r="E164" s="35">
        <v>4506</v>
      </c>
      <c r="F164" s="43" t="str">
        <f t="shared" ref="F164:F238" si="59">IF($B164="N/A","N/A",IF(E164&gt;10,"No",IF(E164&lt;-10,"No","Yes")))</f>
        <v>N/A</v>
      </c>
      <c r="G164" s="35">
        <v>4606</v>
      </c>
      <c r="H164" s="43" t="str">
        <f t="shared" ref="H164:H227" si="60">IF($B164="N/A","N/A",IF(G164&gt;10,"No",IF(G164&lt;-10,"No","Yes")))</f>
        <v>N/A</v>
      </c>
      <c r="I164" s="12">
        <v>6.2489999999999997</v>
      </c>
      <c r="J164" s="12">
        <v>2.2189999999999999</v>
      </c>
      <c r="K164" s="44" t="s">
        <v>732</v>
      </c>
      <c r="L164" s="9" t="str">
        <f t="shared" ref="L164:L227" si="61">IF(J164="Div by 0", "N/A", IF(K164="N/A","N/A", IF(J164&gt;VALUE(MID(K164,1,2)), "No", IF(J164&lt;-1*VALUE(MID(K164,1,2)), "No", "Yes"))))</f>
        <v>Yes</v>
      </c>
    </row>
    <row r="165" spans="1:12" x14ac:dyDescent="0.2">
      <c r="A165" s="60" t="s">
        <v>71</v>
      </c>
      <c r="B165" s="34" t="s">
        <v>217</v>
      </c>
      <c r="C165" s="8">
        <v>3.1589610659999998</v>
      </c>
      <c r="D165" s="43" t="str">
        <f t="shared" si="58"/>
        <v>N/A</v>
      </c>
      <c r="E165" s="8">
        <v>3.2238908485</v>
      </c>
      <c r="F165" s="43" t="str">
        <f t="shared" si="59"/>
        <v>N/A</v>
      </c>
      <c r="G165" s="8">
        <v>3.1854930737</v>
      </c>
      <c r="H165" s="43" t="str">
        <f t="shared" si="60"/>
        <v>N/A</v>
      </c>
      <c r="I165" s="12">
        <v>2.0550000000000002</v>
      </c>
      <c r="J165" s="12">
        <v>-1.19</v>
      </c>
      <c r="K165" s="44" t="s">
        <v>732</v>
      </c>
      <c r="L165" s="9" t="str">
        <f t="shared" si="61"/>
        <v>Yes</v>
      </c>
    </row>
    <row r="166" spans="1:12" x14ac:dyDescent="0.2">
      <c r="A166" s="4" t="s">
        <v>111</v>
      </c>
      <c r="B166" s="34" t="s">
        <v>217</v>
      </c>
      <c r="C166" s="8">
        <v>8.7933791027999995</v>
      </c>
      <c r="D166" s="43" t="str">
        <f t="shared" si="58"/>
        <v>N/A</v>
      </c>
      <c r="E166" s="8">
        <v>8.3987294468999991</v>
      </c>
      <c r="F166" s="43" t="str">
        <f t="shared" si="59"/>
        <v>N/A</v>
      </c>
      <c r="G166" s="8">
        <v>7.9278294149999997</v>
      </c>
      <c r="H166" s="43" t="str">
        <f t="shared" si="60"/>
        <v>N/A</v>
      </c>
      <c r="I166" s="12">
        <v>-4.49</v>
      </c>
      <c r="J166" s="12">
        <v>-5.61</v>
      </c>
      <c r="K166" s="44" t="s">
        <v>732</v>
      </c>
      <c r="L166" s="9" t="str">
        <f t="shared" si="61"/>
        <v>Yes</v>
      </c>
    </row>
    <row r="167" spans="1:12" x14ac:dyDescent="0.2">
      <c r="A167" s="4" t="s">
        <v>112</v>
      </c>
      <c r="B167" s="34" t="s">
        <v>217</v>
      </c>
      <c r="C167" s="8">
        <v>16.932138284000001</v>
      </c>
      <c r="D167" s="43" t="str">
        <f t="shared" si="58"/>
        <v>N/A</v>
      </c>
      <c r="E167" s="8">
        <v>17.715606254000001</v>
      </c>
      <c r="F167" s="43" t="str">
        <f t="shared" si="59"/>
        <v>N/A</v>
      </c>
      <c r="G167" s="8">
        <v>17.508321446</v>
      </c>
      <c r="H167" s="43" t="str">
        <f t="shared" si="60"/>
        <v>N/A</v>
      </c>
      <c r="I167" s="12">
        <v>4.6269999999999998</v>
      </c>
      <c r="J167" s="12">
        <v>-1.17</v>
      </c>
      <c r="K167" s="44" t="s">
        <v>732</v>
      </c>
      <c r="L167" s="9" t="str">
        <f t="shared" si="61"/>
        <v>Yes</v>
      </c>
    </row>
    <row r="168" spans="1:12" x14ac:dyDescent="0.2">
      <c r="A168" s="4" t="s">
        <v>113</v>
      </c>
      <c r="B168" s="34" t="s">
        <v>217</v>
      </c>
      <c r="C168" s="8">
        <v>0</v>
      </c>
      <c r="D168" s="43" t="str">
        <f t="shared" si="58"/>
        <v>N/A</v>
      </c>
      <c r="E168" s="8">
        <v>4.5894191000000004E-3</v>
      </c>
      <c r="F168" s="43" t="str">
        <f t="shared" si="59"/>
        <v>N/A</v>
      </c>
      <c r="G168" s="8">
        <v>5.8968168299999998E-2</v>
      </c>
      <c r="H168" s="43" t="str">
        <f t="shared" si="60"/>
        <v>N/A</v>
      </c>
      <c r="I168" s="12" t="s">
        <v>1743</v>
      </c>
      <c r="J168" s="12">
        <v>1185</v>
      </c>
      <c r="K168" s="44" t="s">
        <v>732</v>
      </c>
      <c r="L168" s="9" t="str">
        <f t="shared" si="61"/>
        <v>No</v>
      </c>
    </row>
    <row r="169" spans="1:12" x14ac:dyDescent="0.2">
      <c r="A169" s="4" t="s">
        <v>114</v>
      </c>
      <c r="B169" s="34" t="s">
        <v>217</v>
      </c>
      <c r="C169" s="8">
        <v>0</v>
      </c>
      <c r="D169" s="43" t="str">
        <f t="shared" si="58"/>
        <v>N/A</v>
      </c>
      <c r="E169" s="8">
        <v>0</v>
      </c>
      <c r="F169" s="43" t="str">
        <f t="shared" si="59"/>
        <v>N/A</v>
      </c>
      <c r="G169" s="8">
        <v>4.4033465000000004E-3</v>
      </c>
      <c r="H169" s="43" t="str">
        <f t="shared" si="60"/>
        <v>N/A</v>
      </c>
      <c r="I169" s="12" t="s">
        <v>1743</v>
      </c>
      <c r="J169" s="12" t="s">
        <v>1743</v>
      </c>
      <c r="K169" s="44" t="s">
        <v>732</v>
      </c>
      <c r="L169" s="9" t="str">
        <f t="shared" si="61"/>
        <v>N/A</v>
      </c>
    </row>
    <row r="170" spans="1:12" x14ac:dyDescent="0.2">
      <c r="A170" s="4" t="s">
        <v>428</v>
      </c>
      <c r="B170" s="34" t="s">
        <v>217</v>
      </c>
      <c r="C170" s="35">
        <v>928</v>
      </c>
      <c r="D170" s="43" t="str">
        <f>IF($B170="N/A","N/A",IF(C170&gt;10,"No",IF(C170&lt;-10,"No","Yes")))</f>
        <v>N/A</v>
      </c>
      <c r="E170" s="35">
        <v>897</v>
      </c>
      <c r="F170" s="43" t="str">
        <f>IF($B170="N/A","N/A",IF(E170&gt;10,"No",IF(E170&lt;-10,"No","Yes")))</f>
        <v>N/A</v>
      </c>
      <c r="G170" s="35">
        <v>867</v>
      </c>
      <c r="H170" s="43" t="str">
        <f>IF($B170="N/A","N/A",IF(G170&gt;10,"No",IF(G170&lt;-10,"No","Yes")))</f>
        <v>N/A</v>
      </c>
      <c r="I170" s="12">
        <v>-3.34</v>
      </c>
      <c r="J170" s="12">
        <v>-3.34</v>
      </c>
      <c r="K170" s="44" t="s">
        <v>732</v>
      </c>
      <c r="L170" s="9" t="str">
        <f t="shared" si="61"/>
        <v>Yes</v>
      </c>
    </row>
    <row r="171" spans="1:12" x14ac:dyDescent="0.2">
      <c r="A171" s="4" t="s">
        <v>429</v>
      </c>
      <c r="B171" s="34" t="s">
        <v>217</v>
      </c>
      <c r="C171" s="35">
        <v>11</v>
      </c>
      <c r="D171" s="43" t="str">
        <f>IF($B171="N/A","N/A",IF(C171&gt;10,"No",IF(C171&lt;-10,"No","Yes")))</f>
        <v>N/A</v>
      </c>
      <c r="E171" s="35">
        <v>11</v>
      </c>
      <c r="F171" s="43" t="str">
        <f>IF($B171="N/A","N/A",IF(E171&gt;10,"No",IF(E171&lt;-10,"No","Yes")))</f>
        <v>N/A</v>
      </c>
      <c r="G171" s="35">
        <v>11</v>
      </c>
      <c r="H171" s="43" t="str">
        <f>IF($B171="N/A","N/A",IF(G171&gt;10,"No",IF(G171&lt;-10,"No","Yes")))</f>
        <v>N/A</v>
      </c>
      <c r="I171" s="12">
        <v>-71.400000000000006</v>
      </c>
      <c r="J171" s="12">
        <v>50</v>
      </c>
      <c r="K171" s="44" t="s">
        <v>732</v>
      </c>
      <c r="L171" s="9" t="str">
        <f t="shared" si="61"/>
        <v>No</v>
      </c>
    </row>
    <row r="172" spans="1:12" x14ac:dyDescent="0.2">
      <c r="A172" s="4" t="s">
        <v>430</v>
      </c>
      <c r="B172" s="34" t="s">
        <v>217</v>
      </c>
      <c r="C172" s="35">
        <v>2018</v>
      </c>
      <c r="D172" s="43" t="str">
        <f>IF($B172="N/A","N/A",IF(C172&gt;10,"No",IF(C172&lt;-10,"No","Yes")))</f>
        <v>N/A</v>
      </c>
      <c r="E172" s="35">
        <v>2059</v>
      </c>
      <c r="F172" s="43" t="str">
        <f>IF($B172="N/A","N/A",IF(E172&gt;10,"No",IF(E172&lt;-10,"No","Yes")))</f>
        <v>N/A</v>
      </c>
      <c r="G172" s="35">
        <v>2097</v>
      </c>
      <c r="H172" s="43" t="str">
        <f>IF($B172="N/A","N/A",IF(G172&gt;10,"No",IF(G172&lt;-10,"No","Yes")))</f>
        <v>N/A</v>
      </c>
      <c r="I172" s="12">
        <v>2.032</v>
      </c>
      <c r="J172" s="12">
        <v>1.8460000000000001</v>
      </c>
      <c r="K172" s="44" t="s">
        <v>732</v>
      </c>
      <c r="L172" s="9" t="str">
        <f t="shared" si="61"/>
        <v>Yes</v>
      </c>
    </row>
    <row r="173" spans="1:12" x14ac:dyDescent="0.2">
      <c r="A173" s="4" t="s">
        <v>431</v>
      </c>
      <c r="B173" s="34" t="s">
        <v>217</v>
      </c>
      <c r="C173" s="35">
        <v>1288</v>
      </c>
      <c r="D173" s="43" t="str">
        <f>IF($B173="N/A","N/A",IF(C173&gt;10,"No",IF(C173&lt;-10,"No","Yes")))</f>
        <v>N/A</v>
      </c>
      <c r="E173" s="35">
        <v>1544</v>
      </c>
      <c r="F173" s="43" t="str">
        <f>IF($B173="N/A","N/A",IF(E173&gt;10,"No",IF(E173&lt;-10,"No","Yes")))</f>
        <v>N/A</v>
      </c>
      <c r="G173" s="35">
        <v>1585</v>
      </c>
      <c r="H173" s="43" t="str">
        <f>IF($B173="N/A","N/A",IF(G173&gt;10,"No",IF(G173&lt;-10,"No","Yes")))</f>
        <v>N/A</v>
      </c>
      <c r="I173" s="12">
        <v>19.88</v>
      </c>
      <c r="J173" s="12">
        <v>2.6549999999999998</v>
      </c>
      <c r="K173" s="44" t="s">
        <v>732</v>
      </c>
      <c r="L173" s="9" t="str">
        <f t="shared" si="61"/>
        <v>Yes</v>
      </c>
    </row>
    <row r="174" spans="1:12" x14ac:dyDescent="0.2">
      <c r="A174" s="4" t="s">
        <v>432</v>
      </c>
      <c r="B174" s="34" t="s">
        <v>217</v>
      </c>
      <c r="C174" s="35">
        <v>0</v>
      </c>
      <c r="D174" s="43" t="str">
        <f>IF($B174="N/A","N/A",IF(C174&gt;10,"No",IF(C174&lt;-10,"No","Yes")))</f>
        <v>N/A</v>
      </c>
      <c r="E174" s="35">
        <v>11</v>
      </c>
      <c r="F174" s="43" t="str">
        <f>IF($B174="N/A","N/A",IF(E174&gt;10,"No",IF(E174&lt;-10,"No","Yes")))</f>
        <v>N/A</v>
      </c>
      <c r="G174" s="35">
        <v>54</v>
      </c>
      <c r="H174" s="43" t="str">
        <f>IF($B174="N/A","N/A",IF(G174&gt;10,"No",IF(G174&lt;-10,"No","Yes")))</f>
        <v>N/A</v>
      </c>
      <c r="I174" s="12" t="s">
        <v>1743</v>
      </c>
      <c r="J174" s="12">
        <v>1250</v>
      </c>
      <c r="K174" s="44" t="s">
        <v>732</v>
      </c>
      <c r="L174" s="9" t="str">
        <f t="shared" si="61"/>
        <v>No</v>
      </c>
    </row>
    <row r="175" spans="1:12" x14ac:dyDescent="0.2">
      <c r="A175" s="6" t="s">
        <v>1017</v>
      </c>
      <c r="B175" s="34" t="s">
        <v>217</v>
      </c>
      <c r="C175" s="35">
        <v>1190</v>
      </c>
      <c r="D175" s="43" t="str">
        <f t="shared" si="58"/>
        <v>N/A</v>
      </c>
      <c r="E175" s="35">
        <v>1176</v>
      </c>
      <c r="F175" s="43" t="str">
        <f t="shared" si="59"/>
        <v>N/A</v>
      </c>
      <c r="G175" s="35">
        <v>1171</v>
      </c>
      <c r="H175" s="43" t="str">
        <f t="shared" si="60"/>
        <v>N/A</v>
      </c>
      <c r="I175" s="12">
        <v>-1.18</v>
      </c>
      <c r="J175" s="12">
        <v>-0.42499999999999999</v>
      </c>
      <c r="K175" s="44" t="s">
        <v>732</v>
      </c>
      <c r="L175" s="9" t="str">
        <f t="shared" si="61"/>
        <v>Yes</v>
      </c>
    </row>
    <row r="176" spans="1:12" x14ac:dyDescent="0.2">
      <c r="A176" s="4" t="s">
        <v>1018</v>
      </c>
      <c r="B176" s="34" t="s">
        <v>217</v>
      </c>
      <c r="C176" s="35">
        <v>909</v>
      </c>
      <c r="D176" s="43" t="str">
        <f>IF($B176="N/A","N/A",IF(C176&gt;10,"No",IF(C176&lt;-10,"No","Yes")))</f>
        <v>N/A</v>
      </c>
      <c r="E176" s="35">
        <v>872</v>
      </c>
      <c r="F176" s="43" t="str">
        <f>IF($B176="N/A","N/A",IF(E176&gt;10,"No",IF(E176&lt;-10,"No","Yes")))</f>
        <v>N/A</v>
      </c>
      <c r="G176" s="35">
        <v>839</v>
      </c>
      <c r="H176" s="43" t="str">
        <f>IF($B176="N/A","N/A",IF(G176&gt;10,"No",IF(G176&lt;-10,"No","Yes")))</f>
        <v>N/A</v>
      </c>
      <c r="I176" s="12">
        <v>-4.07</v>
      </c>
      <c r="J176" s="12">
        <v>-3.78</v>
      </c>
      <c r="K176" s="44" t="s">
        <v>732</v>
      </c>
      <c r="L176" s="9" t="str">
        <f t="shared" si="61"/>
        <v>Yes</v>
      </c>
    </row>
    <row r="177" spans="1:12" x14ac:dyDescent="0.2">
      <c r="A177" s="4" t="s">
        <v>1019</v>
      </c>
      <c r="B177" s="34" t="s">
        <v>217</v>
      </c>
      <c r="C177" s="35">
        <v>11</v>
      </c>
      <c r="D177" s="43" t="str">
        <f>IF($B177="N/A","N/A",IF(C177&gt;10,"No",IF(C177&lt;-10,"No","Yes")))</f>
        <v>N/A</v>
      </c>
      <c r="E177" s="35">
        <v>11</v>
      </c>
      <c r="F177" s="43" t="str">
        <f>IF($B177="N/A","N/A",IF(E177&gt;10,"No",IF(E177&lt;-10,"No","Yes")))</f>
        <v>N/A</v>
      </c>
      <c r="G177" s="35">
        <v>11</v>
      </c>
      <c r="H177" s="43" t="str">
        <f>IF($B177="N/A","N/A",IF(G177&gt;10,"No",IF(G177&lt;-10,"No","Yes")))</f>
        <v>N/A</v>
      </c>
      <c r="I177" s="12">
        <v>-83.3</v>
      </c>
      <c r="J177" s="12">
        <v>100</v>
      </c>
      <c r="K177" s="44" t="s">
        <v>732</v>
      </c>
      <c r="L177" s="9" t="str">
        <f t="shared" si="61"/>
        <v>No</v>
      </c>
    </row>
    <row r="178" spans="1:12" ht="25.5" x14ac:dyDescent="0.2">
      <c r="A178" s="4" t="s">
        <v>1020</v>
      </c>
      <c r="B178" s="34" t="s">
        <v>217</v>
      </c>
      <c r="C178" s="35">
        <v>191</v>
      </c>
      <c r="D178" s="43" t="str">
        <f>IF($B178="N/A","N/A",IF(C178&gt;10,"No",IF(C178&lt;-10,"No","Yes")))</f>
        <v>N/A</v>
      </c>
      <c r="E178" s="35">
        <v>207</v>
      </c>
      <c r="F178" s="43" t="str">
        <f>IF($B178="N/A","N/A",IF(E178&gt;10,"No",IF(E178&lt;-10,"No","Yes")))</f>
        <v>N/A</v>
      </c>
      <c r="G178" s="35">
        <v>207</v>
      </c>
      <c r="H178" s="43" t="str">
        <f>IF($B178="N/A","N/A",IF(G178&gt;10,"No",IF(G178&lt;-10,"No","Yes")))</f>
        <v>N/A</v>
      </c>
      <c r="I178" s="12">
        <v>8.3770000000000007</v>
      </c>
      <c r="J178" s="12">
        <v>0</v>
      </c>
      <c r="K178" s="44" t="s">
        <v>732</v>
      </c>
      <c r="L178" s="9" t="str">
        <f t="shared" si="61"/>
        <v>Yes</v>
      </c>
    </row>
    <row r="179" spans="1:12" ht="25.5" x14ac:dyDescent="0.2">
      <c r="A179" s="4" t="s">
        <v>1021</v>
      </c>
      <c r="B179" s="34" t="s">
        <v>217</v>
      </c>
      <c r="C179" s="35">
        <v>84</v>
      </c>
      <c r="D179" s="43" t="str">
        <f>IF($B179="N/A","N/A",IF(C179&gt;10,"No",IF(C179&lt;-10,"No","Yes")))</f>
        <v>N/A</v>
      </c>
      <c r="E179" s="35">
        <v>96</v>
      </c>
      <c r="F179" s="43" t="str">
        <f>IF($B179="N/A","N/A",IF(E179&gt;10,"No",IF(E179&lt;-10,"No","Yes")))</f>
        <v>N/A</v>
      </c>
      <c r="G179" s="35">
        <v>123</v>
      </c>
      <c r="H179" s="43" t="str">
        <f>IF($B179="N/A","N/A",IF(G179&gt;10,"No",IF(G179&lt;-10,"No","Yes")))</f>
        <v>N/A</v>
      </c>
      <c r="I179" s="12">
        <v>14.29</v>
      </c>
      <c r="J179" s="12">
        <v>28.13</v>
      </c>
      <c r="K179" s="44" t="s">
        <v>732</v>
      </c>
      <c r="L179" s="9" t="str">
        <f t="shared" si="61"/>
        <v>Yes</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124</v>
      </c>
      <c r="D187" s="11" t="str">
        <f t="shared" si="58"/>
        <v>N/A</v>
      </c>
      <c r="E187" s="1">
        <v>125</v>
      </c>
      <c r="F187" s="11" t="str">
        <f t="shared" si="59"/>
        <v>N/A</v>
      </c>
      <c r="G187" s="1">
        <v>128</v>
      </c>
      <c r="H187" s="11" t="str">
        <f t="shared" si="60"/>
        <v>N/A</v>
      </c>
      <c r="I187" s="56">
        <v>0.80649999999999999</v>
      </c>
      <c r="J187" s="56">
        <v>2.4</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0</v>
      </c>
      <c r="J188" s="12">
        <v>75</v>
      </c>
      <c r="K188" s="44" t="s">
        <v>732</v>
      </c>
      <c r="L188" s="9" t="str">
        <f t="shared" si="61"/>
        <v>No</v>
      </c>
    </row>
    <row r="189" spans="1:12" x14ac:dyDescent="0.2">
      <c r="A189" s="4" t="s">
        <v>1031</v>
      </c>
      <c r="B189" s="34" t="s">
        <v>217</v>
      </c>
      <c r="C189" s="35">
        <v>11</v>
      </c>
      <c r="D189" s="43" t="str">
        <f t="shared" si="58"/>
        <v>N/A</v>
      </c>
      <c r="E189" s="35">
        <v>11</v>
      </c>
      <c r="F189" s="43" t="str">
        <f t="shared" si="59"/>
        <v>N/A</v>
      </c>
      <c r="G189" s="35">
        <v>11</v>
      </c>
      <c r="H189" s="43" t="str">
        <f t="shared" si="60"/>
        <v>N/A</v>
      </c>
      <c r="I189" s="12">
        <v>0</v>
      </c>
      <c r="J189" s="12">
        <v>0</v>
      </c>
      <c r="K189" s="44" t="s">
        <v>732</v>
      </c>
      <c r="L189" s="9" t="str">
        <f t="shared" si="61"/>
        <v>Yes</v>
      </c>
    </row>
    <row r="190" spans="1:12" ht="25.5" x14ac:dyDescent="0.2">
      <c r="A190" s="4" t="s">
        <v>1032</v>
      </c>
      <c r="B190" s="34" t="s">
        <v>217</v>
      </c>
      <c r="C190" s="35">
        <v>83</v>
      </c>
      <c r="D190" s="43" t="str">
        <f t="shared" si="58"/>
        <v>N/A</v>
      </c>
      <c r="E190" s="35">
        <v>78</v>
      </c>
      <c r="F190" s="43" t="str">
        <f t="shared" si="59"/>
        <v>N/A</v>
      </c>
      <c r="G190" s="35">
        <v>80</v>
      </c>
      <c r="H190" s="43" t="str">
        <f t="shared" si="60"/>
        <v>N/A</v>
      </c>
      <c r="I190" s="12">
        <v>-6.02</v>
      </c>
      <c r="J190" s="12">
        <v>2.5640000000000001</v>
      </c>
      <c r="K190" s="44" t="s">
        <v>732</v>
      </c>
      <c r="L190" s="9" t="str">
        <f t="shared" si="61"/>
        <v>Yes</v>
      </c>
    </row>
    <row r="191" spans="1:12" ht="25.5" x14ac:dyDescent="0.2">
      <c r="A191" s="4" t="s">
        <v>1033</v>
      </c>
      <c r="B191" s="34" t="s">
        <v>217</v>
      </c>
      <c r="C191" s="35">
        <v>36</v>
      </c>
      <c r="D191" s="43" t="str">
        <f t="shared" si="58"/>
        <v>N/A</v>
      </c>
      <c r="E191" s="35">
        <v>42</v>
      </c>
      <c r="F191" s="43" t="str">
        <f t="shared" si="59"/>
        <v>N/A</v>
      </c>
      <c r="G191" s="35">
        <v>40</v>
      </c>
      <c r="H191" s="43" t="str">
        <f t="shared" si="60"/>
        <v>N/A</v>
      </c>
      <c r="I191" s="12">
        <v>16.670000000000002</v>
      </c>
      <c r="J191" s="12">
        <v>-4.76</v>
      </c>
      <c r="K191" s="44" t="s">
        <v>732</v>
      </c>
      <c r="L191" s="9" t="str">
        <f t="shared" si="61"/>
        <v>Yes</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2927</v>
      </c>
      <c r="D205" s="11" t="str">
        <f t="shared" si="58"/>
        <v>N/A</v>
      </c>
      <c r="E205" s="1">
        <v>3205</v>
      </c>
      <c r="F205" s="11" t="str">
        <f t="shared" si="59"/>
        <v>N/A</v>
      </c>
      <c r="G205" s="1">
        <v>3307</v>
      </c>
      <c r="H205" s="11" t="str">
        <f t="shared" si="60"/>
        <v>N/A</v>
      </c>
      <c r="I205" s="56">
        <v>9.4979999999999993</v>
      </c>
      <c r="J205" s="56">
        <v>3.1829999999999998</v>
      </c>
      <c r="K205" s="47" t="s">
        <v>732</v>
      </c>
      <c r="L205" s="11" t="str">
        <f t="shared" si="61"/>
        <v>Yes</v>
      </c>
    </row>
    <row r="206" spans="1:12" x14ac:dyDescent="0.2">
      <c r="A206" s="4" t="s">
        <v>1048</v>
      </c>
      <c r="B206" s="34" t="s">
        <v>217</v>
      </c>
      <c r="C206" s="35">
        <v>15</v>
      </c>
      <c r="D206" s="43" t="str">
        <f t="shared" si="58"/>
        <v>N/A</v>
      </c>
      <c r="E206" s="35">
        <v>21</v>
      </c>
      <c r="F206" s="43" t="str">
        <f t="shared" si="59"/>
        <v>N/A</v>
      </c>
      <c r="G206" s="35">
        <v>21</v>
      </c>
      <c r="H206" s="43" t="str">
        <f t="shared" si="60"/>
        <v>N/A</v>
      </c>
      <c r="I206" s="12">
        <v>40</v>
      </c>
      <c r="J206" s="12">
        <v>0</v>
      </c>
      <c r="K206" s="44" t="s">
        <v>732</v>
      </c>
      <c r="L206" s="9" t="str">
        <f t="shared" si="61"/>
        <v>Yes</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1744</v>
      </c>
      <c r="D208" s="43" t="str">
        <f t="shared" si="58"/>
        <v>N/A</v>
      </c>
      <c r="E208" s="35">
        <v>1774</v>
      </c>
      <c r="F208" s="43" t="str">
        <f t="shared" si="59"/>
        <v>N/A</v>
      </c>
      <c r="G208" s="35">
        <v>1810</v>
      </c>
      <c r="H208" s="43" t="str">
        <f t="shared" si="60"/>
        <v>N/A</v>
      </c>
      <c r="I208" s="12">
        <v>1.72</v>
      </c>
      <c r="J208" s="12">
        <v>2.0289999999999999</v>
      </c>
      <c r="K208" s="44" t="s">
        <v>732</v>
      </c>
      <c r="L208" s="9" t="str">
        <f t="shared" si="61"/>
        <v>Yes</v>
      </c>
    </row>
    <row r="209" spans="1:12" ht="25.5" x14ac:dyDescent="0.2">
      <c r="A209" s="4" t="s">
        <v>1051</v>
      </c>
      <c r="B209" s="34" t="s">
        <v>217</v>
      </c>
      <c r="C209" s="35">
        <v>1168</v>
      </c>
      <c r="D209" s="43" t="str">
        <f t="shared" si="58"/>
        <v>N/A</v>
      </c>
      <c r="E209" s="35">
        <v>1406</v>
      </c>
      <c r="F209" s="43" t="str">
        <f t="shared" si="59"/>
        <v>N/A</v>
      </c>
      <c r="G209" s="35">
        <v>1422</v>
      </c>
      <c r="H209" s="43" t="str">
        <f t="shared" si="60"/>
        <v>N/A</v>
      </c>
      <c r="I209" s="12">
        <v>20.38</v>
      </c>
      <c r="J209" s="12">
        <v>1.1379999999999999</v>
      </c>
      <c r="K209" s="44" t="s">
        <v>732</v>
      </c>
      <c r="L209" s="9" t="str">
        <f t="shared" si="61"/>
        <v>Yes</v>
      </c>
    </row>
    <row r="210" spans="1:12" ht="25.5" x14ac:dyDescent="0.2">
      <c r="A210" s="4" t="s">
        <v>1052</v>
      </c>
      <c r="B210" s="34" t="s">
        <v>217</v>
      </c>
      <c r="C210" s="35">
        <v>0</v>
      </c>
      <c r="D210" s="43" t="str">
        <f t="shared" si="58"/>
        <v>N/A</v>
      </c>
      <c r="E210" s="35">
        <v>11</v>
      </c>
      <c r="F210" s="43" t="str">
        <f t="shared" si="59"/>
        <v>N/A</v>
      </c>
      <c r="G210" s="35">
        <v>54</v>
      </c>
      <c r="H210" s="43" t="str">
        <f t="shared" si="60"/>
        <v>N/A</v>
      </c>
      <c r="I210" s="12" t="s">
        <v>1743</v>
      </c>
      <c r="J210" s="12">
        <v>1250</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44.376326337999998</v>
      </c>
      <c r="D235" s="43" t="str">
        <f>IF($B235="N/A","N/A",IF(C235&lt;15,"Yes","No"))</f>
        <v>No</v>
      </c>
      <c r="E235" s="8">
        <v>47.18153573</v>
      </c>
      <c r="F235" s="43" t="str">
        <f>IF($B235="N/A","N/A",IF(E235&lt;15,"Yes","No"))</f>
        <v>No</v>
      </c>
      <c r="G235" s="8">
        <v>45.028224055999999</v>
      </c>
      <c r="H235" s="43" t="str">
        <f>IF($B235="N/A","N/A",IF(G235&lt;15,"Yes","No"))</f>
        <v>No</v>
      </c>
      <c r="I235" s="12">
        <v>6.3209999999999997</v>
      </c>
      <c r="J235" s="12">
        <v>-4.5599999999999996</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0.29585798819999998</v>
      </c>
      <c r="D237" s="43" t="str">
        <f>IF($B237="N/A","N/A",IF(C237&lt;10,"Yes","No"))</f>
        <v>Yes</v>
      </c>
      <c r="E237" s="8">
        <v>0.37672666389999998</v>
      </c>
      <c r="F237" s="43" t="str">
        <f>IF($B237="N/A","N/A",IF(E237&lt;10,"Yes","No"))</f>
        <v>Yes</v>
      </c>
      <c r="G237" s="8">
        <v>0.47169811319999999</v>
      </c>
      <c r="H237" s="43" t="str">
        <f>IF($B237="N/A","N/A",IF(G237&lt;10,"Yes","No"))</f>
        <v>Yes</v>
      </c>
      <c r="I237" s="12">
        <v>27.33</v>
      </c>
      <c r="J237" s="12">
        <v>25.21</v>
      </c>
      <c r="K237" s="44" t="s">
        <v>732</v>
      </c>
      <c r="L237" s="9" t="str">
        <f t="shared" si="63"/>
        <v>Yes</v>
      </c>
    </row>
    <row r="238" spans="1:12" x14ac:dyDescent="0.2">
      <c r="A238" s="2" t="s">
        <v>72</v>
      </c>
      <c r="B238" s="34" t="s">
        <v>217</v>
      </c>
      <c r="C238" s="8">
        <v>0</v>
      </c>
      <c r="D238" s="43" t="str">
        <f t="shared" si="58"/>
        <v>N/A</v>
      </c>
      <c r="E238" s="8">
        <v>0</v>
      </c>
      <c r="F238" s="43" t="str">
        <f t="shared" si="59"/>
        <v>N/A</v>
      </c>
      <c r="G238" s="8">
        <v>0</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v>44.376326337999998</v>
      </c>
      <c r="D239" s="43" t="str">
        <f>IF($B239="N/A","N/A",IF(C239&lt;15,"Yes","No"))</f>
        <v>No</v>
      </c>
      <c r="E239" s="9">
        <v>47.18153573</v>
      </c>
      <c r="F239" s="43" t="str">
        <f>IF($B239="N/A","N/A",IF(E239&lt;15,"Yes","No"))</f>
        <v>No</v>
      </c>
      <c r="G239" s="9">
        <v>45.028224055999999</v>
      </c>
      <c r="H239" s="43" t="str">
        <f>IF($B239="N/A","N/A",IF(G239&lt;15,"Yes","No"))</f>
        <v>No</v>
      </c>
      <c r="I239" s="12">
        <v>6.3209999999999997</v>
      </c>
      <c r="J239" s="12">
        <v>-4.5599999999999996</v>
      </c>
      <c r="K239" s="44" t="s">
        <v>732</v>
      </c>
      <c r="L239" s="9" t="str">
        <f t="shared" si="63"/>
        <v>Yes</v>
      </c>
    </row>
    <row r="240" spans="1:12" ht="25.5" x14ac:dyDescent="0.2">
      <c r="A240" s="16" t="s">
        <v>156</v>
      </c>
      <c r="B240" s="34" t="s">
        <v>217</v>
      </c>
      <c r="C240" s="35">
        <v>44</v>
      </c>
      <c r="D240" s="43" t="str">
        <f>IF($B240="N/A","N/A",IF(C240&gt;10,"No",IF(C240&lt;-10,"No","Yes")))</f>
        <v>N/A</v>
      </c>
      <c r="E240" s="35">
        <v>34</v>
      </c>
      <c r="F240" s="43" t="str">
        <f>IF($B240="N/A","N/A",IF(E240&gt;10,"No",IF(E240&lt;-10,"No","Yes")))</f>
        <v>N/A</v>
      </c>
      <c r="G240" s="35">
        <v>33</v>
      </c>
      <c r="H240" s="43" t="str">
        <f>IF($B240="N/A","N/A",IF(G240&gt;10,"No",IF(G240&lt;-10,"No","Yes")))</f>
        <v>N/A</v>
      </c>
      <c r="I240" s="12">
        <v>-22.7</v>
      </c>
      <c r="J240" s="12">
        <v>-2.94</v>
      </c>
      <c r="K240" s="44" t="s">
        <v>732</v>
      </c>
      <c r="L240" s="9" t="str">
        <f>IF(J240="Div by 0", "N/A", IF(K240="N/A","N/A", IF(J240&gt;VALUE(MID(K240,1,2)), "No", IF(J240&lt;-1*VALUE(MID(K240,1,2)), "No", "Yes"))))</f>
        <v>Yes</v>
      </c>
    </row>
    <row r="241" spans="1:12" x14ac:dyDescent="0.2">
      <c r="A241" s="16" t="s">
        <v>1081</v>
      </c>
      <c r="B241" s="34" t="s">
        <v>217</v>
      </c>
      <c r="C241" s="35">
        <v>2366</v>
      </c>
      <c r="D241" s="43" t="str">
        <f t="shared" ref="D241" si="67">IF($B241="N/A","N/A",IF(C241&gt;10,"No",IF(C241&lt;-10,"No","Yes")))</f>
        <v>N/A</v>
      </c>
      <c r="E241" s="35">
        <v>2389</v>
      </c>
      <c r="F241" s="43" t="str">
        <f t="shared" ref="F241" si="68">IF($B241="N/A","N/A",IF(E241&gt;10,"No",IF(E241&lt;-10,"No","Yes")))</f>
        <v>N/A</v>
      </c>
      <c r="G241" s="35">
        <v>2544</v>
      </c>
      <c r="H241" s="43" t="str">
        <f>IF($B241="N/A","N/A",IF(G241&gt;10,"No",IF(G241&lt;-10,"No","Yes")))</f>
        <v>N/A</v>
      </c>
      <c r="I241" s="12">
        <v>0.97209999999999996</v>
      </c>
      <c r="J241" s="12">
        <v>6.4880000000000004</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128411</v>
      </c>
      <c r="F276" s="11" t="str">
        <f t="shared" ref="F276:F277" si="77">IF($B276="N/A","N/A",IF(E276&gt;10,"No",IF(E276&lt;-10,"No","Yes")))</f>
        <v>N/A</v>
      </c>
      <c r="G276" s="1">
        <v>132557</v>
      </c>
      <c r="H276" s="11" t="str">
        <f t="shared" ref="H276:H277" si="78">IF($B276="N/A","N/A",IF(G276&gt;10,"No",IF(G276&lt;-10,"No","Yes")))</f>
        <v>N/A</v>
      </c>
      <c r="I276" s="12" t="s">
        <v>217</v>
      </c>
      <c r="J276" s="12">
        <v>3.2290000000000001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101812.83332999999</v>
      </c>
      <c r="F277" s="11" t="str">
        <f t="shared" si="77"/>
        <v>N/A</v>
      </c>
      <c r="G277" s="1">
        <v>106720.58332999999</v>
      </c>
      <c r="H277" s="11" t="str">
        <f t="shared" si="78"/>
        <v>N/A</v>
      </c>
      <c r="I277" s="12" t="s">
        <v>217</v>
      </c>
      <c r="J277" s="12">
        <v>4.82</v>
      </c>
      <c r="K277" s="1" t="s">
        <v>217</v>
      </c>
      <c r="L277" s="9" t="str">
        <f t="shared" si="79"/>
        <v>N/A</v>
      </c>
    </row>
    <row r="278" spans="1:12" x14ac:dyDescent="0.2">
      <c r="A278" s="16" t="s">
        <v>691</v>
      </c>
      <c r="B278" s="1" t="s">
        <v>217</v>
      </c>
      <c r="C278" s="1">
        <v>160</v>
      </c>
      <c r="D278" s="11" t="str">
        <f t="shared" si="76"/>
        <v>N/A</v>
      </c>
      <c r="E278" s="1">
        <v>154</v>
      </c>
      <c r="F278" s="11" t="str">
        <f t="shared" ref="F278:F283" si="80">IF($B278="N/A","N/A",IF(E278&gt;10,"No",IF(E278&lt;-10,"No","Yes")))</f>
        <v>N/A</v>
      </c>
      <c r="G278" s="1">
        <v>195</v>
      </c>
      <c r="H278" s="11" t="str">
        <f t="shared" ref="H278:H283" si="81">IF($B278="N/A","N/A",IF(G278&gt;10,"No",IF(G278&lt;-10,"No","Yes")))</f>
        <v>N/A</v>
      </c>
      <c r="I278" s="12">
        <v>-3.75</v>
      </c>
      <c r="J278" s="12">
        <v>26.62</v>
      </c>
      <c r="K278" s="1" t="s">
        <v>217</v>
      </c>
      <c r="L278" s="9" t="str">
        <f t="shared" ref="L278:L284" si="82">IF(J278="Div by 0", "N/A", IF(K278="N/A","N/A", IF(J278&gt;VALUE(MID(K278,1,2)), "No", IF(J278&lt;-1*VALUE(MID(K278,1,2)), "No", "Yes"))))</f>
        <v>N/A</v>
      </c>
    </row>
    <row r="279" spans="1:12" x14ac:dyDescent="0.2">
      <c r="A279" s="16" t="s">
        <v>692</v>
      </c>
      <c r="B279" s="1" t="s">
        <v>217</v>
      </c>
      <c r="C279" s="1">
        <v>160</v>
      </c>
      <c r="D279" s="11" t="str">
        <f t="shared" si="76"/>
        <v>N/A</v>
      </c>
      <c r="E279" s="1">
        <v>154</v>
      </c>
      <c r="F279" s="11" t="str">
        <f t="shared" si="80"/>
        <v>N/A</v>
      </c>
      <c r="G279" s="1">
        <v>195</v>
      </c>
      <c r="H279" s="11" t="str">
        <f t="shared" si="81"/>
        <v>N/A</v>
      </c>
      <c r="I279" s="12">
        <v>-3.75</v>
      </c>
      <c r="J279" s="12">
        <v>26.62</v>
      </c>
      <c r="K279" s="1" t="s">
        <v>217</v>
      </c>
      <c r="L279" s="9" t="str">
        <f t="shared" si="82"/>
        <v>N/A</v>
      </c>
    </row>
    <row r="280" spans="1:12" x14ac:dyDescent="0.2">
      <c r="A280" s="16" t="s">
        <v>693</v>
      </c>
      <c r="B280" s="1" t="s">
        <v>217</v>
      </c>
      <c r="C280" s="1" t="s">
        <v>1743</v>
      </c>
      <c r="D280" s="11" t="str">
        <f t="shared" si="76"/>
        <v>N/A</v>
      </c>
      <c r="E280" s="1">
        <v>17.5</v>
      </c>
      <c r="F280" s="11" t="str">
        <f t="shared" si="80"/>
        <v>N/A</v>
      </c>
      <c r="G280" s="1">
        <v>24.25</v>
      </c>
      <c r="H280" s="11" t="str">
        <f t="shared" si="81"/>
        <v>N/A</v>
      </c>
      <c r="I280" s="12" t="s">
        <v>1743</v>
      </c>
      <c r="J280" s="12">
        <v>38.57</v>
      </c>
      <c r="K280" s="1" t="s">
        <v>217</v>
      </c>
      <c r="L280" s="9" t="str">
        <f t="shared" si="82"/>
        <v>N/A</v>
      </c>
    </row>
    <row r="281" spans="1:12" x14ac:dyDescent="0.2">
      <c r="A281" s="16" t="s">
        <v>694</v>
      </c>
      <c r="B281" s="1" t="s">
        <v>217</v>
      </c>
      <c r="C281" s="1">
        <v>6568</v>
      </c>
      <c r="D281" s="11" t="str">
        <f t="shared" si="76"/>
        <v>N/A</v>
      </c>
      <c r="E281" s="1">
        <v>6913</v>
      </c>
      <c r="F281" s="11" t="str">
        <f t="shared" si="80"/>
        <v>N/A</v>
      </c>
      <c r="G281" s="1">
        <v>7427</v>
      </c>
      <c r="H281" s="11" t="str">
        <f t="shared" si="81"/>
        <v>N/A</v>
      </c>
      <c r="I281" s="12">
        <v>5.2530000000000001</v>
      </c>
      <c r="J281" s="12">
        <v>7.4349999999999996</v>
      </c>
      <c r="K281" s="1" t="s">
        <v>217</v>
      </c>
      <c r="L281" s="9" t="str">
        <f t="shared" si="82"/>
        <v>N/A</v>
      </c>
    </row>
    <row r="282" spans="1:12" x14ac:dyDescent="0.2">
      <c r="A282" s="16" t="s">
        <v>695</v>
      </c>
      <c r="B282" s="1" t="s">
        <v>217</v>
      </c>
      <c r="C282" s="1">
        <v>7157</v>
      </c>
      <c r="D282" s="11" t="str">
        <f t="shared" si="76"/>
        <v>N/A</v>
      </c>
      <c r="E282" s="1">
        <v>7440</v>
      </c>
      <c r="F282" s="11" t="str">
        <f t="shared" si="80"/>
        <v>N/A</v>
      </c>
      <c r="G282" s="1">
        <v>8004</v>
      </c>
      <c r="H282" s="11" t="str">
        <f t="shared" si="81"/>
        <v>N/A</v>
      </c>
      <c r="I282" s="12">
        <v>3.9540000000000002</v>
      </c>
      <c r="J282" s="12">
        <v>7.5810000000000004</v>
      </c>
      <c r="K282" s="1" t="s">
        <v>217</v>
      </c>
      <c r="L282" s="9" t="str">
        <f t="shared" si="82"/>
        <v>N/A</v>
      </c>
    </row>
    <row r="283" spans="1:12" ht="25.5" x14ac:dyDescent="0.2">
      <c r="A283" s="16" t="s">
        <v>696</v>
      </c>
      <c r="B283" s="1" t="s">
        <v>217</v>
      </c>
      <c r="C283" s="1">
        <v>5976.0833333</v>
      </c>
      <c r="D283" s="11" t="str">
        <f t="shared" si="76"/>
        <v>N/A</v>
      </c>
      <c r="E283" s="1">
        <v>6239.9166667</v>
      </c>
      <c r="F283" s="11" t="str">
        <f t="shared" si="80"/>
        <v>N/A</v>
      </c>
      <c r="G283" s="1">
        <v>6693.0833333</v>
      </c>
      <c r="H283" s="11" t="str">
        <f t="shared" si="81"/>
        <v>N/A</v>
      </c>
      <c r="I283" s="12">
        <v>4.415</v>
      </c>
      <c r="J283" s="12">
        <v>7.2619999999999996</v>
      </c>
      <c r="K283" s="1" t="s">
        <v>217</v>
      </c>
      <c r="L283" s="9" t="str">
        <f t="shared" si="82"/>
        <v>N/A</v>
      </c>
    </row>
    <row r="284" spans="1:12" x14ac:dyDescent="0.2">
      <c r="A284" s="16" t="s">
        <v>403</v>
      </c>
      <c r="B284" s="34" t="s">
        <v>294</v>
      </c>
      <c r="C284" s="8">
        <v>31.499688264</v>
      </c>
      <c r="D284" s="43" t="str">
        <f>IF($B284="N/A","N/A",IF(C284&lt;=40,"Yes","No"))</f>
        <v>Yes</v>
      </c>
      <c r="E284" s="8">
        <v>32.759927969000003</v>
      </c>
      <c r="F284" s="43" t="str">
        <f>IF($B284="N/A","N/A",IF(E284&lt;=40,"Yes","No"))</f>
        <v>Yes</v>
      </c>
      <c r="G284" s="8">
        <v>34.374710729</v>
      </c>
      <c r="H284" s="43" t="str">
        <f>IF($B284="N/A","N/A",IF(G284&lt;=40,"Yes","No"))</f>
        <v>Yes</v>
      </c>
      <c r="I284" s="12">
        <v>4.0010000000000003</v>
      </c>
      <c r="J284" s="12">
        <v>4.9290000000000003</v>
      </c>
      <c r="K284" s="44" t="s">
        <v>734</v>
      </c>
      <c r="L284" s="9" t="str">
        <f t="shared" si="82"/>
        <v>Yes</v>
      </c>
    </row>
    <row r="285" spans="1:12" x14ac:dyDescent="0.2">
      <c r="A285" s="16" t="s">
        <v>697</v>
      </c>
      <c r="B285" s="1" t="s">
        <v>217</v>
      </c>
      <c r="C285" s="1" t="s">
        <v>217</v>
      </c>
      <c r="D285" s="11" t="str">
        <f t="shared" ref="D285:D303" si="83">IF($B285="N/A","N/A",IF(C285&gt;10,"No",IF(C285&lt;-10,"No","Yes")))</f>
        <v>N/A</v>
      </c>
      <c r="E285" s="1">
        <v>4995</v>
      </c>
      <c r="F285" s="11" t="str">
        <f t="shared" ref="F285:F286" si="84">IF($B285="N/A","N/A",IF(E285&gt;10,"No",IF(E285&lt;-10,"No","Yes")))</f>
        <v>N/A</v>
      </c>
      <c r="G285" s="1">
        <v>5188</v>
      </c>
      <c r="H285" s="11" t="str">
        <f t="shared" ref="H285:H286" si="85">IF($B285="N/A","N/A",IF(G285&gt;10,"No",IF(G285&lt;-10,"No","Yes")))</f>
        <v>N/A</v>
      </c>
      <c r="I285" s="12" t="s">
        <v>217</v>
      </c>
      <c r="J285" s="12">
        <v>3.8639999999999999</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2143.6666667</v>
      </c>
      <c r="F286" s="11" t="str">
        <f t="shared" si="84"/>
        <v>N/A</v>
      </c>
      <c r="G286" s="1">
        <v>2220.0833333</v>
      </c>
      <c r="H286" s="11" t="str">
        <f t="shared" si="85"/>
        <v>N/A</v>
      </c>
      <c r="I286" s="12" t="s">
        <v>217</v>
      </c>
      <c r="J286" s="12">
        <v>3.5649999999999999</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7110</v>
      </c>
      <c r="F308" s="1" t="s">
        <v>217</v>
      </c>
      <c r="G308" s="1">
        <v>7656</v>
      </c>
      <c r="H308" s="1" t="s">
        <v>217</v>
      </c>
      <c r="I308" s="12" t="s">
        <v>217</v>
      </c>
      <c r="J308" s="12">
        <v>7.6790000000000003</v>
      </c>
      <c r="K308" s="1" t="s">
        <v>217</v>
      </c>
      <c r="L308" s="9" t="str">
        <f>IF(J308="Div by 0", "N/A", IF(K308="N/A","N/A", IF(J308&gt;VALUE(MID(K308,1,2)), "No", IF(J308&lt;-1*VALUE(MID(K308,1,2)), "No", "Yes"))))</f>
        <v>N/A</v>
      </c>
    </row>
    <row r="309" spans="1:12" x14ac:dyDescent="0.2">
      <c r="A309" s="72" t="s">
        <v>73</v>
      </c>
      <c r="B309" s="34" t="s">
        <v>217</v>
      </c>
      <c r="C309" s="35">
        <v>104613</v>
      </c>
      <c r="D309" s="43" t="str">
        <f>IF($B309="N/A","N/A",IF(C309&gt;10,"No",IF(C309&lt;-10,"No","Yes")))</f>
        <v>N/A</v>
      </c>
      <c r="E309" s="35">
        <v>109640</v>
      </c>
      <c r="F309" s="43" t="str">
        <f>IF($B309="N/A","N/A",IF(E309&gt;10,"No",IF(E309&lt;-10,"No","Yes")))</f>
        <v>N/A</v>
      </c>
      <c r="G309" s="35">
        <v>115899</v>
      </c>
      <c r="H309" s="43" t="str">
        <f>IF($B309="N/A","N/A",IF(G309&gt;10,"No",IF(G309&lt;-10,"No","Yes")))</f>
        <v>N/A</v>
      </c>
      <c r="I309" s="12">
        <v>4.8049999999999997</v>
      </c>
      <c r="J309" s="12">
        <v>5.7089999999999996</v>
      </c>
      <c r="K309" s="44" t="s">
        <v>734</v>
      </c>
      <c r="L309" s="9" t="str">
        <f t="shared" ref="L309:L338" si="94">IF(J309="Div by 0", "N/A", IF(K309="N/A","N/A", IF(J309&gt;VALUE(MID(K309,1,2)), "No", IF(J309&lt;-1*VALUE(MID(K309,1,2)), "No", "Yes"))))</f>
        <v>Yes</v>
      </c>
    </row>
    <row r="310" spans="1:12" x14ac:dyDescent="0.2">
      <c r="A310" s="57" t="s">
        <v>186</v>
      </c>
      <c r="B310" s="34" t="s">
        <v>217</v>
      </c>
      <c r="C310" s="35">
        <v>8585</v>
      </c>
      <c r="D310" s="11" t="str">
        <f t="shared" ref="D310:D313" si="95">IF($B310="N/A","N/A",IF(C310&gt;10,"No",IF(C310&lt;-10,"No","Yes")))</f>
        <v>N/A</v>
      </c>
      <c r="E310" s="35">
        <v>8942</v>
      </c>
      <c r="F310" s="11" t="str">
        <f t="shared" ref="F310:F313" si="96">IF($B310="N/A","N/A",IF(E310&gt;10,"No",IF(E310&lt;-10,"No","Yes")))</f>
        <v>N/A</v>
      </c>
      <c r="G310" s="35">
        <v>9073</v>
      </c>
      <c r="H310" s="11" t="str">
        <f t="shared" ref="H310:H313" si="97">IF($B310="N/A","N/A",IF(G310&gt;10,"No",IF(G310&lt;-10,"No","Yes")))</f>
        <v>N/A</v>
      </c>
      <c r="I310" s="12">
        <v>4.1580000000000004</v>
      </c>
      <c r="J310" s="12">
        <v>1.4650000000000001</v>
      </c>
      <c r="K310" s="44" t="s">
        <v>734</v>
      </c>
      <c r="L310" s="9" t="str">
        <f>IF(J310="Div by 0", "N/A", IF(OR(J310="N/A",K310="N/A"),"N/A", IF(J310&gt;VALUE(MID(K310,1,2)), "No", IF(J310&lt;-1*VALUE(MID(K310,1,2)), "No", "Yes"))))</f>
        <v>Yes</v>
      </c>
    </row>
    <row r="311" spans="1:12" x14ac:dyDescent="0.2">
      <c r="A311" s="57" t="s">
        <v>187</v>
      </c>
      <c r="B311" s="34" t="s">
        <v>217</v>
      </c>
      <c r="C311" s="35">
        <v>17662</v>
      </c>
      <c r="D311" s="11" t="str">
        <f t="shared" si="95"/>
        <v>N/A</v>
      </c>
      <c r="E311" s="35">
        <v>18084</v>
      </c>
      <c r="F311" s="11" t="str">
        <f t="shared" si="96"/>
        <v>N/A</v>
      </c>
      <c r="G311" s="35">
        <v>18792</v>
      </c>
      <c r="H311" s="11" t="str">
        <f t="shared" si="97"/>
        <v>N/A</v>
      </c>
      <c r="I311" s="12">
        <v>2.3889999999999998</v>
      </c>
      <c r="J311" s="12">
        <v>3.915</v>
      </c>
      <c r="K311" s="44" t="s">
        <v>734</v>
      </c>
      <c r="L311" s="9" t="str">
        <f t="shared" ref="L311:L313" si="98">IF(J311="Div by 0", "N/A", IF(OR(J311="N/A",K311="N/A"),"N/A", IF(J311&gt;VALUE(MID(K311,1,2)), "No", IF(J311&lt;-1*VALUE(MID(K311,1,2)), "No", "Yes"))))</f>
        <v>Yes</v>
      </c>
    </row>
    <row r="312" spans="1:12" x14ac:dyDescent="0.2">
      <c r="A312" s="57" t="s">
        <v>188</v>
      </c>
      <c r="B312" s="34" t="s">
        <v>217</v>
      </c>
      <c r="C312" s="35">
        <v>65429</v>
      </c>
      <c r="D312" s="11" t="str">
        <f t="shared" si="95"/>
        <v>N/A</v>
      </c>
      <c r="E312" s="35">
        <v>69301</v>
      </c>
      <c r="F312" s="11" t="str">
        <f t="shared" si="96"/>
        <v>N/A</v>
      </c>
      <c r="G312" s="35">
        <v>73635</v>
      </c>
      <c r="H312" s="11" t="str">
        <f t="shared" si="97"/>
        <v>N/A</v>
      </c>
      <c r="I312" s="12">
        <v>5.9180000000000001</v>
      </c>
      <c r="J312" s="12">
        <v>6.2539999999999996</v>
      </c>
      <c r="K312" s="44" t="s">
        <v>734</v>
      </c>
      <c r="L312" s="9" t="str">
        <f t="shared" si="98"/>
        <v>Yes</v>
      </c>
    </row>
    <row r="313" spans="1:12" x14ac:dyDescent="0.2">
      <c r="A313" s="7" t="s">
        <v>189</v>
      </c>
      <c r="B313" s="34" t="s">
        <v>217</v>
      </c>
      <c r="C313" s="35">
        <v>12937</v>
      </c>
      <c r="D313" s="11" t="str">
        <f t="shared" si="95"/>
        <v>N/A</v>
      </c>
      <c r="E313" s="35">
        <v>13313</v>
      </c>
      <c r="F313" s="11" t="str">
        <f t="shared" si="96"/>
        <v>N/A</v>
      </c>
      <c r="G313" s="35">
        <v>14399</v>
      </c>
      <c r="H313" s="11" t="str">
        <f t="shared" si="97"/>
        <v>N/A</v>
      </c>
      <c r="I313" s="12">
        <v>2.9060000000000001</v>
      </c>
      <c r="J313" s="12">
        <v>8.157</v>
      </c>
      <c r="K313" s="44" t="s">
        <v>734</v>
      </c>
      <c r="L313" s="9" t="str">
        <f t="shared" si="98"/>
        <v>Yes</v>
      </c>
    </row>
    <row r="314" spans="1:12" x14ac:dyDescent="0.2">
      <c r="A314" s="57" t="s">
        <v>1113</v>
      </c>
      <c r="B314" s="13" t="s">
        <v>217</v>
      </c>
      <c r="C314" s="35" t="s">
        <v>217</v>
      </c>
      <c r="D314" s="9" t="str">
        <f t="shared" ref="D314:F317" si="99">IF($B314="N/A","N/A",IF(C314&lt;0,"No","Yes"))</f>
        <v>N/A</v>
      </c>
      <c r="E314" s="35">
        <v>69965</v>
      </c>
      <c r="F314" s="9" t="str">
        <f t="shared" si="99"/>
        <v>N/A</v>
      </c>
      <c r="G314" s="35">
        <v>74318</v>
      </c>
      <c r="H314" s="9" t="str">
        <f t="shared" ref="H314:H317" si="100">IF($B314="N/A","N/A",IF(G314&lt;0,"No","Yes"))</f>
        <v>N/A</v>
      </c>
      <c r="I314" s="12" t="s">
        <v>217</v>
      </c>
      <c r="J314" s="12">
        <v>6.2220000000000004</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2655</v>
      </c>
      <c r="F315" s="9" t="str">
        <f t="shared" si="99"/>
        <v>N/A</v>
      </c>
      <c r="G315" s="35">
        <v>2802</v>
      </c>
      <c r="H315" s="9" t="str">
        <f t="shared" si="100"/>
        <v>N/A</v>
      </c>
      <c r="I315" s="12" t="s">
        <v>217</v>
      </c>
      <c r="J315" s="12">
        <v>5.5369999999999999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24501</v>
      </c>
      <c r="F316" s="9" t="str">
        <f t="shared" si="99"/>
        <v>N/A</v>
      </c>
      <c r="G316" s="35">
        <v>26117</v>
      </c>
      <c r="H316" s="9" t="str">
        <f t="shared" si="100"/>
        <v>N/A</v>
      </c>
      <c r="I316" s="12" t="s">
        <v>217</v>
      </c>
      <c r="J316" s="12">
        <v>6.5960000000000001</v>
      </c>
      <c r="K316" s="1" t="s">
        <v>733</v>
      </c>
      <c r="L316" s="9" t="str">
        <f t="shared" si="101"/>
        <v>Yes</v>
      </c>
    </row>
    <row r="317" spans="1:12" x14ac:dyDescent="0.2">
      <c r="A317" s="57" t="s">
        <v>1114</v>
      </c>
      <c r="B317" s="13" t="s">
        <v>217</v>
      </c>
      <c r="C317" s="35" t="s">
        <v>217</v>
      </c>
      <c r="D317" s="9" t="str">
        <f t="shared" si="99"/>
        <v>N/A</v>
      </c>
      <c r="E317" s="35">
        <v>6927</v>
      </c>
      <c r="F317" s="9" t="str">
        <f t="shared" si="99"/>
        <v>N/A</v>
      </c>
      <c r="G317" s="35">
        <v>7188</v>
      </c>
      <c r="H317" s="9" t="str">
        <f t="shared" si="100"/>
        <v>N/A</v>
      </c>
      <c r="I317" s="12" t="s">
        <v>217</v>
      </c>
      <c r="J317" s="12">
        <v>3.7679999999999998</v>
      </c>
      <c r="K317" s="1" t="s">
        <v>733</v>
      </c>
      <c r="L317" s="9" t="str">
        <f t="shared" si="101"/>
        <v>Yes</v>
      </c>
    </row>
    <row r="318" spans="1:12" x14ac:dyDescent="0.2">
      <c r="A318" s="57" t="s">
        <v>98</v>
      </c>
      <c r="B318" s="34" t="s">
        <v>295</v>
      </c>
      <c r="C318" s="8">
        <v>92.279162245999999</v>
      </c>
      <c r="D318" s="43" t="str">
        <f>IF($B318="N/A","N/A",IF(C318&gt;80,"Yes","No"))</f>
        <v>Yes</v>
      </c>
      <c r="E318" s="8">
        <v>92.317584823000004</v>
      </c>
      <c r="F318" s="43" t="str">
        <f>IF($B318="N/A","N/A",IF(E318&gt;80,"Yes","No"))</f>
        <v>Yes</v>
      </c>
      <c r="G318" s="8">
        <v>92.249286015999999</v>
      </c>
      <c r="H318" s="43" t="str">
        <f>IF($B318="N/A","N/A",IF(G318&gt;80,"Yes","No"))</f>
        <v>Yes</v>
      </c>
      <c r="I318" s="12">
        <v>4.1599999999999998E-2</v>
      </c>
      <c r="J318" s="12">
        <v>-7.3999999999999996E-2</v>
      </c>
      <c r="K318" s="44" t="s">
        <v>734</v>
      </c>
      <c r="L318" s="9" t="str">
        <f t="shared" si="94"/>
        <v>Yes</v>
      </c>
    </row>
    <row r="319" spans="1:12" x14ac:dyDescent="0.2">
      <c r="A319" s="57" t="s">
        <v>336</v>
      </c>
      <c r="B319" s="34" t="s">
        <v>282</v>
      </c>
      <c r="C319" s="8">
        <v>1.43385621E-2</v>
      </c>
      <c r="D319" s="43" t="str">
        <f>IF($B319="N/A","N/A",IF(C319&gt;=5,"No",IF(C319&lt;0,"No","Yes")))</f>
        <v>Yes</v>
      </c>
      <c r="E319" s="8">
        <v>7.2966070999999997E-3</v>
      </c>
      <c r="F319" s="43" t="str">
        <f>IF($B319="N/A","N/A",IF(E319&gt;=5,"No",IF(E319&lt;0,"No","Yes")))</f>
        <v>Yes</v>
      </c>
      <c r="G319" s="8">
        <v>1.8982044699999999E-2</v>
      </c>
      <c r="H319" s="43" t="str">
        <f>IF($B319="N/A","N/A",IF(G319&gt;=5,"No",IF(G319&lt;0,"No","Yes")))</f>
        <v>Yes</v>
      </c>
      <c r="I319" s="12">
        <v>-49.1</v>
      </c>
      <c r="J319" s="12">
        <v>160.1</v>
      </c>
      <c r="K319" s="44" t="s">
        <v>734</v>
      </c>
      <c r="L319" s="9" t="str">
        <f t="shared" si="94"/>
        <v>No</v>
      </c>
    </row>
    <row r="320" spans="1:12" x14ac:dyDescent="0.2">
      <c r="A320" s="57" t="s">
        <v>344</v>
      </c>
      <c r="B320" s="47" t="s">
        <v>282</v>
      </c>
      <c r="C320" s="8">
        <v>5.7335130433000003</v>
      </c>
      <c r="D320" s="43" t="str">
        <f>IF($B320="N/A","N/A",IF(C320&gt;=5,"No",IF(C320&lt;0,"No","Yes")))</f>
        <v>No</v>
      </c>
      <c r="E320" s="8">
        <v>5.7059467348000004</v>
      </c>
      <c r="F320" s="43" t="str">
        <f>IF($B320="N/A","N/A",IF(E320&gt;=5,"No",IF(E320&lt;0,"No","Yes")))</f>
        <v>No</v>
      </c>
      <c r="G320" s="8">
        <v>5.8050544007999996</v>
      </c>
      <c r="H320" s="43" t="str">
        <f>IF($B320="N/A","N/A",IF(G320&gt;=5,"No",IF(G320&lt;0,"No","Yes")))</f>
        <v>No</v>
      </c>
      <c r="I320" s="12">
        <v>-0.48099999999999998</v>
      </c>
      <c r="J320" s="12">
        <v>1.7370000000000001</v>
      </c>
      <c r="K320" s="44" t="s">
        <v>734</v>
      </c>
      <c r="L320" s="9" t="str">
        <f t="shared" si="94"/>
        <v>Yes</v>
      </c>
    </row>
    <row r="321" spans="1:12" x14ac:dyDescent="0.2">
      <c r="A321" s="57" t="s">
        <v>337</v>
      </c>
      <c r="B321" s="47" t="s">
        <v>282</v>
      </c>
      <c r="C321" s="8">
        <v>1.9729861489</v>
      </c>
      <c r="D321" s="43" t="str">
        <f>IF($B321="N/A","N/A",IF(C321&gt;=5,"No",IF(C321&lt;0,"No","Yes")))</f>
        <v>Yes</v>
      </c>
      <c r="E321" s="8">
        <v>1.9691718351</v>
      </c>
      <c r="F321" s="43" t="str">
        <f>IF($B321="N/A","N/A",IF(E321&gt;=5,"No",IF(E321&lt;0,"No","Yes")))</f>
        <v>Yes</v>
      </c>
      <c r="G321" s="8">
        <v>1.9266775382000001</v>
      </c>
      <c r="H321" s="43" t="str">
        <f>IF($B321="N/A","N/A",IF(G321&gt;=5,"No",IF(G321&lt;0,"No","Yes")))</f>
        <v>Yes</v>
      </c>
      <c r="I321" s="12">
        <v>-0.193</v>
      </c>
      <c r="J321" s="12">
        <v>-2.16</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12.916176766</v>
      </c>
      <c r="D333" s="43" t="str">
        <f>IF($B333="N/A","N/A",IF(C333&gt;15,"No",IF(C333&lt;2,"No","Yes")))</f>
        <v>Yes</v>
      </c>
      <c r="E333" s="8">
        <v>12.918642831</v>
      </c>
      <c r="F333" s="43" t="str">
        <f>IF($B333="N/A","N/A",IF(E333&gt;15,"No",IF(E333&lt;2,"No","Yes")))</f>
        <v>Yes</v>
      </c>
      <c r="G333" s="8">
        <v>12.761973788000001</v>
      </c>
      <c r="H333" s="43" t="str">
        <f>IF($B333="N/A","N/A",IF(G333&gt;15,"No",IF(G333&lt;2,"No","Yes")))</f>
        <v>Yes</v>
      </c>
      <c r="I333" s="12">
        <v>1.9099999999999999E-2</v>
      </c>
      <c r="J333" s="12">
        <v>-1.21</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8873</v>
      </c>
      <c r="D335" s="43" t="str">
        <f>IF($B335="N/A","N/A",IF(C335&gt;10,"No",IF(C335&lt;-10,"No","Yes")))</f>
        <v>N/A</v>
      </c>
      <c r="E335" s="35">
        <v>9240</v>
      </c>
      <c r="F335" s="43" t="str">
        <f>IF($B335="N/A","N/A",IF(E335&gt;10,"No",IF(E335&lt;-10,"No","Yes")))</f>
        <v>N/A</v>
      </c>
      <c r="G335" s="35">
        <v>9573</v>
      </c>
      <c r="H335" s="43" t="str">
        <f>IF($B335="N/A","N/A",IF(G335&gt;10,"No",IF(G335&lt;-10,"No","Yes")))</f>
        <v>N/A</v>
      </c>
      <c r="I335" s="12">
        <v>4.1360000000000001</v>
      </c>
      <c r="J335" s="12">
        <v>3.6040000000000001</v>
      </c>
      <c r="K335" s="44" t="s">
        <v>734</v>
      </c>
      <c r="L335" s="9" t="str">
        <f t="shared" si="94"/>
        <v>Yes</v>
      </c>
    </row>
    <row r="336" spans="1:12" x14ac:dyDescent="0.2">
      <c r="A336" s="57" t="s">
        <v>146</v>
      </c>
      <c r="B336" s="34" t="s">
        <v>217</v>
      </c>
      <c r="C336" s="35">
        <v>229</v>
      </c>
      <c r="D336" s="43" t="str">
        <f>IF($B336="N/A","N/A",IF(C336&gt;10,"No",IF(C336&lt;-10,"No","Yes")))</f>
        <v>N/A</v>
      </c>
      <c r="E336" s="35">
        <v>232</v>
      </c>
      <c r="F336" s="43" t="str">
        <f>IF($B336="N/A","N/A",IF(E336&gt;10,"No",IF(E336&lt;-10,"No","Yes")))</f>
        <v>N/A</v>
      </c>
      <c r="G336" s="35">
        <v>244</v>
      </c>
      <c r="H336" s="43" t="str">
        <f>IF($B336="N/A","N/A",IF(G336&gt;10,"No",IF(G336&lt;-10,"No","Yes")))</f>
        <v>N/A</v>
      </c>
      <c r="I336" s="12">
        <v>1.31</v>
      </c>
      <c r="J336" s="12">
        <v>5.1719999999999997</v>
      </c>
      <c r="K336" s="44" t="s">
        <v>734</v>
      </c>
      <c r="L336" s="9" t="str">
        <f t="shared" si="94"/>
        <v>Yes</v>
      </c>
    </row>
    <row r="337" spans="1:12" x14ac:dyDescent="0.2">
      <c r="A337" s="57" t="s">
        <v>147</v>
      </c>
      <c r="B337" s="34" t="s">
        <v>217</v>
      </c>
      <c r="C337" s="35">
        <v>1242</v>
      </c>
      <c r="D337" s="43" t="str">
        <f>IF($B337="N/A","N/A",IF(C337&gt;10,"No",IF(C337&lt;-10,"No","Yes")))</f>
        <v>N/A</v>
      </c>
      <c r="E337" s="35">
        <v>1238</v>
      </c>
      <c r="F337" s="43" t="str">
        <f>IF($B337="N/A","N/A",IF(E337&gt;10,"No",IF(E337&lt;-10,"No","Yes")))</f>
        <v>N/A</v>
      </c>
      <c r="G337" s="35">
        <v>1137</v>
      </c>
      <c r="H337" s="43" t="str">
        <f>IF($B337="N/A","N/A",IF(G337&gt;10,"No",IF(G337&lt;-10,"No","Yes")))</f>
        <v>N/A</v>
      </c>
      <c r="I337" s="12">
        <v>-0.32200000000000001</v>
      </c>
      <c r="J337" s="12">
        <v>-8.16</v>
      </c>
      <c r="K337" s="44" t="s">
        <v>734</v>
      </c>
      <c r="L337" s="9" t="str">
        <f t="shared" si="94"/>
        <v>Yes</v>
      </c>
    </row>
    <row r="338" spans="1:12" x14ac:dyDescent="0.2">
      <c r="A338" s="57" t="s">
        <v>148</v>
      </c>
      <c r="B338" s="34" t="s">
        <v>217</v>
      </c>
      <c r="C338" s="35">
        <v>21</v>
      </c>
      <c r="D338" s="43" t="str">
        <f>IF($B338="N/A","N/A",IF(C338&gt;10,"No",IF(C338&lt;-10,"No","Yes")))</f>
        <v>N/A</v>
      </c>
      <c r="E338" s="35">
        <v>20</v>
      </c>
      <c r="F338" s="43" t="str">
        <f>IF($B338="N/A","N/A",IF(E338&gt;10,"No",IF(E338&lt;-10,"No","Yes")))</f>
        <v>N/A</v>
      </c>
      <c r="G338" s="35">
        <v>24</v>
      </c>
      <c r="H338" s="43" t="str">
        <f>IF($B338="N/A","N/A",IF(G338&gt;10,"No",IF(G338&lt;-10,"No","Yes")))</f>
        <v>N/A</v>
      </c>
      <c r="I338" s="12">
        <v>-4.76</v>
      </c>
      <c r="J338" s="12">
        <v>20</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671779058</v>
      </c>
      <c r="D6" s="11" t="str">
        <f t="shared" ref="D6:D12" si="0">IF($B6="N/A","N/A",IF(C6&gt;10,"No",IF(C6&lt;-10,"No","Yes")))</f>
        <v>N/A</v>
      </c>
      <c r="E6" s="14">
        <v>720797841</v>
      </c>
      <c r="F6" s="11" t="str">
        <f t="shared" ref="F6:F12" si="1">IF($B6="N/A","N/A",IF(E6&gt;10,"No",IF(E6&lt;-10,"No","Yes")))</f>
        <v>N/A</v>
      </c>
      <c r="G6" s="14">
        <v>754337945</v>
      </c>
      <c r="H6" s="11" t="str">
        <f t="shared" ref="H6:H12" si="2">IF($B6="N/A","N/A",IF(G6&gt;10,"No",IF(G6&lt;-10,"No","Yes")))</f>
        <v>N/A</v>
      </c>
      <c r="I6" s="12">
        <v>7.2969999999999997</v>
      </c>
      <c r="J6" s="12">
        <v>4.6529999999999996</v>
      </c>
      <c r="K6" s="47" t="s">
        <v>732</v>
      </c>
      <c r="L6" s="9" t="str">
        <f t="shared" ref="L6:L13" si="3">IF(J6="Div by 0", "N/A", IF(K6="N/A","N/A", IF(J6&gt;VALUE(MID(K6,1,2)), "No", IF(J6&lt;-1*VALUE(MID(K6,1,2)), "No", "Yes"))))</f>
        <v>Yes</v>
      </c>
    </row>
    <row r="7" spans="1:12" x14ac:dyDescent="0.2">
      <c r="A7" s="4" t="s">
        <v>1121</v>
      </c>
      <c r="B7" s="47" t="s">
        <v>217</v>
      </c>
      <c r="C7" s="14">
        <v>5003.8290243000001</v>
      </c>
      <c r="D7" s="11" t="str">
        <f t="shared" si="0"/>
        <v>N/A</v>
      </c>
      <c r="E7" s="14">
        <v>5157.0651647000004</v>
      </c>
      <c r="F7" s="11" t="str">
        <f t="shared" si="1"/>
        <v>N/A</v>
      </c>
      <c r="G7" s="14">
        <v>5216.9741620000004</v>
      </c>
      <c r="H7" s="11" t="str">
        <f t="shared" si="2"/>
        <v>N/A</v>
      </c>
      <c r="I7" s="12">
        <v>3.0619999999999998</v>
      </c>
      <c r="J7" s="12">
        <v>1.1619999999999999</v>
      </c>
      <c r="K7" s="47" t="s">
        <v>732</v>
      </c>
      <c r="L7" s="9" t="str">
        <f t="shared" si="3"/>
        <v>Yes</v>
      </c>
    </row>
    <row r="8" spans="1:12" x14ac:dyDescent="0.2">
      <c r="A8" s="4" t="s">
        <v>720</v>
      </c>
      <c r="B8" s="47" t="s">
        <v>217</v>
      </c>
      <c r="C8" s="14">
        <v>192</v>
      </c>
      <c r="D8" s="11" t="str">
        <f t="shared" si="0"/>
        <v>N/A</v>
      </c>
      <c r="E8" s="14">
        <v>181</v>
      </c>
      <c r="F8" s="11" t="str">
        <f t="shared" si="1"/>
        <v>N/A</v>
      </c>
      <c r="G8" s="14">
        <v>206</v>
      </c>
      <c r="H8" s="11" t="str">
        <f t="shared" si="2"/>
        <v>N/A</v>
      </c>
      <c r="I8" s="12">
        <v>-5.73</v>
      </c>
      <c r="J8" s="12">
        <v>13.81</v>
      </c>
      <c r="K8" s="47" t="s">
        <v>732</v>
      </c>
      <c r="L8" s="9" t="str">
        <f t="shared" si="3"/>
        <v>Yes</v>
      </c>
    </row>
    <row r="9" spans="1:12" x14ac:dyDescent="0.2">
      <c r="A9" s="4" t="s">
        <v>721</v>
      </c>
      <c r="B9" s="47" t="s">
        <v>217</v>
      </c>
      <c r="C9" s="14">
        <v>780</v>
      </c>
      <c r="D9" s="11" t="str">
        <f t="shared" si="0"/>
        <v>N/A</v>
      </c>
      <c r="E9" s="14">
        <v>798</v>
      </c>
      <c r="F9" s="11" t="str">
        <f t="shared" si="1"/>
        <v>N/A</v>
      </c>
      <c r="G9" s="14">
        <v>849</v>
      </c>
      <c r="H9" s="11" t="str">
        <f t="shared" si="2"/>
        <v>N/A</v>
      </c>
      <c r="I9" s="12">
        <v>2.3079999999999998</v>
      </c>
      <c r="J9" s="12">
        <v>6.391</v>
      </c>
      <c r="K9" s="47" t="s">
        <v>732</v>
      </c>
      <c r="L9" s="9" t="str">
        <f t="shared" si="3"/>
        <v>Yes</v>
      </c>
    </row>
    <row r="10" spans="1:12" x14ac:dyDescent="0.2">
      <c r="A10" s="4" t="s">
        <v>722</v>
      </c>
      <c r="B10" s="47" t="s">
        <v>217</v>
      </c>
      <c r="C10" s="14">
        <v>2849</v>
      </c>
      <c r="D10" s="11" t="str">
        <f t="shared" si="0"/>
        <v>N/A</v>
      </c>
      <c r="E10" s="14">
        <v>2920</v>
      </c>
      <c r="F10" s="11" t="str">
        <f t="shared" si="1"/>
        <v>N/A</v>
      </c>
      <c r="G10" s="14">
        <v>3061</v>
      </c>
      <c r="H10" s="11" t="str">
        <f t="shared" si="2"/>
        <v>N/A</v>
      </c>
      <c r="I10" s="12">
        <v>2.492</v>
      </c>
      <c r="J10" s="12">
        <v>4.8289999999999997</v>
      </c>
      <c r="K10" s="47" t="s">
        <v>732</v>
      </c>
      <c r="L10" s="9" t="str">
        <f t="shared" si="3"/>
        <v>Yes</v>
      </c>
    </row>
    <row r="11" spans="1:12" x14ac:dyDescent="0.2">
      <c r="A11" s="4" t="s">
        <v>723</v>
      </c>
      <c r="B11" s="47" t="s">
        <v>217</v>
      </c>
      <c r="C11" s="14">
        <v>28332</v>
      </c>
      <c r="D11" s="11" t="str">
        <f t="shared" si="0"/>
        <v>N/A</v>
      </c>
      <c r="E11" s="14">
        <v>28501</v>
      </c>
      <c r="F11" s="11" t="str">
        <f t="shared" si="1"/>
        <v>N/A</v>
      </c>
      <c r="G11" s="14">
        <v>27942</v>
      </c>
      <c r="H11" s="11" t="str">
        <f t="shared" si="2"/>
        <v>N/A</v>
      </c>
      <c r="I11" s="12">
        <v>0.59650000000000003</v>
      </c>
      <c r="J11" s="12">
        <v>-1.96</v>
      </c>
      <c r="K11" s="47" t="s">
        <v>732</v>
      </c>
      <c r="L11" s="9" t="str">
        <f t="shared" si="3"/>
        <v>Yes</v>
      </c>
    </row>
    <row r="12" spans="1:12" x14ac:dyDescent="0.2">
      <c r="A12" s="4" t="s">
        <v>724</v>
      </c>
      <c r="B12" s="47" t="s">
        <v>217</v>
      </c>
      <c r="C12" s="14">
        <v>65086</v>
      </c>
      <c r="D12" s="11" t="str">
        <f t="shared" si="0"/>
        <v>N/A</v>
      </c>
      <c r="E12" s="14">
        <v>68281</v>
      </c>
      <c r="F12" s="11" t="str">
        <f t="shared" si="1"/>
        <v>N/A</v>
      </c>
      <c r="G12" s="14">
        <v>68532</v>
      </c>
      <c r="H12" s="11" t="str">
        <f t="shared" si="2"/>
        <v>N/A</v>
      </c>
      <c r="I12" s="12">
        <v>4.9089999999999998</v>
      </c>
      <c r="J12" s="12">
        <v>0.36759999999999998</v>
      </c>
      <c r="K12" s="47" t="s">
        <v>732</v>
      </c>
      <c r="L12" s="9" t="str">
        <f t="shared" si="3"/>
        <v>Yes</v>
      </c>
    </row>
    <row r="13" spans="1:12" x14ac:dyDescent="0.2">
      <c r="A13" s="4" t="s">
        <v>74</v>
      </c>
      <c r="B13" s="47" t="s">
        <v>217</v>
      </c>
      <c r="C13" s="14">
        <v>1217354</v>
      </c>
      <c r="D13" s="11" t="str">
        <f>IF($B13="N/A","N/A",IF(C13&gt;10,"No",IF(C13&lt;-10,"No","Yes")))</f>
        <v>N/A</v>
      </c>
      <c r="E13" s="14">
        <v>1409462</v>
      </c>
      <c r="F13" s="11" t="str">
        <f>IF($B13="N/A","N/A",IF(E13&gt;10,"No",IF(E13&lt;-10,"No","Yes")))</f>
        <v>N/A</v>
      </c>
      <c r="G13" s="14">
        <v>1202287</v>
      </c>
      <c r="H13" s="11" t="str">
        <f>IF($B13="N/A","N/A",IF(G13&gt;10,"No",IF(G13&lt;-10,"No","Yes")))</f>
        <v>N/A</v>
      </c>
      <c r="I13" s="12">
        <v>15.78</v>
      </c>
      <c r="J13" s="12">
        <v>-14.7</v>
      </c>
      <c r="K13" s="47" t="s">
        <v>732</v>
      </c>
      <c r="L13" s="9" t="str">
        <f t="shared" si="3"/>
        <v>Yes</v>
      </c>
    </row>
    <row r="14" spans="1:12" x14ac:dyDescent="0.2">
      <c r="A14" s="60" t="s">
        <v>161</v>
      </c>
      <c r="B14" s="34" t="s">
        <v>217</v>
      </c>
      <c r="C14" s="8">
        <v>2.5310421369</v>
      </c>
      <c r="D14" s="43" t="str">
        <f t="shared" ref="D14:D18" si="4">IF($B14="N/A","N/A",IF(C14&gt;10,"No",IF(C14&lt;-10,"No","Yes")))</f>
        <v>N/A</v>
      </c>
      <c r="E14" s="8">
        <v>9.4083809714999997</v>
      </c>
      <c r="F14" s="43" t="str">
        <f t="shared" ref="F14:F18" si="5">IF($B14="N/A","N/A",IF(E14&gt;10,"No",IF(E14&lt;-10,"No","Yes")))</f>
        <v>N/A</v>
      </c>
      <c r="G14" s="8">
        <v>9.0813524859000001</v>
      </c>
      <c r="H14" s="43" t="str">
        <f t="shared" ref="H14:H18" si="6">IF($B14="N/A","N/A",IF(G14&gt;10,"No",IF(G14&lt;-10,"No","Yes")))</f>
        <v>N/A</v>
      </c>
      <c r="I14" s="12">
        <v>271.7</v>
      </c>
      <c r="J14" s="12">
        <v>-3.48</v>
      </c>
      <c r="K14" s="44" t="s">
        <v>732</v>
      </c>
      <c r="L14" s="9" t="str">
        <f t="shared" ref="L14:L18" si="7">IF(J14="Div by 0", "N/A", IF(K14="N/A","N/A", IF(J14&gt;VALUE(MID(K14,1,2)), "No", IF(J14&lt;-1*VALUE(MID(K14,1,2)), "No", "Yes"))))</f>
        <v>Yes</v>
      </c>
    </row>
    <row r="15" spans="1:12" x14ac:dyDescent="0.2">
      <c r="A15" s="4" t="s">
        <v>418</v>
      </c>
      <c r="B15" s="34" t="s">
        <v>217</v>
      </c>
      <c r="C15" s="8">
        <v>2.3323615160000002</v>
      </c>
      <c r="D15" s="43" t="str">
        <f t="shared" si="4"/>
        <v>N/A</v>
      </c>
      <c r="E15" s="8">
        <v>23.738789237999999</v>
      </c>
      <c r="F15" s="43" t="str">
        <f t="shared" si="5"/>
        <v>N/A</v>
      </c>
      <c r="G15" s="8">
        <v>26.016037908000001</v>
      </c>
      <c r="H15" s="43" t="str">
        <f t="shared" si="6"/>
        <v>N/A</v>
      </c>
      <c r="I15" s="12">
        <v>917.8</v>
      </c>
      <c r="J15" s="12">
        <v>9.593</v>
      </c>
      <c r="K15" s="44" t="s">
        <v>732</v>
      </c>
      <c r="L15" s="9" t="str">
        <f t="shared" si="7"/>
        <v>Yes</v>
      </c>
    </row>
    <row r="16" spans="1:12" x14ac:dyDescent="0.2">
      <c r="A16" s="4" t="s">
        <v>419</v>
      </c>
      <c r="B16" s="34" t="s">
        <v>217</v>
      </c>
      <c r="C16" s="8">
        <v>2.0998719590000001</v>
      </c>
      <c r="D16" s="43" t="str">
        <f t="shared" si="4"/>
        <v>N/A</v>
      </c>
      <c r="E16" s="8">
        <v>13.196971187000001</v>
      </c>
      <c r="F16" s="43" t="str">
        <f t="shared" si="5"/>
        <v>N/A</v>
      </c>
      <c r="G16" s="8">
        <v>13.200190204</v>
      </c>
      <c r="H16" s="43" t="str">
        <f t="shared" si="6"/>
        <v>N/A</v>
      </c>
      <c r="I16" s="12">
        <v>528.5</v>
      </c>
      <c r="J16" s="12">
        <v>2.4400000000000002E-2</v>
      </c>
      <c r="K16" s="44" t="s">
        <v>732</v>
      </c>
      <c r="L16" s="9" t="str">
        <f t="shared" si="7"/>
        <v>Yes</v>
      </c>
    </row>
    <row r="17" spans="1:12" x14ac:dyDescent="0.2">
      <c r="A17" s="4" t="s">
        <v>420</v>
      </c>
      <c r="B17" s="34" t="s">
        <v>217</v>
      </c>
      <c r="C17" s="8">
        <v>2.5094328321999999</v>
      </c>
      <c r="D17" s="43" t="str">
        <f t="shared" si="4"/>
        <v>N/A</v>
      </c>
      <c r="E17" s="8">
        <v>7.0562318575000003</v>
      </c>
      <c r="F17" s="43" t="str">
        <f t="shared" si="5"/>
        <v>N/A</v>
      </c>
      <c r="G17" s="8">
        <v>6.2272610955000003</v>
      </c>
      <c r="H17" s="43" t="str">
        <f t="shared" si="6"/>
        <v>N/A</v>
      </c>
      <c r="I17" s="12">
        <v>181.2</v>
      </c>
      <c r="J17" s="12">
        <v>-11.7</v>
      </c>
      <c r="K17" s="44" t="s">
        <v>732</v>
      </c>
      <c r="L17" s="9" t="str">
        <f t="shared" si="7"/>
        <v>Yes</v>
      </c>
    </row>
    <row r="18" spans="1:12" x14ac:dyDescent="0.2">
      <c r="A18" s="4" t="s">
        <v>421</v>
      </c>
      <c r="B18" s="34" t="s">
        <v>217</v>
      </c>
      <c r="C18" s="8">
        <v>3.1295487626999998</v>
      </c>
      <c r="D18" s="43" t="str">
        <f t="shared" si="4"/>
        <v>N/A</v>
      </c>
      <c r="E18" s="8">
        <v>8.2290217895000008</v>
      </c>
      <c r="F18" s="43" t="str">
        <f t="shared" si="5"/>
        <v>N/A</v>
      </c>
      <c r="G18" s="8">
        <v>8.3795684720000008</v>
      </c>
      <c r="H18" s="43" t="str">
        <f t="shared" si="6"/>
        <v>N/A</v>
      </c>
      <c r="I18" s="12">
        <v>162.9</v>
      </c>
      <c r="J18" s="12">
        <v>1.829</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200</v>
      </c>
      <c r="J19" s="12">
        <v>33.33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19</v>
      </c>
      <c r="F20" s="43" t="str">
        <f t="shared" si="9"/>
        <v>N/A</v>
      </c>
      <c r="G20" s="35">
        <v>16</v>
      </c>
      <c r="H20" s="43" t="str">
        <f t="shared" si="10"/>
        <v>N/A</v>
      </c>
      <c r="I20" s="12">
        <v>171.4</v>
      </c>
      <c r="J20" s="12">
        <v>-15.8</v>
      </c>
      <c r="K20" s="47" t="s">
        <v>217</v>
      </c>
      <c r="L20" s="9" t="str">
        <f t="shared" si="11"/>
        <v>N/A</v>
      </c>
    </row>
    <row r="21" spans="1:12" x14ac:dyDescent="0.2">
      <c r="A21" s="60" t="s">
        <v>1121</v>
      </c>
      <c r="B21" s="47" t="s">
        <v>217</v>
      </c>
      <c r="C21" s="14">
        <v>5003.8290243000001</v>
      </c>
      <c r="D21" s="11" t="str">
        <f t="shared" si="8"/>
        <v>N/A</v>
      </c>
      <c r="E21" s="14">
        <v>5157.0651647000004</v>
      </c>
      <c r="F21" s="11" t="str">
        <f t="shared" si="9"/>
        <v>N/A</v>
      </c>
      <c r="G21" s="14">
        <v>5216.9741620000004</v>
      </c>
      <c r="H21" s="11" t="str">
        <f t="shared" si="10"/>
        <v>N/A</v>
      </c>
      <c r="I21" s="12">
        <v>3.0619999999999998</v>
      </c>
      <c r="J21" s="12">
        <v>1.1619999999999999</v>
      </c>
      <c r="K21" s="47" t="s">
        <v>732</v>
      </c>
      <c r="L21" s="9" t="str">
        <f t="shared" si="11"/>
        <v>Yes</v>
      </c>
    </row>
    <row r="22" spans="1:12" x14ac:dyDescent="0.2">
      <c r="A22" s="4" t="s">
        <v>1726</v>
      </c>
      <c r="B22" s="47" t="s">
        <v>217</v>
      </c>
      <c r="C22" s="14">
        <v>12385.130819</v>
      </c>
      <c r="D22" s="11" t="str">
        <f t="shared" si="8"/>
        <v>N/A</v>
      </c>
      <c r="E22" s="14">
        <v>12556.442638</v>
      </c>
      <c r="F22" s="11" t="str">
        <f t="shared" si="9"/>
        <v>N/A</v>
      </c>
      <c r="G22" s="14">
        <v>12460.179697</v>
      </c>
      <c r="H22" s="11" t="str">
        <f t="shared" si="10"/>
        <v>N/A</v>
      </c>
      <c r="I22" s="12">
        <v>1.383</v>
      </c>
      <c r="J22" s="12">
        <v>-0.76700000000000002</v>
      </c>
      <c r="K22" s="47" t="s">
        <v>732</v>
      </c>
      <c r="L22" s="9" t="str">
        <f t="shared" si="11"/>
        <v>Yes</v>
      </c>
    </row>
    <row r="23" spans="1:12" x14ac:dyDescent="0.2">
      <c r="A23" s="4" t="s">
        <v>1122</v>
      </c>
      <c r="B23" s="47" t="s">
        <v>217</v>
      </c>
      <c r="C23" s="14">
        <v>14670.632932</v>
      </c>
      <c r="D23" s="11" t="str">
        <f t="shared" si="8"/>
        <v>N/A</v>
      </c>
      <c r="E23" s="14">
        <v>15477.489281</v>
      </c>
      <c r="F23" s="11" t="str">
        <f t="shared" si="9"/>
        <v>N/A</v>
      </c>
      <c r="G23" s="14">
        <v>15312.077413000001</v>
      </c>
      <c r="H23" s="11" t="str">
        <f t="shared" si="10"/>
        <v>N/A</v>
      </c>
      <c r="I23" s="12">
        <v>5.5</v>
      </c>
      <c r="J23" s="12">
        <v>-1.07</v>
      </c>
      <c r="K23" s="47" t="s">
        <v>732</v>
      </c>
      <c r="L23" s="9" t="str">
        <f t="shared" si="11"/>
        <v>Yes</v>
      </c>
    </row>
    <row r="24" spans="1:12" x14ac:dyDescent="0.2">
      <c r="A24" s="4" t="s">
        <v>1123</v>
      </c>
      <c r="B24" s="47" t="s">
        <v>217</v>
      </c>
      <c r="C24" s="14">
        <v>2178.9888483</v>
      </c>
      <c r="D24" s="11" t="str">
        <f t="shared" si="8"/>
        <v>N/A</v>
      </c>
      <c r="E24" s="14">
        <v>2200.9118027999998</v>
      </c>
      <c r="F24" s="11" t="str">
        <f t="shared" si="9"/>
        <v>N/A</v>
      </c>
      <c r="G24" s="14">
        <v>2339.2236785</v>
      </c>
      <c r="H24" s="11" t="str">
        <f t="shared" si="10"/>
        <v>N/A</v>
      </c>
      <c r="I24" s="12">
        <v>1.006</v>
      </c>
      <c r="J24" s="12">
        <v>6.2839999999999998</v>
      </c>
      <c r="K24" s="47" t="s">
        <v>732</v>
      </c>
      <c r="L24" s="9" t="str">
        <f t="shared" si="11"/>
        <v>Yes</v>
      </c>
    </row>
    <row r="25" spans="1:12" x14ac:dyDescent="0.2">
      <c r="A25" s="4" t="s">
        <v>1124</v>
      </c>
      <c r="B25" s="47" t="s">
        <v>217</v>
      </c>
      <c r="C25" s="14">
        <v>3480.3964095000001</v>
      </c>
      <c r="D25" s="11" t="str">
        <f t="shared" si="8"/>
        <v>N/A</v>
      </c>
      <c r="E25" s="14">
        <v>3699.0093649</v>
      </c>
      <c r="F25" s="11" t="str">
        <f t="shared" si="9"/>
        <v>N/A</v>
      </c>
      <c r="G25" s="14">
        <v>3757.8097754</v>
      </c>
      <c r="H25" s="11" t="str">
        <f t="shared" si="10"/>
        <v>N/A</v>
      </c>
      <c r="I25" s="12">
        <v>6.2809999999999997</v>
      </c>
      <c r="J25" s="12">
        <v>1.59</v>
      </c>
      <c r="K25" s="47" t="s">
        <v>732</v>
      </c>
      <c r="L25" s="9" t="str">
        <f t="shared" si="11"/>
        <v>Yes</v>
      </c>
    </row>
    <row r="26" spans="1:12" x14ac:dyDescent="0.2">
      <c r="A26" s="2" t="s">
        <v>1125</v>
      </c>
      <c r="B26" s="47" t="s">
        <v>217</v>
      </c>
      <c r="C26" s="14">
        <v>5043.2757811000001</v>
      </c>
      <c r="D26" s="11" t="str">
        <f t="shared" si="8"/>
        <v>N/A</v>
      </c>
      <c r="E26" s="14">
        <v>5241.2201409999998</v>
      </c>
      <c r="F26" s="11" t="str">
        <f t="shared" si="9"/>
        <v>N/A</v>
      </c>
      <c r="G26" s="14">
        <v>5259.8022621</v>
      </c>
      <c r="H26" s="11" t="str">
        <f t="shared" si="10"/>
        <v>N/A</v>
      </c>
      <c r="I26" s="12">
        <v>3.9249999999999998</v>
      </c>
      <c r="J26" s="12">
        <v>0.35449999999999998</v>
      </c>
      <c r="K26" s="47" t="s">
        <v>732</v>
      </c>
      <c r="L26" s="9" t="str">
        <f>IF(J26="Div by 0", "N/A", IF(OR(J26="N/A",K26="N/A"),"N/A", IF(J26&gt;VALUE(MID(K26,1,2)), "No", IF(J26&lt;-1*VALUE(MID(K26,1,2)), "No", "Yes"))))</f>
        <v>Yes</v>
      </c>
    </row>
    <row r="27" spans="1:12" x14ac:dyDescent="0.2">
      <c r="A27" s="2" t="s">
        <v>1126</v>
      </c>
      <c r="B27" s="47" t="s">
        <v>217</v>
      </c>
      <c r="C27" s="14">
        <v>4952.5981542</v>
      </c>
      <c r="D27" s="11" t="str">
        <f t="shared" si="8"/>
        <v>N/A</v>
      </c>
      <c r="E27" s="14">
        <v>5048.9729989999996</v>
      </c>
      <c r="F27" s="11" t="str">
        <f t="shared" si="9"/>
        <v>N/A</v>
      </c>
      <c r="G27" s="14">
        <v>5162.1726943000003</v>
      </c>
      <c r="H27" s="11" t="str">
        <f t="shared" si="10"/>
        <v>N/A</v>
      </c>
      <c r="I27" s="12">
        <v>1.946</v>
      </c>
      <c r="J27" s="12">
        <v>2.242</v>
      </c>
      <c r="K27" s="47" t="s">
        <v>732</v>
      </c>
      <c r="L27" s="9" t="str">
        <f>IF(J27="Div by 0", "N/A", IF(OR(J27="N/A",K27="N/A"),"N/A", IF(J27&gt;VALUE(MID(K27,1,2)), "No", IF(J27&lt;-1*VALUE(MID(K27,1,2)), "No", "Yes"))))</f>
        <v>Yes</v>
      </c>
    </row>
    <row r="28" spans="1:12" x14ac:dyDescent="0.2">
      <c r="A28" s="60" t="s">
        <v>1127</v>
      </c>
      <c r="B28" s="47" t="s">
        <v>217</v>
      </c>
      <c r="C28" s="14">
        <v>11988.753296999999</v>
      </c>
      <c r="D28" s="11" t="str">
        <f t="shared" si="8"/>
        <v>N/A</v>
      </c>
      <c r="E28" s="14">
        <v>12245.760591</v>
      </c>
      <c r="F28" s="11" t="str">
        <f t="shared" si="9"/>
        <v>N/A</v>
      </c>
      <c r="G28" s="14">
        <v>12159.479404</v>
      </c>
      <c r="H28" s="11" t="str">
        <f t="shared" si="10"/>
        <v>N/A</v>
      </c>
      <c r="I28" s="12">
        <v>2.1440000000000001</v>
      </c>
      <c r="J28" s="12">
        <v>-0.70499999999999996</v>
      </c>
      <c r="K28" s="47" t="s">
        <v>732</v>
      </c>
      <c r="L28" s="9" t="str">
        <f>IF(J28="Div by 0", "N/A", IF(K28="N/A","N/A", IF(J28&gt;VALUE(MID(K28,1,2)), "No", IF(J28&lt;-1*VALUE(MID(K28,1,2)), "No", "Yes"))))</f>
        <v>Yes</v>
      </c>
    </row>
    <row r="29" spans="1:12" x14ac:dyDescent="0.2">
      <c r="A29" s="2" t="s">
        <v>1128</v>
      </c>
      <c r="B29" s="47" t="s">
        <v>217</v>
      </c>
      <c r="C29" s="14">
        <v>12415.564904000001</v>
      </c>
      <c r="D29" s="11" t="str">
        <f t="shared" si="8"/>
        <v>N/A</v>
      </c>
      <c r="E29" s="14">
        <v>12584.494907</v>
      </c>
      <c r="F29" s="11" t="str">
        <f t="shared" si="9"/>
        <v>N/A</v>
      </c>
      <c r="G29" s="14">
        <v>12493.726729</v>
      </c>
      <c r="H29" s="11" t="str">
        <f t="shared" si="10"/>
        <v>N/A</v>
      </c>
      <c r="I29" s="12">
        <v>1.361</v>
      </c>
      <c r="J29" s="12">
        <v>-0.72099999999999997</v>
      </c>
      <c r="K29" s="47" t="s">
        <v>732</v>
      </c>
      <c r="L29" s="9" t="str">
        <f>IF(J29="Div by 0", "N/A", IF(K29="N/A","N/A", IF(J29&gt;VALUE(MID(K29,1,2)), "No", IF(J29&lt;-1*VALUE(MID(K29,1,2)), "No", "Yes"))))</f>
        <v>Yes</v>
      </c>
    </row>
    <row r="30" spans="1:12" x14ac:dyDescent="0.2">
      <c r="A30" s="2" t="s">
        <v>1129</v>
      </c>
      <c r="B30" s="47" t="s">
        <v>217</v>
      </c>
      <c r="C30" s="14">
        <v>11618.426187999999</v>
      </c>
      <c r="D30" s="11" t="str">
        <f t="shared" si="8"/>
        <v>N/A</v>
      </c>
      <c r="E30" s="14">
        <v>11946.769342</v>
      </c>
      <c r="F30" s="11" t="str">
        <f t="shared" si="9"/>
        <v>N/A</v>
      </c>
      <c r="G30" s="14">
        <v>11861.171117</v>
      </c>
      <c r="H30" s="11" t="str">
        <f t="shared" si="10"/>
        <v>N/A</v>
      </c>
      <c r="I30" s="12">
        <v>2.8260000000000001</v>
      </c>
      <c r="J30" s="12">
        <v>-0.71599999999999997</v>
      </c>
      <c r="K30" s="47" t="s">
        <v>732</v>
      </c>
      <c r="L30" s="9" t="str">
        <f>IF(J30="Div by 0", "N/A", IF(K30="N/A","N/A", IF(J30&gt;VALUE(MID(K30,1,2)), "No", IF(J30&lt;-1*VALUE(MID(K30,1,2)), "No", "Yes"))))</f>
        <v>Yes</v>
      </c>
    </row>
    <row r="31" spans="1:12" x14ac:dyDescent="0.2">
      <c r="A31" s="2" t="s">
        <v>1130</v>
      </c>
      <c r="B31" s="47" t="s">
        <v>217</v>
      </c>
      <c r="C31" s="14">
        <v>11751.624646</v>
      </c>
      <c r="D31" s="11" t="str">
        <f t="shared" si="8"/>
        <v>N/A</v>
      </c>
      <c r="E31" s="14">
        <v>12066.76031</v>
      </c>
      <c r="F31" s="11" t="str">
        <f t="shared" si="9"/>
        <v>N/A</v>
      </c>
      <c r="G31" s="14">
        <v>11999.998282</v>
      </c>
      <c r="H31" s="11" t="str">
        <f t="shared" si="10"/>
        <v>N/A</v>
      </c>
      <c r="I31" s="12">
        <v>2.6819999999999999</v>
      </c>
      <c r="J31" s="12">
        <v>-0.55300000000000005</v>
      </c>
      <c r="K31" s="47" t="s">
        <v>732</v>
      </c>
      <c r="L31" s="9" t="str">
        <f>IF(J31="Div by 0", "N/A", IF(OR(J31="N/A",K31="N/A"),"N/A", IF(J31&gt;VALUE(MID(K31,1,2)), "No", IF(J31&lt;-1*VALUE(MID(K31,1,2)), "No", "Yes"))))</f>
        <v>Yes</v>
      </c>
    </row>
    <row r="32" spans="1:12" x14ac:dyDescent="0.2">
      <c r="A32" s="2" t="s">
        <v>1131</v>
      </c>
      <c r="B32" s="47" t="s">
        <v>217</v>
      </c>
      <c r="C32" s="14">
        <v>12386.657976</v>
      </c>
      <c r="D32" s="11" t="str">
        <f t="shared" si="8"/>
        <v>N/A</v>
      </c>
      <c r="E32" s="14">
        <v>12541.290955</v>
      </c>
      <c r="F32" s="11" t="str">
        <f t="shared" si="9"/>
        <v>N/A</v>
      </c>
      <c r="G32" s="14">
        <v>12419.240175000001</v>
      </c>
      <c r="H32" s="11" t="str">
        <f t="shared" si="10"/>
        <v>N/A</v>
      </c>
      <c r="I32" s="12">
        <v>1.248</v>
      </c>
      <c r="J32" s="12">
        <v>-0.97299999999999998</v>
      </c>
      <c r="K32" s="47" t="s">
        <v>732</v>
      </c>
      <c r="L32" s="9" t="str">
        <f>IF(J32="Div by 0", "N/A", IF(OR(J32="N/A",K32="N/A"),"N/A", IF(J32&gt;VALUE(MID(K32,1,2)), "No", IF(J32&lt;-1*VALUE(MID(K32,1,2)), "No", "Yes"))))</f>
        <v>Yes</v>
      </c>
    </row>
    <row r="33" spans="1:12" x14ac:dyDescent="0.2">
      <c r="A33" s="2" t="s">
        <v>1731</v>
      </c>
      <c r="B33" s="47" t="s">
        <v>217</v>
      </c>
      <c r="C33" s="14">
        <v>12008.333333</v>
      </c>
      <c r="D33" s="11" t="str">
        <f t="shared" si="8"/>
        <v>N/A</v>
      </c>
      <c r="E33" s="14">
        <v>13613.62</v>
      </c>
      <c r="F33" s="11" t="str">
        <f t="shared" si="9"/>
        <v>N/A</v>
      </c>
      <c r="G33" s="14">
        <v>14755.441176</v>
      </c>
      <c r="H33" s="11" t="str">
        <f t="shared" si="10"/>
        <v>N/A</v>
      </c>
      <c r="I33" s="12">
        <v>13.37</v>
      </c>
      <c r="J33" s="12">
        <v>8.3870000000000005</v>
      </c>
      <c r="K33" s="47" t="s">
        <v>732</v>
      </c>
      <c r="L33" s="9" t="str">
        <f t="shared" ref="L33:L45" si="12">IF(J33="Div by 0", "N/A", IF(K33="N/A","N/A", IF(J33&gt;VALUE(MID(K33,1,2)), "No", IF(J33&lt;-1*VALUE(MID(K33,1,2)), "No", "Yes"))))</f>
        <v>Yes</v>
      </c>
    </row>
    <row r="34" spans="1:12" x14ac:dyDescent="0.2">
      <c r="A34" s="2" t="s">
        <v>1732</v>
      </c>
      <c r="B34" s="47" t="s">
        <v>217</v>
      </c>
      <c r="C34" s="14">
        <v>1338.2852597999999</v>
      </c>
      <c r="D34" s="11" t="str">
        <f t="shared" si="8"/>
        <v>N/A</v>
      </c>
      <c r="E34" s="14">
        <v>1403.0132031000001</v>
      </c>
      <c r="F34" s="11" t="str">
        <f t="shared" si="9"/>
        <v>N/A</v>
      </c>
      <c r="G34" s="14">
        <v>1591.4683081000001</v>
      </c>
      <c r="H34" s="11" t="str">
        <f t="shared" si="10"/>
        <v>N/A</v>
      </c>
      <c r="I34" s="12">
        <v>4.8369999999999997</v>
      </c>
      <c r="J34" s="12">
        <v>13.43</v>
      </c>
      <c r="K34" s="47" t="s">
        <v>732</v>
      </c>
      <c r="L34" s="9" t="str">
        <f t="shared" si="12"/>
        <v>Yes</v>
      </c>
    </row>
    <row r="35" spans="1:12" x14ac:dyDescent="0.2">
      <c r="A35" s="2" t="s">
        <v>1733</v>
      </c>
      <c r="B35" s="47" t="s">
        <v>217</v>
      </c>
      <c r="C35" s="14">
        <v>15551.458387999999</v>
      </c>
      <c r="D35" s="11" t="str">
        <f t="shared" si="8"/>
        <v>N/A</v>
      </c>
      <c r="E35" s="14">
        <v>16130.940134</v>
      </c>
      <c r="F35" s="11" t="str">
        <f t="shared" si="9"/>
        <v>N/A</v>
      </c>
      <c r="G35" s="14">
        <v>16295.804765000001</v>
      </c>
      <c r="H35" s="11" t="str">
        <f t="shared" si="10"/>
        <v>N/A</v>
      </c>
      <c r="I35" s="12">
        <v>3.726</v>
      </c>
      <c r="J35" s="12">
        <v>1.022</v>
      </c>
      <c r="K35" s="47" t="s">
        <v>732</v>
      </c>
      <c r="L35" s="9" t="str">
        <f t="shared" si="12"/>
        <v>Yes</v>
      </c>
    </row>
    <row r="36" spans="1:12" x14ac:dyDescent="0.2">
      <c r="A36" s="2" t="s">
        <v>1734</v>
      </c>
      <c r="B36" s="47" t="s">
        <v>217</v>
      </c>
      <c r="C36" s="14">
        <v>211.33300686000001</v>
      </c>
      <c r="D36" s="11" t="str">
        <f t="shared" si="8"/>
        <v>N/A</v>
      </c>
      <c r="E36" s="14">
        <v>222.98287830000001</v>
      </c>
      <c r="F36" s="11" t="str">
        <f t="shared" si="9"/>
        <v>N/A</v>
      </c>
      <c r="G36" s="14">
        <v>161.84774024000001</v>
      </c>
      <c r="H36" s="11" t="str">
        <f t="shared" si="10"/>
        <v>N/A</v>
      </c>
      <c r="I36" s="12">
        <v>5.5129999999999999</v>
      </c>
      <c r="J36" s="12">
        <v>-27.4</v>
      </c>
      <c r="K36" s="47" t="s">
        <v>732</v>
      </c>
      <c r="L36" s="9" t="str">
        <f t="shared" si="12"/>
        <v>Yes</v>
      </c>
    </row>
    <row r="37" spans="1:12" x14ac:dyDescent="0.2">
      <c r="A37" s="2" t="s">
        <v>1735</v>
      </c>
      <c r="B37" s="47" t="s">
        <v>217</v>
      </c>
      <c r="C37" s="14">
        <v>27058.614621000001</v>
      </c>
      <c r="D37" s="11" t="str">
        <f t="shared" si="8"/>
        <v>N/A</v>
      </c>
      <c r="E37" s="14">
        <v>28204.359657000001</v>
      </c>
      <c r="F37" s="11" t="str">
        <f t="shared" si="9"/>
        <v>N/A</v>
      </c>
      <c r="G37" s="14">
        <v>28345.040856</v>
      </c>
      <c r="H37" s="11" t="str">
        <f t="shared" si="10"/>
        <v>N/A</v>
      </c>
      <c r="I37" s="12">
        <v>4.234</v>
      </c>
      <c r="J37" s="12">
        <v>0.49880000000000002</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184.43095005000001</v>
      </c>
      <c r="D39" s="11" t="str">
        <f t="shared" si="8"/>
        <v>N/A</v>
      </c>
      <c r="E39" s="14">
        <v>189.49669967</v>
      </c>
      <c r="F39" s="11" t="str">
        <f t="shared" si="9"/>
        <v>N/A</v>
      </c>
      <c r="G39" s="14">
        <v>260.47571318000001</v>
      </c>
      <c r="H39" s="11" t="str">
        <f t="shared" si="10"/>
        <v>N/A</v>
      </c>
      <c r="I39" s="12">
        <v>2.7469999999999999</v>
      </c>
      <c r="J39" s="12">
        <v>37.46</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20444.770611</v>
      </c>
      <c r="D41" s="11" t="str">
        <f t="shared" si="8"/>
        <v>N/A</v>
      </c>
      <c r="E41" s="14">
        <v>21129.675231000001</v>
      </c>
      <c r="F41" s="11" t="str">
        <f t="shared" si="9"/>
        <v>N/A</v>
      </c>
      <c r="G41" s="14">
        <v>21545.757898</v>
      </c>
      <c r="H41" s="11" t="str">
        <f t="shared" si="10"/>
        <v>N/A</v>
      </c>
      <c r="I41" s="12">
        <v>3.35</v>
      </c>
      <c r="J41" s="12">
        <v>1.9690000000000001</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17430.767479999999</v>
      </c>
      <c r="D44" s="11" t="str">
        <f t="shared" si="8"/>
        <v>N/A</v>
      </c>
      <c r="E44" s="14">
        <v>18102.517070999998</v>
      </c>
      <c r="F44" s="11" t="str">
        <f t="shared" si="9"/>
        <v>N/A</v>
      </c>
      <c r="G44" s="14">
        <v>18343.108917000001</v>
      </c>
      <c r="H44" s="11" t="str">
        <f t="shared" si="10"/>
        <v>N/A</v>
      </c>
      <c r="I44" s="12">
        <v>3.8540000000000001</v>
      </c>
      <c r="J44" s="12">
        <v>1.329</v>
      </c>
      <c r="K44" s="47" t="s">
        <v>732</v>
      </c>
      <c r="L44" s="9" t="str">
        <f t="shared" si="12"/>
        <v>Yes</v>
      </c>
    </row>
    <row r="45" spans="1:12" ht="25.5" x14ac:dyDescent="0.2">
      <c r="A45" s="2" t="s">
        <v>1133</v>
      </c>
      <c r="B45" s="47" t="s">
        <v>217</v>
      </c>
      <c r="C45" s="14">
        <v>829.24038040000005</v>
      </c>
      <c r="D45" s="11" t="str">
        <f t="shared" si="8"/>
        <v>N/A</v>
      </c>
      <c r="E45" s="14">
        <v>841.44511173000001</v>
      </c>
      <c r="F45" s="11" t="str">
        <f t="shared" si="9"/>
        <v>N/A</v>
      </c>
      <c r="G45" s="14">
        <v>942.28848659000005</v>
      </c>
      <c r="H45" s="11" t="str">
        <f t="shared" si="10"/>
        <v>N/A</v>
      </c>
      <c r="I45" s="12">
        <v>1.472</v>
      </c>
      <c r="J45" s="12">
        <v>11.98</v>
      </c>
      <c r="K45" s="47" t="s">
        <v>732</v>
      </c>
      <c r="L45" s="9" t="str">
        <f t="shared" si="12"/>
        <v>Yes</v>
      </c>
    </row>
    <row r="46" spans="1:12" x14ac:dyDescent="0.2">
      <c r="A46" s="2" t="s">
        <v>1134</v>
      </c>
      <c r="B46" s="34" t="s">
        <v>217</v>
      </c>
      <c r="C46" s="46">
        <v>34805.825234000004</v>
      </c>
      <c r="D46" s="43" t="str">
        <f t="shared" si="8"/>
        <v>N/A</v>
      </c>
      <c r="E46" s="46">
        <v>36976.347164999999</v>
      </c>
      <c r="F46" s="43" t="str">
        <f t="shared" si="9"/>
        <v>N/A</v>
      </c>
      <c r="G46" s="46">
        <v>37689.000618999999</v>
      </c>
      <c r="H46" s="43" t="str">
        <f t="shared" si="10"/>
        <v>N/A</v>
      </c>
      <c r="I46" s="12">
        <v>6.2359999999999998</v>
      </c>
      <c r="J46" s="12">
        <v>1.927</v>
      </c>
      <c r="K46" s="44" t="s">
        <v>732</v>
      </c>
      <c r="L46" s="9" t="str">
        <f>IF(J46="Div by 0", "N/A", IF(K46="N/A","N/A", IF(J46&gt;VALUE(MID(K46,1,2)), "No", IF(J46&lt;-1*VALUE(MID(K46,1,2)), "No", "Yes"))))</f>
        <v>Yes</v>
      </c>
    </row>
    <row r="47" spans="1:12" x14ac:dyDescent="0.2">
      <c r="A47" s="61" t="s">
        <v>1135</v>
      </c>
      <c r="B47" s="34" t="s">
        <v>217</v>
      </c>
      <c r="C47" s="46">
        <v>28558.379706</v>
      </c>
      <c r="D47" s="43" t="str">
        <f t="shared" si="8"/>
        <v>N/A</v>
      </c>
      <c r="E47" s="46">
        <v>29588.730789000001</v>
      </c>
      <c r="F47" s="43" t="str">
        <f t="shared" si="9"/>
        <v>N/A</v>
      </c>
      <c r="G47" s="46">
        <v>30247.511703</v>
      </c>
      <c r="H47" s="43" t="str">
        <f t="shared" si="10"/>
        <v>N/A</v>
      </c>
      <c r="I47" s="12">
        <v>3.6080000000000001</v>
      </c>
      <c r="J47" s="12">
        <v>2.226</v>
      </c>
      <c r="K47" s="44" t="s">
        <v>732</v>
      </c>
      <c r="L47" s="9" t="str">
        <f>IF(J47="Div by 0", "N/A", IF(K47="N/A","N/A", IF(J47&gt;VALUE(MID(K47,1,2)), "No", IF(J47&lt;-1*VALUE(MID(K47,1,2)), "No", "Yes"))))</f>
        <v>Yes</v>
      </c>
    </row>
    <row r="48" spans="1:12" ht="25.5" x14ac:dyDescent="0.2">
      <c r="A48" s="2" t="s">
        <v>1136</v>
      </c>
      <c r="B48" s="34" t="s">
        <v>217</v>
      </c>
      <c r="C48" s="46">
        <v>37311.936247999998</v>
      </c>
      <c r="D48" s="43" t="str">
        <f t="shared" si="8"/>
        <v>N/A</v>
      </c>
      <c r="E48" s="46">
        <v>36649.801192999999</v>
      </c>
      <c r="F48" s="43" t="str">
        <f t="shared" si="9"/>
        <v>N/A</v>
      </c>
      <c r="G48" s="46">
        <v>39156.610278</v>
      </c>
      <c r="H48" s="43" t="str">
        <f t="shared" si="10"/>
        <v>N/A</v>
      </c>
      <c r="I48" s="12">
        <v>-1.77</v>
      </c>
      <c r="J48" s="12">
        <v>6.84</v>
      </c>
      <c r="K48" s="44" t="s">
        <v>732</v>
      </c>
      <c r="L48" s="9" t="str">
        <f>IF(J48="Div by 0", "N/A", IF(K48="N/A","N/A", IF(J48&gt;VALUE(MID(K48,1,2)), "No", IF(J48&lt;-1*VALUE(MID(K48,1,2)), "No", "Yes"))))</f>
        <v>Yes</v>
      </c>
    </row>
    <row r="49" spans="1:12" x14ac:dyDescent="0.2">
      <c r="A49" s="6" t="s">
        <v>1137</v>
      </c>
      <c r="B49" s="34" t="s">
        <v>217</v>
      </c>
      <c r="C49" s="46">
        <v>29922.577929999999</v>
      </c>
      <c r="D49" s="43" t="str">
        <f t="shared" si="8"/>
        <v>N/A</v>
      </c>
      <c r="E49" s="46">
        <v>30202.461607000001</v>
      </c>
      <c r="F49" s="43" t="str">
        <f t="shared" si="9"/>
        <v>N/A</v>
      </c>
      <c r="G49" s="46">
        <v>31370.362787999999</v>
      </c>
      <c r="H49" s="43" t="str">
        <f t="shared" si="10"/>
        <v>N/A</v>
      </c>
      <c r="I49" s="12">
        <v>0.93540000000000001</v>
      </c>
      <c r="J49" s="12">
        <v>3.867</v>
      </c>
      <c r="K49" s="44" t="s">
        <v>732</v>
      </c>
      <c r="L49" s="9" t="str">
        <f t="shared" ref="L49:L59" si="13">IF(J49="Div by 0", "N/A", IF(K49="N/A","N/A", IF(J49&gt;VALUE(MID(K49,1,2)), "No", IF(J49&lt;-1*VALUE(MID(K49,1,2)), "No", "Yes"))))</f>
        <v>Yes</v>
      </c>
    </row>
    <row r="50" spans="1:12" ht="25.5" x14ac:dyDescent="0.2">
      <c r="A50" s="2" t="s">
        <v>1138</v>
      </c>
      <c r="B50" s="34" t="s">
        <v>217</v>
      </c>
      <c r="C50" s="46">
        <v>14324.126891</v>
      </c>
      <c r="D50" s="43" t="str">
        <f t="shared" si="8"/>
        <v>N/A</v>
      </c>
      <c r="E50" s="46">
        <v>15645.117346999999</v>
      </c>
      <c r="F50" s="43" t="str">
        <f t="shared" si="9"/>
        <v>N/A</v>
      </c>
      <c r="G50" s="46">
        <v>17113.801878999999</v>
      </c>
      <c r="H50" s="43" t="str">
        <f t="shared" si="10"/>
        <v>N/A</v>
      </c>
      <c r="I50" s="12">
        <v>9.2219999999999995</v>
      </c>
      <c r="J50" s="12">
        <v>9.3870000000000005</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39453.967742000001</v>
      </c>
      <c r="D52" s="43" t="str">
        <f t="shared" si="14"/>
        <v>N/A</v>
      </c>
      <c r="E52" s="46">
        <v>39676.887999999999</v>
      </c>
      <c r="F52" s="43" t="str">
        <f t="shared" si="15"/>
        <v>N/A</v>
      </c>
      <c r="G52" s="46">
        <v>46544.304687999997</v>
      </c>
      <c r="H52" s="43" t="str">
        <f t="shared" si="16"/>
        <v>N/A</v>
      </c>
      <c r="I52" s="12">
        <v>0.56499999999999995</v>
      </c>
      <c r="J52" s="12">
        <v>17.309999999999999</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35860.488555000004</v>
      </c>
      <c r="D55" s="43" t="str">
        <f t="shared" si="14"/>
        <v>N/A</v>
      </c>
      <c r="E55" s="46">
        <v>35174.422153</v>
      </c>
      <c r="F55" s="43" t="str">
        <f t="shared" si="15"/>
        <v>N/A</v>
      </c>
      <c r="G55" s="46">
        <v>35831.254309000004</v>
      </c>
      <c r="H55" s="43" t="str">
        <f t="shared" si="16"/>
        <v>N/A</v>
      </c>
      <c r="I55" s="12">
        <v>-1.91</v>
      </c>
      <c r="J55" s="12">
        <v>1.867</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95824712</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420603</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7776</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95396333</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20636.179203</v>
      </c>
      <c r="D71" s="43" t="str">
        <f t="shared" si="14"/>
        <v>N/A</v>
      </c>
      <c r="E71" s="46">
        <v>20376.953616999999</v>
      </c>
      <c r="F71" s="43" t="str">
        <f t="shared" si="15"/>
        <v>N/A</v>
      </c>
      <c r="G71" s="46">
        <v>20804.323057000001</v>
      </c>
      <c r="H71" s="43" t="str">
        <f t="shared" si="16"/>
        <v>N/A</v>
      </c>
      <c r="I71" s="12">
        <v>-1.26</v>
      </c>
      <c r="J71" s="12">
        <v>2.097</v>
      </c>
      <c r="K71" s="44" t="s">
        <v>732</v>
      </c>
      <c r="L71" s="9" t="str">
        <f t="shared" ref="L71:L81" si="18">IF(J71="Div by 0", "N/A", IF(K71="N/A","N/A", IF(J71&gt;VALUE(MID(K71,1,2)), "No", IF(J71&lt;-1*VALUE(MID(K71,1,2)), "No", "Yes"))))</f>
        <v>Yes</v>
      </c>
    </row>
    <row r="72" spans="1:12" ht="25.5" x14ac:dyDescent="0.2">
      <c r="A72" s="2" t="s">
        <v>1159</v>
      </c>
      <c r="B72" s="34" t="s">
        <v>217</v>
      </c>
      <c r="C72" s="46">
        <v>4.5050420168</v>
      </c>
      <c r="D72" s="43" t="str">
        <f t="shared" si="14"/>
        <v>N/A</v>
      </c>
      <c r="E72" s="46">
        <v>3.5552721088000001</v>
      </c>
      <c r="F72" s="43" t="str">
        <f t="shared" si="15"/>
        <v>N/A</v>
      </c>
      <c r="G72" s="46">
        <v>359.18274979</v>
      </c>
      <c r="H72" s="43" t="str">
        <f t="shared" si="16"/>
        <v>N/A</v>
      </c>
      <c r="I72" s="12">
        <v>-21.1</v>
      </c>
      <c r="J72" s="12">
        <v>10003</v>
      </c>
      <c r="K72" s="44" t="s">
        <v>732</v>
      </c>
      <c r="L72" s="9" t="str">
        <f t="shared" si="18"/>
        <v>No</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81.661290323000003</v>
      </c>
      <c r="D74" s="43" t="str">
        <f t="shared" si="14"/>
        <v>N/A</v>
      </c>
      <c r="E74" s="46">
        <v>30.68</v>
      </c>
      <c r="F74" s="43" t="str">
        <f t="shared" si="15"/>
        <v>N/A</v>
      </c>
      <c r="G74" s="46">
        <v>60.75</v>
      </c>
      <c r="H74" s="43" t="str">
        <f t="shared" si="16"/>
        <v>N/A</v>
      </c>
      <c r="I74" s="12">
        <v>-62.4</v>
      </c>
      <c r="J74" s="12">
        <v>98.01</v>
      </c>
      <c r="K74" s="44" t="s">
        <v>732</v>
      </c>
      <c r="L74" s="9" t="str">
        <f t="shared" si="18"/>
        <v>No</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29894.960369</v>
      </c>
      <c r="D77" s="43" t="str">
        <f t="shared" si="14"/>
        <v>N/A</v>
      </c>
      <c r="E77" s="46">
        <v>28646.033384999999</v>
      </c>
      <c r="F77" s="43" t="str">
        <f t="shared" si="15"/>
        <v>N/A</v>
      </c>
      <c r="G77" s="46">
        <v>28846.789537000001</v>
      </c>
      <c r="H77" s="43" t="str">
        <f t="shared" si="16"/>
        <v>N/A</v>
      </c>
      <c r="I77" s="12">
        <v>-4.18</v>
      </c>
      <c r="J77" s="12">
        <v>0.70079999999999998</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95856378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2544</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37679.393867999999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t="s">
        <v>1743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11035</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11</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1839.1666667</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87266</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95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918.58947367999997</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19677</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33</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596.27272727000002</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242200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85</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2849.4117646999998</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38687</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11</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4298.5555555999999</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1941</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485.25</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95455572</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2426</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39346.896950000002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703195158</v>
      </c>
      <c r="F139" s="11" t="str">
        <f t="shared" si="24"/>
        <v>N/A</v>
      </c>
      <c r="G139" s="14">
        <v>735545295</v>
      </c>
      <c r="H139" s="11" t="str">
        <f t="shared" si="25"/>
        <v>N/A</v>
      </c>
      <c r="I139" s="12" t="s">
        <v>217</v>
      </c>
      <c r="J139" s="12">
        <v>4.5999999999999996</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5476.1286650000002</v>
      </c>
      <c r="F140" s="11" t="str">
        <f t="shared" si="24"/>
        <v>N/A</v>
      </c>
      <c r="G140" s="14">
        <v>5548.8981721</v>
      </c>
      <c r="H140" s="11" t="str">
        <f t="shared" si="25"/>
        <v>N/A</v>
      </c>
      <c r="I140" s="12" t="s">
        <v>217</v>
      </c>
      <c r="J140" s="12">
        <v>1.329</v>
      </c>
      <c r="K140" s="14" t="s">
        <v>217</v>
      </c>
      <c r="L140" s="9" t="str">
        <f t="shared" si="26"/>
        <v>N/A</v>
      </c>
    </row>
    <row r="141" spans="1:12" x14ac:dyDescent="0.2">
      <c r="A141" s="57" t="s">
        <v>406</v>
      </c>
      <c r="B141" s="14" t="s">
        <v>217</v>
      </c>
      <c r="C141" s="14">
        <v>633056</v>
      </c>
      <c r="D141" s="11" t="str">
        <f t="shared" si="23"/>
        <v>N/A</v>
      </c>
      <c r="E141" s="14">
        <v>979051</v>
      </c>
      <c r="F141" s="11" t="str">
        <f t="shared" si="24"/>
        <v>N/A</v>
      </c>
      <c r="G141" s="14">
        <v>782241</v>
      </c>
      <c r="H141" s="11" t="str">
        <f t="shared" si="25"/>
        <v>N/A</v>
      </c>
      <c r="I141" s="12">
        <v>54.65</v>
      </c>
      <c r="J141" s="12">
        <v>-20.100000000000001</v>
      </c>
      <c r="K141" s="14" t="s">
        <v>217</v>
      </c>
      <c r="L141" s="9" t="str">
        <f t="shared" si="26"/>
        <v>N/A</v>
      </c>
    </row>
    <row r="142" spans="1:12" x14ac:dyDescent="0.2">
      <c r="A142" s="57" t="s">
        <v>1206</v>
      </c>
      <c r="B142" s="14" t="s">
        <v>217</v>
      </c>
      <c r="C142" s="14">
        <v>3956.6</v>
      </c>
      <c r="D142" s="11" t="str">
        <f t="shared" si="23"/>
        <v>N/A</v>
      </c>
      <c r="E142" s="14">
        <v>6357.4740259999999</v>
      </c>
      <c r="F142" s="11" t="str">
        <f t="shared" si="24"/>
        <v>N/A</v>
      </c>
      <c r="G142" s="14">
        <v>4011.4923076999999</v>
      </c>
      <c r="H142" s="11" t="str">
        <f t="shared" si="25"/>
        <v>N/A</v>
      </c>
      <c r="I142" s="12">
        <v>60.68</v>
      </c>
      <c r="J142" s="12">
        <v>-36.9</v>
      </c>
      <c r="K142" s="14" t="s">
        <v>217</v>
      </c>
      <c r="L142" s="9" t="str">
        <f t="shared" si="26"/>
        <v>N/A</v>
      </c>
    </row>
    <row r="143" spans="1:12" x14ac:dyDescent="0.2">
      <c r="A143" s="57" t="s">
        <v>407</v>
      </c>
      <c r="B143" s="14" t="s">
        <v>217</v>
      </c>
      <c r="C143" s="14">
        <v>4283214</v>
      </c>
      <c r="D143" s="11" t="str">
        <f t="shared" si="23"/>
        <v>N/A</v>
      </c>
      <c r="E143" s="14">
        <v>4483551</v>
      </c>
      <c r="F143" s="11" t="str">
        <f t="shared" si="24"/>
        <v>N/A</v>
      </c>
      <c r="G143" s="14">
        <v>5236257</v>
      </c>
      <c r="H143" s="11" t="str">
        <f t="shared" si="25"/>
        <v>N/A</v>
      </c>
      <c r="I143" s="12">
        <v>4.6769999999999996</v>
      </c>
      <c r="J143" s="12">
        <v>16.79</v>
      </c>
      <c r="K143" s="14" t="s">
        <v>217</v>
      </c>
      <c r="L143" s="9" t="str">
        <f t="shared" si="26"/>
        <v>N/A</v>
      </c>
    </row>
    <row r="144" spans="1:12" ht="25.5" x14ac:dyDescent="0.2">
      <c r="A144" s="57" t="s">
        <v>1207</v>
      </c>
      <c r="B144" s="14" t="s">
        <v>217</v>
      </c>
      <c r="C144" s="14">
        <v>652.13367844000004</v>
      </c>
      <c r="D144" s="11" t="str">
        <f t="shared" si="23"/>
        <v>N/A</v>
      </c>
      <c r="E144" s="14">
        <v>648.56806017999997</v>
      </c>
      <c r="F144" s="11" t="str">
        <f t="shared" si="24"/>
        <v>N/A</v>
      </c>
      <c r="G144" s="14">
        <v>705.02989093999997</v>
      </c>
      <c r="H144" s="11" t="str">
        <f t="shared" si="25"/>
        <v>N/A</v>
      </c>
      <c r="I144" s="12">
        <v>-0.54700000000000004</v>
      </c>
      <c r="J144" s="12">
        <v>8.7059999999999995</v>
      </c>
      <c r="K144" s="14" t="s">
        <v>217</v>
      </c>
      <c r="L144" s="9" t="str">
        <f t="shared" si="26"/>
        <v>N/A</v>
      </c>
    </row>
    <row r="145" spans="1:13" x14ac:dyDescent="0.2">
      <c r="A145" s="57" t="s">
        <v>408</v>
      </c>
      <c r="B145" s="14" t="s">
        <v>217</v>
      </c>
      <c r="C145" s="14" t="s">
        <v>217</v>
      </c>
      <c r="D145" s="11" t="str">
        <f t="shared" si="23"/>
        <v>N/A</v>
      </c>
      <c r="E145" s="14">
        <v>16417272</v>
      </c>
      <c r="F145" s="11" t="str">
        <f t="shared" si="24"/>
        <v>N/A</v>
      </c>
      <c r="G145" s="14">
        <v>17318581</v>
      </c>
      <c r="H145" s="11" t="str">
        <f t="shared" si="25"/>
        <v>N/A</v>
      </c>
      <c r="I145" s="12" t="s">
        <v>217</v>
      </c>
      <c r="J145" s="12">
        <v>5.49</v>
      </c>
      <c r="K145" s="14" t="s">
        <v>217</v>
      </c>
      <c r="L145" s="9" t="str">
        <f t="shared" si="26"/>
        <v>N/A</v>
      </c>
    </row>
    <row r="146" spans="1:13" x14ac:dyDescent="0.2">
      <c r="A146" s="57" t="s">
        <v>1208</v>
      </c>
      <c r="B146" s="14" t="s">
        <v>217</v>
      </c>
      <c r="C146" s="14" t="s">
        <v>217</v>
      </c>
      <c r="D146" s="11" t="str">
        <f t="shared" si="23"/>
        <v>N/A</v>
      </c>
      <c r="E146" s="14">
        <v>3286.7411410999998</v>
      </c>
      <c r="F146" s="11" t="str">
        <f t="shared" si="24"/>
        <v>N/A</v>
      </c>
      <c r="G146" s="14">
        <v>3338.1998843000001</v>
      </c>
      <c r="H146" s="11" t="str">
        <f t="shared" si="25"/>
        <v>N/A</v>
      </c>
      <c r="I146" s="12" t="s">
        <v>217</v>
      </c>
      <c r="J146" s="12">
        <v>1.5660000000000001</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1497.0418075</v>
      </c>
      <c r="D164" s="130" t="str">
        <f t="shared" ref="D164:D166" si="31">IF($B164="N/A","N/A",IF(C164&gt;10,"No",IF(C164&lt;-10,"No","Yes")))</f>
        <v>N/A</v>
      </c>
      <c r="E164" s="131">
        <v>1557.9176009</v>
      </c>
      <c r="F164" s="130" t="str">
        <f t="shared" ref="F164:F166" si="32">IF($B164="N/A","N/A",IF(E164&gt;10,"No",IF(E164&lt;-10,"No","Yes")))</f>
        <v>N/A</v>
      </c>
      <c r="G164" s="131">
        <v>1707.8984714000001</v>
      </c>
      <c r="H164" s="130" t="str">
        <f t="shared" ref="H164:H166" si="33">IF($B164="N/A","N/A",IF(G164&gt;10,"No",IF(G164&lt;-10,"No","Yes")))</f>
        <v>N/A</v>
      </c>
      <c r="I164" s="132">
        <v>4.0659999999999998</v>
      </c>
      <c r="J164" s="132">
        <v>9.6270000000000007</v>
      </c>
      <c r="K164" s="133" t="s">
        <v>732</v>
      </c>
      <c r="L164" s="134" t="str">
        <f>IF(J164="Div by 0", "N/A", IF(OR(J164="N/A",K164="N/A"),"N/A", IF(J164&gt;VALUE(MID(K164,1,2)), "No", IF(J164&lt;-1*VALUE(MID(K164,1,2)), "No", "Yes"))))</f>
        <v>Yes</v>
      </c>
      <c r="N164" s="64"/>
    </row>
    <row r="165" spans="1:16" x14ac:dyDescent="0.2">
      <c r="A165" s="57" t="s">
        <v>1217</v>
      </c>
      <c r="B165" s="131" t="s">
        <v>217</v>
      </c>
      <c r="C165" s="131">
        <v>1495.4451838</v>
      </c>
      <c r="D165" s="130" t="str">
        <f t="shared" si="31"/>
        <v>N/A</v>
      </c>
      <c r="E165" s="131">
        <v>1566.0747203000001</v>
      </c>
      <c r="F165" s="130" t="str">
        <f t="shared" si="32"/>
        <v>N/A</v>
      </c>
      <c r="G165" s="131">
        <v>1715.5112546</v>
      </c>
      <c r="H165" s="130" t="str">
        <f t="shared" si="33"/>
        <v>N/A</v>
      </c>
      <c r="I165" s="132">
        <v>4.7229999999999999</v>
      </c>
      <c r="J165" s="132">
        <v>9.5419999999999998</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1546.5691383000001</v>
      </c>
      <c r="D166" s="130" t="str">
        <f t="shared" si="31"/>
        <v>N/A</v>
      </c>
      <c r="E166" s="131">
        <v>1301.8908730000001</v>
      </c>
      <c r="F166" s="130" t="str">
        <f t="shared" si="32"/>
        <v>N/A</v>
      </c>
      <c r="G166" s="131">
        <v>1484.0578662</v>
      </c>
      <c r="H166" s="130" t="str">
        <f t="shared" si="33"/>
        <v>N/A</v>
      </c>
      <c r="I166" s="132">
        <v>-15.8</v>
      </c>
      <c r="J166" s="132">
        <v>13.99</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127525</v>
      </c>
      <c r="D6" s="130" t="str">
        <f t="shared" ref="D6:D11" si="0">IF($B6="N/A","N/A",IF(C6&gt;10,"No",IF(C6&lt;-10,"No","Yes")))</f>
        <v>N/A</v>
      </c>
      <c r="E6" s="152">
        <v>132659</v>
      </c>
      <c r="F6" s="130" t="str">
        <f t="shared" ref="F6:F11" si="1">IF($B6="N/A","N/A",IF(E6&gt;10,"No",IF(E6&lt;-10,"No","Yes")))</f>
        <v>N/A</v>
      </c>
      <c r="G6" s="152">
        <v>136937</v>
      </c>
      <c r="H6" s="130" t="str">
        <f t="shared" ref="H6:H11" si="2">IF($B6="N/A","N/A",IF(G6&gt;10,"No",IF(G6&lt;-10,"No","Yes")))</f>
        <v>N/A</v>
      </c>
      <c r="I6" s="132">
        <v>4.0259999999999998</v>
      </c>
      <c r="J6" s="132">
        <v>3.2250000000000001</v>
      </c>
      <c r="K6" s="152" t="s">
        <v>732</v>
      </c>
      <c r="L6" s="134" t="str">
        <f t="shared" ref="L6:L14" si="3">IF(J6="Div by 0", "N/A", IF(K6="N/A","N/A", IF(J6&gt;VALUE(MID(K6,1,2)), "No", IF(J6&lt;-1*VALUE(MID(K6,1,2)), "No", "Yes"))))</f>
        <v>Yes</v>
      </c>
    </row>
    <row r="7" spans="1:12" x14ac:dyDescent="0.2">
      <c r="A7" s="16" t="s">
        <v>100</v>
      </c>
      <c r="B7" s="135" t="s">
        <v>217</v>
      </c>
      <c r="C7" s="152">
        <v>6986</v>
      </c>
      <c r="D7" s="130" t="str">
        <f t="shared" si="0"/>
        <v>N/A</v>
      </c>
      <c r="E7" s="152">
        <v>6854</v>
      </c>
      <c r="F7" s="130" t="str">
        <f t="shared" si="1"/>
        <v>N/A</v>
      </c>
      <c r="G7" s="152">
        <v>6817</v>
      </c>
      <c r="H7" s="130" t="str">
        <f t="shared" si="2"/>
        <v>N/A</v>
      </c>
      <c r="I7" s="132">
        <v>-1.89</v>
      </c>
      <c r="J7" s="132">
        <v>-0.54</v>
      </c>
      <c r="K7" s="135" t="s">
        <v>732</v>
      </c>
      <c r="L7" s="134" t="str">
        <f t="shared" si="3"/>
        <v>Yes</v>
      </c>
    </row>
    <row r="8" spans="1:12" x14ac:dyDescent="0.2">
      <c r="A8" s="16" t="s">
        <v>101</v>
      </c>
      <c r="B8" s="135" t="s">
        <v>217</v>
      </c>
      <c r="C8" s="152">
        <v>16600</v>
      </c>
      <c r="D8" s="130" t="str">
        <f t="shared" si="0"/>
        <v>N/A</v>
      </c>
      <c r="E8" s="152">
        <v>17222</v>
      </c>
      <c r="F8" s="130" t="str">
        <f t="shared" si="1"/>
        <v>N/A</v>
      </c>
      <c r="G8" s="152">
        <v>17718</v>
      </c>
      <c r="H8" s="130" t="str">
        <f t="shared" si="2"/>
        <v>N/A</v>
      </c>
      <c r="I8" s="132">
        <v>3.7469999999999999</v>
      </c>
      <c r="J8" s="132">
        <v>2.88</v>
      </c>
      <c r="K8" s="135" t="s">
        <v>732</v>
      </c>
      <c r="L8" s="134" t="str">
        <f t="shared" si="3"/>
        <v>Yes</v>
      </c>
    </row>
    <row r="9" spans="1:12" x14ac:dyDescent="0.2">
      <c r="A9" s="16" t="s">
        <v>104</v>
      </c>
      <c r="B9" s="135" t="s">
        <v>217</v>
      </c>
      <c r="C9" s="152">
        <v>83481</v>
      </c>
      <c r="D9" s="130" t="str">
        <f t="shared" si="0"/>
        <v>N/A</v>
      </c>
      <c r="E9" s="152">
        <v>87151</v>
      </c>
      <c r="F9" s="130" t="str">
        <f t="shared" si="1"/>
        <v>N/A</v>
      </c>
      <c r="G9" s="152">
        <v>89871</v>
      </c>
      <c r="H9" s="130" t="str">
        <f t="shared" si="2"/>
        <v>N/A</v>
      </c>
      <c r="I9" s="132">
        <v>4.3959999999999999</v>
      </c>
      <c r="J9" s="132">
        <v>3.121</v>
      </c>
      <c r="K9" s="135" t="s">
        <v>732</v>
      </c>
      <c r="L9" s="134" t="str">
        <f t="shared" si="3"/>
        <v>Yes</v>
      </c>
    </row>
    <row r="10" spans="1:12" x14ac:dyDescent="0.2">
      <c r="A10" s="16" t="s">
        <v>105</v>
      </c>
      <c r="B10" s="135" t="s">
        <v>217</v>
      </c>
      <c r="C10" s="152">
        <v>20458</v>
      </c>
      <c r="D10" s="130" t="str">
        <f t="shared" si="0"/>
        <v>N/A</v>
      </c>
      <c r="E10" s="152">
        <v>21432</v>
      </c>
      <c r="F10" s="130" t="str">
        <f t="shared" si="1"/>
        <v>N/A</v>
      </c>
      <c r="G10" s="152">
        <v>22531</v>
      </c>
      <c r="H10" s="130" t="str">
        <f t="shared" si="2"/>
        <v>N/A</v>
      </c>
      <c r="I10" s="132">
        <v>4.7610000000000001</v>
      </c>
      <c r="J10" s="132">
        <v>5.1280000000000001</v>
      </c>
      <c r="K10" s="135" t="s">
        <v>732</v>
      </c>
      <c r="L10" s="134" t="str">
        <f t="shared" si="3"/>
        <v>Yes</v>
      </c>
    </row>
    <row r="11" spans="1:12" x14ac:dyDescent="0.2">
      <c r="A11" s="16" t="s">
        <v>77</v>
      </c>
      <c r="B11" s="152" t="s">
        <v>217</v>
      </c>
      <c r="C11" s="152">
        <v>99408.19</v>
      </c>
      <c r="D11" s="138" t="str">
        <f t="shared" si="0"/>
        <v>N/A</v>
      </c>
      <c r="E11" s="152">
        <v>104201.31</v>
      </c>
      <c r="F11" s="130" t="str">
        <f t="shared" si="1"/>
        <v>N/A</v>
      </c>
      <c r="G11" s="152">
        <v>109205.03</v>
      </c>
      <c r="H11" s="130" t="str">
        <f t="shared" si="2"/>
        <v>N/A</v>
      </c>
      <c r="I11" s="132">
        <v>4.8220000000000001</v>
      </c>
      <c r="J11" s="132">
        <v>4.8019999999999996</v>
      </c>
      <c r="K11" s="152" t="s">
        <v>733</v>
      </c>
      <c r="L11" s="134" t="str">
        <f t="shared" si="3"/>
        <v>Yes</v>
      </c>
    </row>
    <row r="12" spans="1:12" x14ac:dyDescent="0.2">
      <c r="A12" s="16" t="s">
        <v>115</v>
      </c>
      <c r="B12" s="152" t="s">
        <v>217</v>
      </c>
      <c r="C12" s="152">
        <v>14283</v>
      </c>
      <c r="D12" s="152" t="s">
        <v>217</v>
      </c>
      <c r="E12" s="152">
        <v>14188</v>
      </c>
      <c r="F12" s="152" t="s">
        <v>217</v>
      </c>
      <c r="G12" s="152">
        <v>14178</v>
      </c>
      <c r="H12" s="152" t="s">
        <v>217</v>
      </c>
      <c r="I12" s="132">
        <v>-0.66500000000000004</v>
      </c>
      <c r="J12" s="132">
        <v>-7.0000000000000007E-2</v>
      </c>
      <c r="K12" s="152" t="s">
        <v>733</v>
      </c>
      <c r="L12" s="134" t="str">
        <f t="shared" si="3"/>
        <v>Yes</v>
      </c>
    </row>
    <row r="13" spans="1:12" x14ac:dyDescent="0.2">
      <c r="A13" s="16" t="s">
        <v>449</v>
      </c>
      <c r="B13" s="152" t="s">
        <v>217</v>
      </c>
      <c r="C13" s="152">
        <v>6885</v>
      </c>
      <c r="D13" s="152" t="s">
        <v>217</v>
      </c>
      <c r="E13" s="152">
        <v>6784</v>
      </c>
      <c r="F13" s="152" t="s">
        <v>217</v>
      </c>
      <c r="G13" s="152">
        <v>6732</v>
      </c>
      <c r="H13" s="152" t="s">
        <v>217</v>
      </c>
      <c r="I13" s="132">
        <v>-1.47</v>
      </c>
      <c r="J13" s="132">
        <v>-0.76700000000000002</v>
      </c>
      <c r="K13" s="152" t="s">
        <v>733</v>
      </c>
      <c r="L13" s="134" t="str">
        <f t="shared" si="3"/>
        <v>Yes</v>
      </c>
    </row>
    <row r="14" spans="1:12" x14ac:dyDescent="0.2">
      <c r="A14" s="16" t="s">
        <v>450</v>
      </c>
      <c r="B14" s="152" t="s">
        <v>217</v>
      </c>
      <c r="C14" s="152">
        <v>7266</v>
      </c>
      <c r="D14" s="152" t="s">
        <v>217</v>
      </c>
      <c r="E14" s="152">
        <v>7296</v>
      </c>
      <c r="F14" s="152" t="s">
        <v>217</v>
      </c>
      <c r="G14" s="152">
        <v>7337</v>
      </c>
      <c r="H14" s="152" t="s">
        <v>217</v>
      </c>
      <c r="I14" s="132">
        <v>0.41289999999999999</v>
      </c>
      <c r="J14" s="132">
        <v>0.56200000000000006</v>
      </c>
      <c r="K14" s="152" t="s">
        <v>733</v>
      </c>
      <c r="L14" s="134" t="str">
        <f t="shared" si="3"/>
        <v>Yes</v>
      </c>
    </row>
    <row r="15" spans="1:12" x14ac:dyDescent="0.2">
      <c r="A15" s="4" t="s">
        <v>58</v>
      </c>
      <c r="B15" s="135" t="s">
        <v>217</v>
      </c>
      <c r="C15" s="131">
        <v>666862788</v>
      </c>
      <c r="D15" s="130" t="str">
        <f t="shared" ref="D15:D20" si="4">IF($B15="N/A","N/A",IF(C15&gt;10,"No",IF(C15&lt;-10,"No","Yes")))</f>
        <v>N/A</v>
      </c>
      <c r="E15" s="131">
        <v>715328951</v>
      </c>
      <c r="F15" s="130" t="str">
        <f t="shared" ref="F15:F20" si="5">IF($B15="N/A","N/A",IF(E15&gt;10,"No",IF(E15&lt;-10,"No","Yes")))</f>
        <v>N/A</v>
      </c>
      <c r="G15" s="131">
        <v>748319447</v>
      </c>
      <c r="H15" s="130" t="str">
        <f t="shared" ref="H15:H20" si="6">IF($B15="N/A","N/A",IF(G15&gt;10,"No",IF(G15&lt;-10,"No","Yes")))</f>
        <v>N/A</v>
      </c>
      <c r="I15" s="132">
        <v>7.2679999999999998</v>
      </c>
      <c r="J15" s="132">
        <v>4.6120000000000001</v>
      </c>
      <c r="K15" s="135" t="s">
        <v>732</v>
      </c>
      <c r="L15" s="134" t="str">
        <f t="shared" ref="L15:L20" si="7">IF(J15="Div by 0", "N/A", IF(K15="N/A","N/A", IF(J15&gt;VALUE(MID(K15,1,2)), "No", IF(J15&lt;-1*VALUE(MID(K15,1,2)), "No", "Yes"))))</f>
        <v>Yes</v>
      </c>
    </row>
    <row r="16" spans="1:12" x14ac:dyDescent="0.2">
      <c r="A16" s="4" t="s">
        <v>1121</v>
      </c>
      <c r="B16" s="135" t="s">
        <v>217</v>
      </c>
      <c r="C16" s="131">
        <v>5229.2710292000002</v>
      </c>
      <c r="D16" s="130" t="str">
        <f t="shared" si="4"/>
        <v>N/A</v>
      </c>
      <c r="E16" s="131">
        <v>5392.2383780999999</v>
      </c>
      <c r="F16" s="130" t="str">
        <f t="shared" si="5"/>
        <v>N/A</v>
      </c>
      <c r="G16" s="131">
        <v>5464.6987081999996</v>
      </c>
      <c r="H16" s="130" t="str">
        <f t="shared" si="6"/>
        <v>N/A</v>
      </c>
      <c r="I16" s="132">
        <v>3.1160000000000001</v>
      </c>
      <c r="J16" s="132">
        <v>1.3440000000000001</v>
      </c>
      <c r="K16" s="135" t="s">
        <v>732</v>
      </c>
      <c r="L16" s="134" t="str">
        <f t="shared" si="7"/>
        <v>Yes</v>
      </c>
    </row>
    <row r="17" spans="1:12" x14ac:dyDescent="0.2">
      <c r="A17" s="4" t="s">
        <v>1219</v>
      </c>
      <c r="B17" s="135" t="s">
        <v>217</v>
      </c>
      <c r="C17" s="131">
        <v>18565.936301000002</v>
      </c>
      <c r="D17" s="130" t="str">
        <f t="shared" si="4"/>
        <v>N/A</v>
      </c>
      <c r="E17" s="131">
        <v>19309.681938000002</v>
      </c>
      <c r="F17" s="130" t="str">
        <f t="shared" si="5"/>
        <v>N/A</v>
      </c>
      <c r="G17" s="131">
        <v>19724.288690000001</v>
      </c>
      <c r="H17" s="130" t="str">
        <f t="shared" si="6"/>
        <v>N/A</v>
      </c>
      <c r="I17" s="132">
        <v>4.0060000000000002</v>
      </c>
      <c r="J17" s="132">
        <v>2.1469999999999998</v>
      </c>
      <c r="K17" s="135" t="s">
        <v>732</v>
      </c>
      <c r="L17" s="134" t="str">
        <f t="shared" si="7"/>
        <v>Yes</v>
      </c>
    </row>
    <row r="18" spans="1:12" x14ac:dyDescent="0.2">
      <c r="A18" s="4" t="s">
        <v>1220</v>
      </c>
      <c r="B18" s="135" t="s">
        <v>217</v>
      </c>
      <c r="C18" s="131">
        <v>17106.652771000001</v>
      </c>
      <c r="D18" s="130" t="str">
        <f t="shared" si="4"/>
        <v>N/A</v>
      </c>
      <c r="E18" s="131">
        <v>18107.320753</v>
      </c>
      <c r="F18" s="130" t="str">
        <f t="shared" si="5"/>
        <v>N/A</v>
      </c>
      <c r="G18" s="131">
        <v>17992.706513000001</v>
      </c>
      <c r="H18" s="130" t="str">
        <f t="shared" si="6"/>
        <v>N/A</v>
      </c>
      <c r="I18" s="132">
        <v>5.85</v>
      </c>
      <c r="J18" s="132">
        <v>-0.63300000000000001</v>
      </c>
      <c r="K18" s="135" t="s">
        <v>732</v>
      </c>
      <c r="L18" s="134" t="str">
        <f t="shared" si="7"/>
        <v>Yes</v>
      </c>
    </row>
    <row r="19" spans="1:12" x14ac:dyDescent="0.2">
      <c r="A19" s="4" t="s">
        <v>1221</v>
      </c>
      <c r="B19" s="135" t="s">
        <v>217</v>
      </c>
      <c r="C19" s="131">
        <v>2178.9770606000002</v>
      </c>
      <c r="D19" s="130" t="str">
        <f t="shared" si="4"/>
        <v>N/A</v>
      </c>
      <c r="E19" s="131">
        <v>2200.8101571000002</v>
      </c>
      <c r="F19" s="130" t="str">
        <f t="shared" si="5"/>
        <v>N/A</v>
      </c>
      <c r="G19" s="131">
        <v>2338.9750643000002</v>
      </c>
      <c r="H19" s="130" t="str">
        <f t="shared" si="6"/>
        <v>N/A</v>
      </c>
      <c r="I19" s="132">
        <v>1.002</v>
      </c>
      <c r="J19" s="132">
        <v>6.2779999999999996</v>
      </c>
      <c r="K19" s="135" t="s">
        <v>732</v>
      </c>
      <c r="L19" s="134" t="str">
        <f t="shared" si="7"/>
        <v>Yes</v>
      </c>
    </row>
    <row r="20" spans="1:12" x14ac:dyDescent="0.2">
      <c r="A20" s="4" t="s">
        <v>1222</v>
      </c>
      <c r="B20" s="135" t="s">
        <v>217</v>
      </c>
      <c r="C20" s="131">
        <v>3484.5799686999999</v>
      </c>
      <c r="D20" s="130" t="str">
        <f t="shared" si="4"/>
        <v>N/A</v>
      </c>
      <c r="E20" s="131">
        <v>3701.6287327</v>
      </c>
      <c r="F20" s="130" t="str">
        <f t="shared" si="5"/>
        <v>N/A</v>
      </c>
      <c r="G20" s="131">
        <v>3766.2850739</v>
      </c>
      <c r="H20" s="130" t="str">
        <f t="shared" si="6"/>
        <v>N/A</v>
      </c>
      <c r="I20" s="132">
        <v>6.2290000000000001</v>
      </c>
      <c r="J20" s="132">
        <v>1.7470000000000001</v>
      </c>
      <c r="K20" s="135" t="s">
        <v>732</v>
      </c>
      <c r="L20" s="134" t="str">
        <f t="shared" si="7"/>
        <v>Yes</v>
      </c>
    </row>
    <row r="21" spans="1:12" x14ac:dyDescent="0.2">
      <c r="A21" s="2" t="s">
        <v>1125</v>
      </c>
      <c r="B21" s="135" t="s">
        <v>217</v>
      </c>
      <c r="C21" s="131">
        <v>5286.7593792999996</v>
      </c>
      <c r="D21" s="130" t="str">
        <f t="shared" ref="D21:D22" si="8">IF($B21="N/A","N/A",IF(C21&gt;10,"No",IF(C21&lt;-10,"No","Yes")))</f>
        <v>N/A</v>
      </c>
      <c r="E21" s="131">
        <v>5492.9343116999999</v>
      </c>
      <c r="F21" s="130" t="str">
        <f t="shared" ref="F21:F22" si="9">IF($B21="N/A","N/A",IF(E21&gt;10,"No",IF(E21&lt;-10,"No","Yes")))</f>
        <v>N/A</v>
      </c>
      <c r="G21" s="131">
        <v>5526.2184931000002</v>
      </c>
      <c r="H21" s="130" t="str">
        <f t="shared" ref="H21:H22" si="10">IF($B21="N/A","N/A",IF(G21&gt;10,"No",IF(G21&lt;-10,"No","Yes")))</f>
        <v>N/A</v>
      </c>
      <c r="I21" s="132">
        <v>3.9</v>
      </c>
      <c r="J21" s="132">
        <v>0.60589999999999999</v>
      </c>
      <c r="K21" s="135" t="s">
        <v>732</v>
      </c>
      <c r="L21" s="134" t="str">
        <f>IF(J21="Div by 0", "N/A", IF(OR(J21="N/A",K21="N/A"),"N/A", IF(J21&gt;VALUE(MID(K21,1,2)), "No", IF(J21&lt;-1*VALUE(MID(K21,1,2)), "No", "Yes"))))</f>
        <v>Yes</v>
      </c>
    </row>
    <row r="22" spans="1:12" x14ac:dyDescent="0.2">
      <c r="A22" s="2" t="s">
        <v>1126</v>
      </c>
      <c r="B22" s="135" t="s">
        <v>217</v>
      </c>
      <c r="C22" s="131">
        <v>5155.3711243999996</v>
      </c>
      <c r="D22" s="130" t="str">
        <f t="shared" si="8"/>
        <v>N/A</v>
      </c>
      <c r="E22" s="131">
        <v>5264.1349514000003</v>
      </c>
      <c r="F22" s="130" t="str">
        <f t="shared" si="9"/>
        <v>N/A</v>
      </c>
      <c r="G22" s="131">
        <v>5386.7935355</v>
      </c>
      <c r="H22" s="130" t="str">
        <f t="shared" si="10"/>
        <v>N/A</v>
      </c>
      <c r="I22" s="132">
        <v>2.11</v>
      </c>
      <c r="J22" s="132">
        <v>2.33</v>
      </c>
      <c r="K22" s="135" t="s">
        <v>732</v>
      </c>
      <c r="L22" s="134" t="str">
        <f>IF(J22="Div by 0", "N/A", IF(OR(J22="N/A",K22="N/A"),"N/A", IF(J22&gt;VALUE(MID(K22,1,2)), "No", IF(J22&lt;-1*VALUE(MID(K22,1,2)), "No", "Yes"))))</f>
        <v>Yes</v>
      </c>
    </row>
    <row r="23" spans="1:12" x14ac:dyDescent="0.2">
      <c r="A23" s="4" t="s">
        <v>1223</v>
      </c>
      <c r="B23" s="135" t="s">
        <v>217</v>
      </c>
      <c r="C23" s="131">
        <v>17201.868025</v>
      </c>
      <c r="D23" s="130" t="str">
        <f>IF($B23="N/A","N/A",IF(C23&gt;10,"No",IF(C23&lt;-10,"No","Yes")))</f>
        <v>N/A</v>
      </c>
      <c r="E23" s="131">
        <v>17897.271568</v>
      </c>
      <c r="F23" s="130" t="str">
        <f>IF($B23="N/A","N/A",IF(E23&gt;10,"No",IF(E23&lt;-10,"No","Yes")))</f>
        <v>N/A</v>
      </c>
      <c r="G23" s="131">
        <v>18160.633022999999</v>
      </c>
      <c r="H23" s="130" t="str">
        <f>IF($B23="N/A","N/A",IF(G23&gt;10,"No",IF(G23&lt;-10,"No","Yes")))</f>
        <v>N/A</v>
      </c>
      <c r="I23" s="132">
        <v>4.0430000000000001</v>
      </c>
      <c r="J23" s="132">
        <v>1.472</v>
      </c>
      <c r="K23" s="135" t="s">
        <v>732</v>
      </c>
      <c r="L23" s="134" t="str">
        <f>IF(J23="Div by 0", "N/A", IF(K23="N/A","N/A", IF(J23&gt;VALUE(MID(K23,1,2)), "No", IF(J23&lt;-1*VALUE(MID(K23,1,2)), "No", "Yes"))))</f>
        <v>Yes</v>
      </c>
    </row>
    <row r="24" spans="1:12" x14ac:dyDescent="0.2">
      <c r="A24" s="4" t="s">
        <v>1224</v>
      </c>
      <c r="B24" s="135" t="s">
        <v>217</v>
      </c>
      <c r="C24" s="131">
        <v>18702.826289000001</v>
      </c>
      <c r="D24" s="130" t="str">
        <f>IF($B24="N/A","N/A",IF(C24&gt;10,"No",IF(C24&lt;-10,"No","Yes")))</f>
        <v>N/A</v>
      </c>
      <c r="E24" s="131">
        <v>19367.444133000001</v>
      </c>
      <c r="F24" s="130" t="str">
        <f>IF($B24="N/A","N/A",IF(E24&gt;10,"No",IF(E24&lt;-10,"No","Yes")))</f>
        <v>N/A</v>
      </c>
      <c r="G24" s="131">
        <v>19819.391265999999</v>
      </c>
      <c r="H24" s="130" t="str">
        <f>IF($B24="N/A","N/A",IF(G24&gt;10,"No",IF(G24&lt;-10,"No","Yes")))</f>
        <v>N/A</v>
      </c>
      <c r="I24" s="132">
        <v>3.5539999999999998</v>
      </c>
      <c r="J24" s="132">
        <v>2.3340000000000001</v>
      </c>
      <c r="K24" s="135" t="s">
        <v>732</v>
      </c>
      <c r="L24" s="134" t="str">
        <f>IF(J24="Div by 0", "N/A", IF(K24="N/A","N/A", IF(J24&gt;VALUE(MID(K24,1,2)), "No", IF(J24&lt;-1*VALUE(MID(K24,1,2)), "No", "Yes"))))</f>
        <v>Yes</v>
      </c>
    </row>
    <row r="25" spans="1:12" x14ac:dyDescent="0.2">
      <c r="A25" s="4" t="s">
        <v>1225</v>
      </c>
      <c r="B25" s="135" t="s">
        <v>217</v>
      </c>
      <c r="C25" s="131">
        <v>15973.667355</v>
      </c>
      <c r="D25" s="130" t="str">
        <f>IF($B25="N/A","N/A",IF(C25&gt;10,"No",IF(C25&lt;-10,"No","Yes")))</f>
        <v>N/A</v>
      </c>
      <c r="E25" s="131">
        <v>16680.283716999998</v>
      </c>
      <c r="F25" s="130" t="str">
        <f>IF($B25="N/A","N/A",IF(E25&gt;10,"No",IF(E25&lt;-10,"No","Yes")))</f>
        <v>N/A</v>
      </c>
      <c r="G25" s="131">
        <v>16790.157148999999</v>
      </c>
      <c r="H25" s="130" t="str">
        <f>IF($B25="N/A","N/A",IF(G25&gt;10,"No",IF(G25&lt;-10,"No","Yes")))</f>
        <v>N/A</v>
      </c>
      <c r="I25" s="132">
        <v>4.4240000000000004</v>
      </c>
      <c r="J25" s="132">
        <v>0.65869999999999995</v>
      </c>
      <c r="K25" s="135" t="s">
        <v>732</v>
      </c>
      <c r="L25" s="134" t="str">
        <f>IF(J25="Div by 0", "N/A", IF(K25="N/A","N/A", IF(J25&gt;VALUE(MID(K25,1,2)), "No", IF(J25&lt;-1*VALUE(MID(K25,1,2)), "No", "Yes"))))</f>
        <v>Yes</v>
      </c>
    </row>
    <row r="26" spans="1:12" x14ac:dyDescent="0.2">
      <c r="A26" s="4" t="s">
        <v>1226</v>
      </c>
      <c r="B26" s="135" t="s">
        <v>217</v>
      </c>
      <c r="C26" s="131">
        <v>16564.242773999998</v>
      </c>
      <c r="D26" s="130" t="str">
        <f t="shared" ref="D26:D27" si="11">IF($B26="N/A","N/A",IF(C26&gt;10,"No",IF(C26&lt;-10,"No","Yes")))</f>
        <v>N/A</v>
      </c>
      <c r="E26" s="131">
        <v>17277.321824999999</v>
      </c>
      <c r="F26" s="130" t="str">
        <f t="shared" ref="F26:F30" si="12">IF($B26="N/A","N/A",IF(E26&gt;10,"No",IF(E26&lt;-10,"No","Yes")))</f>
        <v>N/A</v>
      </c>
      <c r="G26" s="131">
        <v>17588.354914</v>
      </c>
      <c r="H26" s="130" t="str">
        <f t="shared" ref="H26:H27" si="13">IF($B26="N/A","N/A",IF(G26&gt;10,"No",IF(G26&lt;-10,"No","Yes")))</f>
        <v>N/A</v>
      </c>
      <c r="I26" s="132">
        <v>4.3049999999999997</v>
      </c>
      <c r="J26" s="132">
        <v>1.8</v>
      </c>
      <c r="K26" s="135" t="s">
        <v>732</v>
      </c>
      <c r="L26" s="134" t="str">
        <f>IF(J26="Div by 0", "N/A", IF(OR(J26="N/A",K26="N/A"),"N/A", IF(J26&gt;VALUE(MID(K26,1,2)), "No", IF(J26&lt;-1*VALUE(MID(K26,1,2)), "No", "Yes"))))</f>
        <v>Yes</v>
      </c>
    </row>
    <row r="27" spans="1:12" x14ac:dyDescent="0.2">
      <c r="A27" s="4" t="s">
        <v>1227</v>
      </c>
      <c r="B27" s="135" t="s">
        <v>217</v>
      </c>
      <c r="C27" s="131">
        <v>18321.033178999998</v>
      </c>
      <c r="D27" s="130" t="str">
        <f t="shared" si="11"/>
        <v>N/A</v>
      </c>
      <c r="E27" s="131">
        <v>18975.361776000002</v>
      </c>
      <c r="F27" s="130" t="str">
        <f t="shared" si="12"/>
        <v>N/A</v>
      </c>
      <c r="G27" s="131">
        <v>19138.261127000002</v>
      </c>
      <c r="H27" s="130" t="str">
        <f t="shared" si="13"/>
        <v>N/A</v>
      </c>
      <c r="I27" s="132">
        <v>3.5710000000000002</v>
      </c>
      <c r="J27" s="132">
        <v>0.85850000000000004</v>
      </c>
      <c r="K27" s="135" t="s">
        <v>732</v>
      </c>
      <c r="L27" s="134" t="str">
        <f>IF(J27="Div by 0", "N/A", IF(OR(J27="N/A",K27="N/A"),"N/A", IF(J27&gt;VALUE(MID(K27,1,2)), "No", IF(J27&lt;-1*VALUE(MID(K27,1,2)), "No", "Yes"))))</f>
        <v>Yes</v>
      </c>
    </row>
    <row r="28" spans="1:12" x14ac:dyDescent="0.2">
      <c r="A28" s="57" t="s">
        <v>1228</v>
      </c>
      <c r="B28" s="131" t="s">
        <v>217</v>
      </c>
      <c r="C28" s="131">
        <v>1497.0418075</v>
      </c>
      <c r="D28" s="130" t="str">
        <f t="shared" ref="D28:D30" si="14">IF($B28="N/A","N/A",IF(C28&gt;10,"No",IF(C28&lt;-10,"No","Yes")))</f>
        <v>N/A</v>
      </c>
      <c r="E28" s="131">
        <v>1557.2382353</v>
      </c>
      <c r="F28" s="130" t="str">
        <f t="shared" si="12"/>
        <v>N/A</v>
      </c>
      <c r="G28" s="131">
        <v>1707.6444590000001</v>
      </c>
      <c r="H28" s="130" t="str">
        <f t="shared" ref="H28:H30" si="15">IF($B28="N/A","N/A",IF(G28&gt;10,"No",IF(G28&lt;-10,"No","Yes")))</f>
        <v>N/A</v>
      </c>
      <c r="I28" s="132">
        <v>4.0209999999999999</v>
      </c>
      <c r="J28" s="132">
        <v>9.6590000000000007</v>
      </c>
      <c r="K28" s="133" t="s">
        <v>732</v>
      </c>
      <c r="L28" s="134" t="str">
        <f>IF(J28="Div by 0", "N/A", IF(OR(J28="N/A",K28="N/A"),"N/A", IF(J28&gt;VALUE(MID(K28,1,2)), "No", IF(J28&lt;-1*VALUE(MID(K28,1,2)), "No", "Yes"))))</f>
        <v>Yes</v>
      </c>
    </row>
    <row r="29" spans="1:12" x14ac:dyDescent="0.2">
      <c r="A29" s="57" t="s">
        <v>1229</v>
      </c>
      <c r="B29" s="131" t="s">
        <v>217</v>
      </c>
      <c r="C29" s="131">
        <v>1495.4451838</v>
      </c>
      <c r="D29" s="130" t="str">
        <f t="shared" si="14"/>
        <v>N/A</v>
      </c>
      <c r="E29" s="131">
        <v>1565.3752529000001</v>
      </c>
      <c r="F29" s="130" t="str">
        <f t="shared" si="12"/>
        <v>N/A</v>
      </c>
      <c r="G29" s="131">
        <v>1715.2495386999999</v>
      </c>
      <c r="H29" s="130" t="str">
        <f t="shared" si="15"/>
        <v>N/A</v>
      </c>
      <c r="I29" s="132">
        <v>4.6760000000000002</v>
      </c>
      <c r="J29" s="132">
        <v>9.5739999999999998</v>
      </c>
      <c r="K29" s="133" t="s">
        <v>732</v>
      </c>
      <c r="L29" s="134" t="str">
        <f t="shared" ref="L29:L30" si="16">IF(J29="Div by 0", "N/A", IF(OR(J29="N/A",K29="N/A"),"N/A", IF(J29&gt;VALUE(MID(K29,1,2)), "No", IF(J29&lt;-1*VALUE(MID(K29,1,2)), "No", "Yes"))))</f>
        <v>Yes</v>
      </c>
    </row>
    <row r="30" spans="1:12" x14ac:dyDescent="0.2">
      <c r="A30" s="57" t="s">
        <v>1230</v>
      </c>
      <c r="B30" s="131" t="s">
        <v>217</v>
      </c>
      <c r="C30" s="131">
        <v>1546.5691383000001</v>
      </c>
      <c r="D30" s="130" t="str">
        <f t="shared" si="14"/>
        <v>N/A</v>
      </c>
      <c r="E30" s="131">
        <v>1301.8908730000001</v>
      </c>
      <c r="F30" s="130" t="str">
        <f t="shared" si="12"/>
        <v>N/A</v>
      </c>
      <c r="G30" s="131">
        <v>1484.0578662</v>
      </c>
      <c r="H30" s="130" t="str">
        <f t="shared" si="15"/>
        <v>N/A</v>
      </c>
      <c r="I30" s="132">
        <v>-15.8</v>
      </c>
      <c r="J30" s="132">
        <v>13.99</v>
      </c>
      <c r="K30" s="133" t="s">
        <v>732</v>
      </c>
      <c r="L30" s="134" t="str">
        <f t="shared" si="16"/>
        <v>Yes</v>
      </c>
    </row>
    <row r="31" spans="1:12" x14ac:dyDescent="0.2">
      <c r="A31" s="45" t="s">
        <v>2</v>
      </c>
      <c r="B31" s="136" t="s">
        <v>217</v>
      </c>
      <c r="C31" s="140">
        <v>77.713389531000004</v>
      </c>
      <c r="D31" s="138" t="str">
        <f t="shared" ref="D31:D69" si="17">IF($B31="N/A","N/A",IF(C31&gt;10,"No",IF(C31&lt;-10,"No","Yes")))</f>
        <v>N/A</v>
      </c>
      <c r="E31" s="140">
        <v>78.461318116000001</v>
      </c>
      <c r="F31" s="138" t="str">
        <f t="shared" ref="F31:F69" si="18">IF($B31="N/A","N/A",IF(E31&gt;10,"No",IF(E31&lt;-10,"No","Yes")))</f>
        <v>N/A</v>
      </c>
      <c r="G31" s="140">
        <v>79.607410707</v>
      </c>
      <c r="H31" s="138" t="str">
        <f t="shared" ref="H31:H69" si="19">IF($B31="N/A","N/A",IF(G31&gt;10,"No",IF(G31&lt;-10,"No","Yes")))</f>
        <v>N/A</v>
      </c>
      <c r="I31" s="132">
        <v>0.96240000000000003</v>
      </c>
      <c r="J31" s="132">
        <v>1.4610000000000001</v>
      </c>
      <c r="K31" s="133" t="s">
        <v>732</v>
      </c>
      <c r="L31" s="134" t="str">
        <f t="shared" ref="L31:L99" si="20">IF(J31="Div by 0", "N/A", IF(K31="N/A","N/A", IF(J31&gt;VALUE(MID(K31,1,2)), "No", IF(J31&lt;-1*VALUE(MID(K31,1,2)), "No", "Yes"))))</f>
        <v>Yes</v>
      </c>
    </row>
    <row r="32" spans="1:12" x14ac:dyDescent="0.2">
      <c r="A32" s="45" t="s">
        <v>22</v>
      </c>
      <c r="B32" s="136" t="s">
        <v>217</v>
      </c>
      <c r="C32" s="152">
        <v>99104</v>
      </c>
      <c r="D32" s="138" t="str">
        <f t="shared" si="17"/>
        <v>N/A</v>
      </c>
      <c r="E32" s="152">
        <v>104086</v>
      </c>
      <c r="F32" s="138" t="str">
        <f t="shared" si="18"/>
        <v>N/A</v>
      </c>
      <c r="G32" s="152">
        <v>109012</v>
      </c>
      <c r="H32" s="138" t="str">
        <f t="shared" si="19"/>
        <v>N/A</v>
      </c>
      <c r="I32" s="132">
        <v>5.0270000000000001</v>
      </c>
      <c r="J32" s="132">
        <v>4.7329999999999997</v>
      </c>
      <c r="K32" s="133" t="s">
        <v>732</v>
      </c>
      <c r="L32" s="134" t="str">
        <f t="shared" si="20"/>
        <v>Yes</v>
      </c>
    </row>
    <row r="33" spans="1:12" x14ac:dyDescent="0.2">
      <c r="A33" s="45" t="s">
        <v>451</v>
      </c>
      <c r="B33" s="135" t="s">
        <v>217</v>
      </c>
      <c r="C33" s="152">
        <v>11</v>
      </c>
      <c r="D33" s="152" t="str">
        <f t="shared" si="17"/>
        <v>N/A</v>
      </c>
      <c r="E33" s="152">
        <v>11</v>
      </c>
      <c r="F33" s="152" t="str">
        <f t="shared" si="18"/>
        <v>N/A</v>
      </c>
      <c r="G33" s="152">
        <v>11</v>
      </c>
      <c r="H33" s="130" t="str">
        <f t="shared" si="19"/>
        <v>N/A</v>
      </c>
      <c r="I33" s="132">
        <v>0</v>
      </c>
      <c r="J33" s="132">
        <v>66.67</v>
      </c>
      <c r="K33" s="135" t="s">
        <v>732</v>
      </c>
      <c r="L33" s="134" t="str">
        <f t="shared" si="20"/>
        <v>No</v>
      </c>
    </row>
    <row r="34" spans="1:12" x14ac:dyDescent="0.2">
      <c r="A34" s="45" t="s">
        <v>1231</v>
      </c>
      <c r="B34" s="141" t="s">
        <v>217</v>
      </c>
      <c r="C34" s="152" t="s">
        <v>217</v>
      </c>
      <c r="D34" s="134" t="str">
        <f t="shared" ref="D34:D38" si="21">IF($B34="N/A","N/A",IF(C34&lt;0,"No","Yes"))</f>
        <v>N/A</v>
      </c>
      <c r="E34" s="152">
        <v>11</v>
      </c>
      <c r="F34" s="134" t="str">
        <f t="shared" ref="F34:F38" si="22">IF($B34="N/A","N/A",IF(E34&lt;0,"No","Yes"))</f>
        <v>N/A</v>
      </c>
      <c r="G34" s="152">
        <v>11</v>
      </c>
      <c r="H34" s="134" t="str">
        <f t="shared" ref="H34:H38" si="23">IF($B34="N/A","N/A",IF(G34&lt;0,"No","Yes"))</f>
        <v>N/A</v>
      </c>
      <c r="I34" s="132" t="s">
        <v>217</v>
      </c>
      <c r="J34" s="132">
        <v>50</v>
      </c>
      <c r="K34" s="152" t="s">
        <v>732</v>
      </c>
      <c r="L34" s="134" t="str">
        <f t="shared" si="20"/>
        <v>No</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0</v>
      </c>
      <c r="F36" s="134" t="str">
        <f t="shared" si="22"/>
        <v>N/A</v>
      </c>
      <c r="G36" s="152">
        <v>11</v>
      </c>
      <c r="H36" s="134" t="str">
        <f t="shared" si="23"/>
        <v>N/A</v>
      </c>
      <c r="I36" s="132" t="s">
        <v>217</v>
      </c>
      <c r="J36" s="132" t="s">
        <v>1743</v>
      </c>
      <c r="K36" s="152" t="s">
        <v>732</v>
      </c>
      <c r="L36" s="134" t="str">
        <f t="shared" si="20"/>
        <v>N/A</v>
      </c>
    </row>
    <row r="37" spans="1:12" x14ac:dyDescent="0.2">
      <c r="A37" s="45" t="s">
        <v>1234</v>
      </c>
      <c r="B37" s="141" t="s">
        <v>217</v>
      </c>
      <c r="C37" s="152" t="s">
        <v>217</v>
      </c>
      <c r="D37" s="134" t="str">
        <f t="shared" si="21"/>
        <v>N/A</v>
      </c>
      <c r="E37" s="152">
        <v>11</v>
      </c>
      <c r="F37" s="134" t="str">
        <f t="shared" si="22"/>
        <v>N/A</v>
      </c>
      <c r="G37" s="152">
        <v>0</v>
      </c>
      <c r="H37" s="134" t="str">
        <f t="shared" si="23"/>
        <v>N/A</v>
      </c>
      <c r="I37" s="132" t="s">
        <v>217</v>
      </c>
      <c r="J37" s="132">
        <v>-100</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5269</v>
      </c>
      <c r="D39" s="152" t="str">
        <f t="shared" si="17"/>
        <v>N/A</v>
      </c>
      <c r="E39" s="152">
        <v>5453</v>
      </c>
      <c r="F39" s="152" t="str">
        <f t="shared" si="18"/>
        <v>N/A</v>
      </c>
      <c r="G39" s="152">
        <v>5676</v>
      </c>
      <c r="H39" s="130" t="str">
        <f t="shared" si="19"/>
        <v>N/A</v>
      </c>
      <c r="I39" s="132">
        <v>3.492</v>
      </c>
      <c r="J39" s="132">
        <v>4.0890000000000004</v>
      </c>
      <c r="K39" s="135" t="s">
        <v>732</v>
      </c>
      <c r="L39" s="134" t="str">
        <f t="shared" si="20"/>
        <v>Yes</v>
      </c>
    </row>
    <row r="40" spans="1:12" x14ac:dyDescent="0.2">
      <c r="A40" s="45" t="s">
        <v>1236</v>
      </c>
      <c r="B40" s="141" t="s">
        <v>217</v>
      </c>
      <c r="C40" s="152" t="s">
        <v>217</v>
      </c>
      <c r="D40" s="134" t="str">
        <f t="shared" ref="D40:D45" si="24">IF($B40="N/A","N/A",IF(C40&lt;0,"No","Yes"))</f>
        <v>N/A</v>
      </c>
      <c r="E40" s="152">
        <v>5371</v>
      </c>
      <c r="F40" s="134" t="str">
        <f t="shared" ref="F40:F45" si="25">IF($B40="N/A","N/A",IF(E40&lt;0,"No","Yes"))</f>
        <v>N/A</v>
      </c>
      <c r="G40" s="152">
        <v>5610</v>
      </c>
      <c r="H40" s="134" t="str">
        <f t="shared" ref="H40:H45" si="26">IF($B40="N/A","N/A",IF(G40&lt;0,"No","Yes"))</f>
        <v>N/A</v>
      </c>
      <c r="I40" s="132" t="s">
        <v>217</v>
      </c>
      <c r="J40" s="132">
        <v>4.45</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17</v>
      </c>
      <c r="F42" s="134" t="str">
        <f t="shared" si="25"/>
        <v>N/A</v>
      </c>
      <c r="G42" s="152">
        <v>19</v>
      </c>
      <c r="H42" s="134" t="str">
        <f t="shared" si="26"/>
        <v>N/A</v>
      </c>
      <c r="I42" s="132" t="s">
        <v>217</v>
      </c>
      <c r="J42" s="132">
        <v>11.76</v>
      </c>
      <c r="K42" s="152" t="s">
        <v>732</v>
      </c>
      <c r="L42" s="134" t="str">
        <f t="shared" si="20"/>
        <v>Yes</v>
      </c>
    </row>
    <row r="43" spans="1:12" x14ac:dyDescent="0.2">
      <c r="A43" s="45" t="s">
        <v>1239</v>
      </c>
      <c r="B43" s="141" t="s">
        <v>217</v>
      </c>
      <c r="C43" s="152" t="s">
        <v>217</v>
      </c>
      <c r="D43" s="134" t="str">
        <f t="shared" si="24"/>
        <v>N/A</v>
      </c>
      <c r="E43" s="152">
        <v>11</v>
      </c>
      <c r="F43" s="134" t="str">
        <f t="shared" si="25"/>
        <v>N/A</v>
      </c>
      <c r="G43" s="152">
        <v>0</v>
      </c>
      <c r="H43" s="134" t="str">
        <f t="shared" si="26"/>
        <v>N/A</v>
      </c>
      <c r="I43" s="132" t="s">
        <v>217</v>
      </c>
      <c r="J43" s="132">
        <v>-100</v>
      </c>
      <c r="K43" s="152" t="s">
        <v>732</v>
      </c>
      <c r="L43" s="134" t="str">
        <f t="shared" si="20"/>
        <v>No</v>
      </c>
    </row>
    <row r="44" spans="1:12" x14ac:dyDescent="0.2">
      <c r="A44" s="45" t="s">
        <v>1240</v>
      </c>
      <c r="B44" s="141" t="s">
        <v>217</v>
      </c>
      <c r="C44" s="152" t="s">
        <v>217</v>
      </c>
      <c r="D44" s="134" t="str">
        <f t="shared" si="24"/>
        <v>N/A</v>
      </c>
      <c r="E44" s="152">
        <v>63</v>
      </c>
      <c r="F44" s="134" t="str">
        <f t="shared" si="25"/>
        <v>N/A</v>
      </c>
      <c r="G44" s="152">
        <v>47</v>
      </c>
      <c r="H44" s="134" t="str">
        <f t="shared" si="26"/>
        <v>N/A</v>
      </c>
      <c r="I44" s="132" t="s">
        <v>217</v>
      </c>
      <c r="J44" s="132">
        <v>-25.4</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75352</v>
      </c>
      <c r="D46" s="152" t="str">
        <f t="shared" si="17"/>
        <v>N/A</v>
      </c>
      <c r="E46" s="152">
        <v>79216</v>
      </c>
      <c r="F46" s="152" t="str">
        <f t="shared" si="18"/>
        <v>N/A</v>
      </c>
      <c r="G46" s="152">
        <v>82836</v>
      </c>
      <c r="H46" s="130" t="str">
        <f t="shared" si="19"/>
        <v>N/A</v>
      </c>
      <c r="I46" s="132">
        <v>5.1280000000000001</v>
      </c>
      <c r="J46" s="132">
        <v>4.57</v>
      </c>
      <c r="K46" s="135" t="s">
        <v>732</v>
      </c>
      <c r="L46" s="134" t="str">
        <f t="shared" si="20"/>
        <v>Yes</v>
      </c>
    </row>
    <row r="47" spans="1:12" x14ac:dyDescent="0.2">
      <c r="A47" s="45" t="s">
        <v>1242</v>
      </c>
      <c r="B47" s="141" t="s">
        <v>217</v>
      </c>
      <c r="C47" s="152" t="s">
        <v>217</v>
      </c>
      <c r="D47" s="134" t="str">
        <f t="shared" ref="D47:D53" si="27">IF($B47="N/A","N/A",IF(C47&lt;0,"No","Yes"))</f>
        <v>N/A</v>
      </c>
      <c r="E47" s="152">
        <v>17044</v>
      </c>
      <c r="F47" s="134" t="str">
        <f t="shared" ref="F47:F53" si="28">IF($B47="N/A","N/A",IF(E47&lt;0,"No","Yes"))</f>
        <v>N/A</v>
      </c>
      <c r="G47" s="152">
        <v>17468</v>
      </c>
      <c r="H47" s="134" t="str">
        <f t="shared" ref="H47:H53" si="29">IF($B47="N/A","N/A",IF(G47&lt;0,"No","Yes"))</f>
        <v>N/A</v>
      </c>
      <c r="I47" s="132" t="s">
        <v>217</v>
      </c>
      <c r="J47" s="132">
        <v>2.488</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52220</v>
      </c>
      <c r="F50" s="134" t="str">
        <f t="shared" si="28"/>
        <v>N/A</v>
      </c>
      <c r="G50" s="152">
        <v>54029</v>
      </c>
      <c r="H50" s="134" t="str">
        <f t="shared" si="29"/>
        <v>N/A</v>
      </c>
      <c r="I50" s="132" t="s">
        <v>217</v>
      </c>
      <c r="J50" s="132">
        <v>3.464</v>
      </c>
      <c r="K50" s="152" t="s">
        <v>732</v>
      </c>
      <c r="L50" s="134" t="str">
        <f t="shared" si="20"/>
        <v>Yes</v>
      </c>
    </row>
    <row r="51" spans="1:12" x14ac:dyDescent="0.2">
      <c r="A51" s="45" t="s">
        <v>1246</v>
      </c>
      <c r="B51" s="141" t="s">
        <v>217</v>
      </c>
      <c r="C51" s="152" t="s">
        <v>217</v>
      </c>
      <c r="D51" s="134" t="str">
        <f t="shared" si="27"/>
        <v>N/A</v>
      </c>
      <c r="E51" s="152">
        <v>9798</v>
      </c>
      <c r="F51" s="134" t="str">
        <f t="shared" si="28"/>
        <v>N/A</v>
      </c>
      <c r="G51" s="152">
        <v>10764</v>
      </c>
      <c r="H51" s="134" t="str">
        <f t="shared" si="29"/>
        <v>N/A</v>
      </c>
      <c r="I51" s="132" t="s">
        <v>217</v>
      </c>
      <c r="J51" s="132">
        <v>9.859</v>
      </c>
      <c r="K51" s="152" t="s">
        <v>732</v>
      </c>
      <c r="L51" s="134" t="str">
        <f t="shared" si="20"/>
        <v>Yes</v>
      </c>
    </row>
    <row r="52" spans="1:12" x14ac:dyDescent="0.2">
      <c r="A52" s="45" t="s">
        <v>1247</v>
      </c>
      <c r="B52" s="141" t="s">
        <v>217</v>
      </c>
      <c r="C52" s="152" t="s">
        <v>217</v>
      </c>
      <c r="D52" s="134" t="str">
        <f t="shared" si="27"/>
        <v>N/A</v>
      </c>
      <c r="E52" s="152">
        <v>154</v>
      </c>
      <c r="F52" s="134" t="str">
        <f t="shared" si="28"/>
        <v>N/A</v>
      </c>
      <c r="G52" s="152">
        <v>575</v>
      </c>
      <c r="H52" s="134" t="str">
        <f t="shared" si="29"/>
        <v>N/A</v>
      </c>
      <c r="I52" s="132" t="s">
        <v>217</v>
      </c>
      <c r="J52" s="132">
        <v>273.39999999999998</v>
      </c>
      <c r="K52" s="152" t="s">
        <v>732</v>
      </c>
      <c r="L52" s="134" t="str">
        <f t="shared" si="20"/>
        <v>No</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18480</v>
      </c>
      <c r="D54" s="152" t="str">
        <f t="shared" si="17"/>
        <v>N/A</v>
      </c>
      <c r="E54" s="152">
        <v>19414</v>
      </c>
      <c r="F54" s="152" t="str">
        <f t="shared" si="18"/>
        <v>N/A</v>
      </c>
      <c r="G54" s="152">
        <v>20495</v>
      </c>
      <c r="H54" s="130" t="str">
        <f t="shared" si="19"/>
        <v>N/A</v>
      </c>
      <c r="I54" s="132">
        <v>5.0540000000000003</v>
      </c>
      <c r="J54" s="132">
        <v>5.5679999999999996</v>
      </c>
      <c r="K54" s="135" t="s">
        <v>732</v>
      </c>
      <c r="L54" s="134" t="str">
        <f t="shared" si="20"/>
        <v>Yes</v>
      </c>
    </row>
    <row r="55" spans="1:12" x14ac:dyDescent="0.2">
      <c r="A55" s="45" t="s">
        <v>1249</v>
      </c>
      <c r="B55" s="141" t="s">
        <v>217</v>
      </c>
      <c r="C55" s="152" t="s">
        <v>217</v>
      </c>
      <c r="D55" s="134" t="str">
        <f t="shared" ref="D55:D60" si="30">IF($B55="N/A","N/A",IF(C55&lt;0,"No","Yes"))</f>
        <v>N/A</v>
      </c>
      <c r="E55" s="152">
        <v>10433</v>
      </c>
      <c r="F55" s="134" t="str">
        <f t="shared" ref="F55:F60" si="31">IF($B55="N/A","N/A",IF(E55&lt;0,"No","Yes"))</f>
        <v>N/A</v>
      </c>
      <c r="G55" s="152">
        <v>10834</v>
      </c>
      <c r="H55" s="134" t="str">
        <f t="shared" ref="H55:H60" si="32">IF($B55="N/A","N/A",IF(G55&lt;0,"No","Yes"))</f>
        <v>N/A</v>
      </c>
      <c r="I55" s="132" t="s">
        <v>217</v>
      </c>
      <c r="J55" s="132">
        <v>3.8439999999999999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3807</v>
      </c>
      <c r="F58" s="134" t="str">
        <f t="shared" si="31"/>
        <v>N/A</v>
      </c>
      <c r="G58" s="152">
        <v>3957</v>
      </c>
      <c r="H58" s="134" t="str">
        <f t="shared" si="32"/>
        <v>N/A</v>
      </c>
      <c r="I58" s="132" t="s">
        <v>217</v>
      </c>
      <c r="J58" s="132">
        <v>3.94</v>
      </c>
      <c r="K58" s="152" t="s">
        <v>732</v>
      </c>
      <c r="L58" s="134" t="str">
        <f t="shared" si="20"/>
        <v>Yes</v>
      </c>
    </row>
    <row r="59" spans="1:12" x14ac:dyDescent="0.2">
      <c r="A59" s="45" t="s">
        <v>1253</v>
      </c>
      <c r="B59" s="141" t="s">
        <v>217</v>
      </c>
      <c r="C59" s="152" t="s">
        <v>217</v>
      </c>
      <c r="D59" s="134" t="str">
        <f t="shared" si="30"/>
        <v>N/A</v>
      </c>
      <c r="E59" s="152">
        <v>5174</v>
      </c>
      <c r="F59" s="134" t="str">
        <f t="shared" si="31"/>
        <v>N/A</v>
      </c>
      <c r="G59" s="152">
        <v>5704</v>
      </c>
      <c r="H59" s="134" t="str">
        <f t="shared" si="32"/>
        <v>N/A</v>
      </c>
      <c r="I59" s="132" t="s">
        <v>217</v>
      </c>
      <c r="J59" s="132">
        <v>10.24</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99104</v>
      </c>
      <c r="D67" s="152" t="str">
        <f t="shared" si="17"/>
        <v>N/A</v>
      </c>
      <c r="E67" s="152">
        <v>104086</v>
      </c>
      <c r="F67" s="152" t="str">
        <f t="shared" si="18"/>
        <v>N/A</v>
      </c>
      <c r="G67" s="152">
        <v>109012</v>
      </c>
      <c r="H67" s="130" t="str">
        <f t="shared" si="19"/>
        <v>N/A</v>
      </c>
      <c r="I67" s="132">
        <v>5.0270000000000001</v>
      </c>
      <c r="J67" s="132">
        <v>4.7329999999999997</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0</v>
      </c>
      <c r="D70" s="138" t="str">
        <f>IF($B70="N/A","N/A",IF(C70&gt;=20,"No",IF(C70&lt;0,"No","Yes")))</f>
        <v>Yes</v>
      </c>
      <c r="E70" s="140">
        <v>0</v>
      </c>
      <c r="F70" s="138" t="str">
        <f>IF($B70="N/A","N/A",IF(E70&gt;=20,"No",IF(E70&lt;0,"No","Yes")))</f>
        <v>Yes</v>
      </c>
      <c r="G70" s="140">
        <v>0</v>
      </c>
      <c r="H70" s="138" t="str">
        <f>IF($B70="N/A","N/A",IF(G70&gt;=20,"No",IF(G70&lt;0,"No","Yes")))</f>
        <v>Yes</v>
      </c>
      <c r="I70" s="132" t="s">
        <v>1743</v>
      </c>
      <c r="J70" s="132" t="s">
        <v>1743</v>
      </c>
      <c r="K70" s="133" t="s">
        <v>732</v>
      </c>
      <c r="L70" s="134" t="str">
        <f t="shared" si="20"/>
        <v>N/A</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2.8705454036</v>
      </c>
      <c r="D72" s="138" t="str">
        <f>IF($B72="N/A","N/A",IF(C72&gt;10,"No",IF(C72&lt;-10,"No","Yes")))</f>
        <v>N/A</v>
      </c>
      <c r="E72" s="140">
        <v>2.3752466873000002</v>
      </c>
      <c r="F72" s="138" t="str">
        <f>IF($B72="N/A","N/A",IF(E72&gt;10,"No",IF(E72&lt;-10,"No","Yes")))</f>
        <v>N/A</v>
      </c>
      <c r="G72" s="140">
        <v>2.4474538017</v>
      </c>
      <c r="H72" s="138" t="str">
        <f>IF($B72="N/A","N/A",IF(G72&gt;10,"No",IF(G72&lt;-10,"No","Yes")))</f>
        <v>N/A</v>
      </c>
      <c r="I72" s="132">
        <v>-17.3</v>
      </c>
      <c r="J72" s="132">
        <v>3.04</v>
      </c>
      <c r="K72" s="133" t="s">
        <v>732</v>
      </c>
      <c r="L72" s="134" t="str">
        <f t="shared" si="20"/>
        <v>Yes</v>
      </c>
    </row>
    <row r="73" spans="1:12" x14ac:dyDescent="0.2">
      <c r="A73" s="45" t="s">
        <v>81</v>
      </c>
      <c r="B73" s="136" t="s">
        <v>217</v>
      </c>
      <c r="C73" s="140">
        <v>0</v>
      </c>
      <c r="D73" s="138" t="str">
        <f>IF($B73="N/A","N/A",IF(C73&gt;10,"No",IF(C73&lt;-10,"No","Yes")))</f>
        <v>N/A</v>
      </c>
      <c r="E73" s="140">
        <v>0</v>
      </c>
      <c r="F73" s="138" t="str">
        <f>IF($B73="N/A","N/A",IF(E73&gt;10,"No",IF(E73&lt;-10,"No","Yes")))</f>
        <v>N/A</v>
      </c>
      <c r="G73" s="140">
        <v>0</v>
      </c>
      <c r="H73" s="138" t="str">
        <f>IF($B73="N/A","N/A",IF(G73&gt;10,"No",IF(G73&lt;-10,"No","Yes")))</f>
        <v>N/A</v>
      </c>
      <c r="I73" s="132" t="s">
        <v>1743</v>
      </c>
      <c r="J73" s="132" t="s">
        <v>1743</v>
      </c>
      <c r="K73" s="133" t="s">
        <v>732</v>
      </c>
      <c r="L73" s="134" t="str">
        <f t="shared" si="20"/>
        <v>N/A</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2.2871964159</v>
      </c>
      <c r="D75" s="138" t="str">
        <f>IF($B75="N/A","N/A",IF(C75&gt;10,"No",IF(C75&lt;-10,"No","Yes")))</f>
        <v>N/A</v>
      </c>
      <c r="E75" s="140">
        <v>2.3746116288999999</v>
      </c>
      <c r="F75" s="138" t="str">
        <f>IF($B75="N/A","N/A",IF(E75&gt;10,"No",IF(E75&lt;-10,"No","Yes")))</f>
        <v>N/A</v>
      </c>
      <c r="G75" s="140">
        <v>2.3664785063</v>
      </c>
      <c r="H75" s="138" t="str">
        <f>IF($B75="N/A","N/A",IF(G75&gt;10,"No",IF(G75&lt;-10,"No","Yes")))</f>
        <v>N/A</v>
      </c>
      <c r="I75" s="132">
        <v>3.8220000000000001</v>
      </c>
      <c r="J75" s="132">
        <v>-0.34300000000000003</v>
      </c>
      <c r="K75" s="133" t="s">
        <v>732</v>
      </c>
      <c r="L75" s="134" t="str">
        <f t="shared" si="20"/>
        <v>Yes</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98.036048840000007</v>
      </c>
      <c r="D78" s="138" t="str">
        <f t="shared" si="34"/>
        <v>N/A</v>
      </c>
      <c r="E78" s="140">
        <v>97.932473444999999</v>
      </c>
      <c r="F78" s="138" t="str">
        <f t="shared" si="35"/>
        <v>N/A</v>
      </c>
      <c r="G78" s="140">
        <v>98.093246402000005</v>
      </c>
      <c r="H78" s="138" t="str">
        <f t="shared" si="36"/>
        <v>N/A</v>
      </c>
      <c r="I78" s="132">
        <v>-0.106</v>
      </c>
      <c r="J78" s="132">
        <v>0.16420000000000001</v>
      </c>
      <c r="K78" s="133" t="s">
        <v>732</v>
      </c>
      <c r="L78" s="134" t="str">
        <f t="shared" si="37"/>
        <v>Yes</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84.368737475000003</v>
      </c>
      <c r="D81" s="138" t="str">
        <f t="shared" si="34"/>
        <v>N/A</v>
      </c>
      <c r="E81" s="140">
        <v>84.126984127</v>
      </c>
      <c r="F81" s="138" t="str">
        <f t="shared" si="35"/>
        <v>N/A</v>
      </c>
      <c r="G81" s="140">
        <v>83.905967450000006</v>
      </c>
      <c r="H81" s="138" t="str">
        <f t="shared" si="36"/>
        <v>N/A</v>
      </c>
      <c r="I81" s="132">
        <v>-0.28699999999999998</v>
      </c>
      <c r="J81" s="132">
        <v>-0.26300000000000001</v>
      </c>
      <c r="K81" s="135" t="s">
        <v>732</v>
      </c>
      <c r="L81" s="134" t="str">
        <f t="shared" si="37"/>
        <v>Yes</v>
      </c>
    </row>
    <row r="82" spans="1:12" x14ac:dyDescent="0.2">
      <c r="A82" s="45" t="s">
        <v>73</v>
      </c>
      <c r="B82" s="136" t="s">
        <v>217</v>
      </c>
      <c r="C82" s="149">
        <v>98915</v>
      </c>
      <c r="D82" s="138" t="str">
        <f t="shared" si="34"/>
        <v>N/A</v>
      </c>
      <c r="E82" s="149">
        <v>103641</v>
      </c>
      <c r="F82" s="138" t="str">
        <f t="shared" si="35"/>
        <v>N/A</v>
      </c>
      <c r="G82" s="149">
        <v>109440</v>
      </c>
      <c r="H82" s="138" t="str">
        <f t="shared" si="36"/>
        <v>N/A</v>
      </c>
      <c r="I82" s="132">
        <v>4.7779999999999996</v>
      </c>
      <c r="J82" s="132">
        <v>5.5949999999999998</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78.083202749999998</v>
      </c>
      <c r="D86" s="138" t="str">
        <f t="shared" si="34"/>
        <v>N/A</v>
      </c>
      <c r="E86" s="150">
        <v>78.500786368000007</v>
      </c>
      <c r="F86" s="138" t="str">
        <f t="shared" si="35"/>
        <v>N/A</v>
      </c>
      <c r="G86" s="150">
        <v>79.051535087999994</v>
      </c>
      <c r="H86" s="138" t="str">
        <f t="shared" si="36"/>
        <v>N/A</v>
      </c>
      <c r="I86" s="132">
        <v>0.53480000000000005</v>
      </c>
      <c r="J86" s="132">
        <v>0.7016</v>
      </c>
      <c r="K86" s="133" t="s">
        <v>732</v>
      </c>
      <c r="L86" s="134" t="str">
        <f t="shared" si="20"/>
        <v>Yes</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21.916797249999998</v>
      </c>
      <c r="D98" s="138" t="str">
        <f t="shared" si="34"/>
        <v>N/A</v>
      </c>
      <c r="E98" s="150">
        <v>21.499213632</v>
      </c>
      <c r="F98" s="138" t="str">
        <f t="shared" si="35"/>
        <v>N/A</v>
      </c>
      <c r="G98" s="150">
        <v>20.948464911999999</v>
      </c>
      <c r="H98" s="138" t="str">
        <f t="shared" si="36"/>
        <v>N/A</v>
      </c>
      <c r="I98" s="132">
        <v>-1.91</v>
      </c>
      <c r="J98" s="132">
        <v>-2.56</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3122963</v>
      </c>
      <c r="D100" s="138" t="str">
        <f>IF($B100="N/A","N/A",IF(C100&gt;10,"No",IF(C100&lt;-10,"No","Yes")))</f>
        <v>N/A</v>
      </c>
      <c r="E100" s="137">
        <v>1632405</v>
      </c>
      <c r="F100" s="138" t="str">
        <f>IF($B100="N/A","N/A",IF(E100&gt;10,"No",IF(E100&lt;-10,"No","Yes")))</f>
        <v>N/A</v>
      </c>
      <c r="G100" s="137">
        <v>1767756</v>
      </c>
      <c r="H100" s="138" t="str">
        <f>IF($B100="N/A","N/A",IF(G100&gt;10,"No",IF(G100&lt;-10,"No","Yes")))</f>
        <v>N/A</v>
      </c>
      <c r="I100" s="132">
        <v>-47.7</v>
      </c>
      <c r="J100" s="132">
        <v>8.2919999999999998</v>
      </c>
      <c r="K100" s="133" t="s">
        <v>732</v>
      </c>
      <c r="L100" s="134" t="str">
        <f t="shared" ref="L100:L111" si="38">IF(J100="Div by 0", "N/A", IF(K100="N/A","N/A", IF(J100&gt;VALUE(MID(K100,1,2)), "No", IF(J100&lt;-1*VALUE(MID(K100,1,2)), "No", "Yes"))))</f>
        <v>Yes</v>
      </c>
    </row>
    <row r="101" spans="1:12" x14ac:dyDescent="0.2">
      <c r="A101" s="45" t="s">
        <v>455</v>
      </c>
      <c r="B101" s="136" t="s">
        <v>217</v>
      </c>
      <c r="C101" s="137">
        <v>0</v>
      </c>
      <c r="D101" s="138" t="str">
        <f>IF($B101="N/A","N/A",IF(C101&gt;10,"No",IF(C101&lt;-10,"No","Yes")))</f>
        <v>N/A</v>
      </c>
      <c r="E101" s="137">
        <v>0</v>
      </c>
      <c r="F101" s="138" t="str">
        <f>IF($B101="N/A","N/A",IF(E101&gt;10,"No",IF(E101&lt;-10,"No","Yes")))</f>
        <v>N/A</v>
      </c>
      <c r="G101" s="137">
        <v>0</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1579397</v>
      </c>
      <c r="D102" s="138" t="str">
        <f>IF($B102="N/A","N/A",IF(C102&gt;10,"No",IF(C102&lt;-10,"No","Yes")))</f>
        <v>N/A</v>
      </c>
      <c r="E102" s="137">
        <v>0</v>
      </c>
      <c r="F102" s="138" t="str">
        <f>IF($B102="N/A","N/A",IF(E102&gt;10,"No",IF(E102&lt;-10,"No","Yes")))</f>
        <v>N/A</v>
      </c>
      <c r="G102" s="137">
        <v>0</v>
      </c>
      <c r="H102" s="138" t="str">
        <f>IF($B102="N/A","N/A",IF(G102&gt;10,"No",IF(G102&lt;-10,"No","Yes")))</f>
        <v>N/A</v>
      </c>
      <c r="I102" s="132">
        <v>-100</v>
      </c>
      <c r="J102" s="132" t="s">
        <v>1743</v>
      </c>
      <c r="K102" s="133" t="s">
        <v>732</v>
      </c>
      <c r="L102" s="134" t="str">
        <f t="shared" si="38"/>
        <v>N/A</v>
      </c>
    </row>
    <row r="103" spans="1:12" x14ac:dyDescent="0.2">
      <c r="A103" s="45" t="s">
        <v>457</v>
      </c>
      <c r="B103" s="136" t="s">
        <v>217</v>
      </c>
      <c r="C103" s="137">
        <v>1543566</v>
      </c>
      <c r="D103" s="138" t="str">
        <f>IF($B103="N/A","N/A",IF(C103&gt;10,"No",IF(C103&lt;-10,"No","Yes")))</f>
        <v>N/A</v>
      </c>
      <c r="E103" s="137">
        <v>1632405</v>
      </c>
      <c r="F103" s="138" t="str">
        <f>IF($B103="N/A","N/A",IF(E103&gt;10,"No",IF(E103&lt;-10,"No","Yes")))</f>
        <v>N/A</v>
      </c>
      <c r="G103" s="137">
        <v>1767756</v>
      </c>
      <c r="H103" s="138" t="str">
        <f>IF($B103="N/A","N/A",IF(G103&gt;10,"No",IF(G103&lt;-10,"No","Yes")))</f>
        <v>N/A</v>
      </c>
      <c r="I103" s="132">
        <v>5.7549999999999999</v>
      </c>
      <c r="J103" s="132">
        <v>8.2919999999999998</v>
      </c>
      <c r="K103" s="133" t="s">
        <v>732</v>
      </c>
      <c r="L103" s="134" t="str">
        <f t="shared" si="38"/>
        <v>Yes</v>
      </c>
    </row>
    <row r="104" spans="1:12" x14ac:dyDescent="0.2">
      <c r="A104" s="45" t="s">
        <v>108</v>
      </c>
      <c r="B104" s="154" t="s">
        <v>299</v>
      </c>
      <c r="C104" s="150">
        <v>0.83624416830000003</v>
      </c>
      <c r="D104" s="138" t="str">
        <f>IF($B104="N/A","N/A",IF(C104&gt;2,"No",IF(C104&lt;0.9,"No","Yes")))</f>
        <v>No</v>
      </c>
      <c r="E104" s="150">
        <v>0.56907291319999997</v>
      </c>
      <c r="F104" s="138" t="str">
        <f>IF($B104="N/A","N/A",IF(E104&gt;2,"No",IF(E104&lt;0.9,"No","Yes")))</f>
        <v>No</v>
      </c>
      <c r="G104" s="150">
        <v>0.58243633009999995</v>
      </c>
      <c r="H104" s="138" t="str">
        <f>IF($B104="N/A","N/A",IF(G104&gt;2,"No",IF(G104&lt;0.9,"No","Yes")))</f>
        <v>No</v>
      </c>
      <c r="I104" s="132">
        <v>-31.9</v>
      </c>
      <c r="J104" s="132">
        <v>2.3479999999999999</v>
      </c>
      <c r="K104" s="133" t="s">
        <v>732</v>
      </c>
      <c r="L104" s="134" t="str">
        <f t="shared" si="38"/>
        <v>Yes</v>
      </c>
    </row>
    <row r="105" spans="1:12" x14ac:dyDescent="0.2">
      <c r="A105" s="45" t="s">
        <v>458</v>
      </c>
      <c r="B105" s="154" t="s">
        <v>299</v>
      </c>
      <c r="C105" s="150" t="s">
        <v>1743</v>
      </c>
      <c r="D105" s="138" t="str">
        <f>IF($B105="N/A","N/A",IF(C105&gt;2,"No",IF(C105&lt;0.9,"No","Yes")))</f>
        <v>No</v>
      </c>
      <c r="E105" s="150" t="s">
        <v>1743</v>
      </c>
      <c r="F105" s="138" t="str">
        <f>IF($B105="N/A","N/A",IF(E105&gt;2,"No",IF(E105&lt;0.9,"No","Yes")))</f>
        <v>No</v>
      </c>
      <c r="G105" s="150" t="s">
        <v>1743</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0.57098309209999998</v>
      </c>
      <c r="D107" s="138" t="str">
        <f>IF($B107="N/A","N/A",IF(C107&gt;2,"No",IF(C107&lt;0.9,"No","Yes")))</f>
        <v>No</v>
      </c>
      <c r="E107" s="150">
        <v>0.56907291319999997</v>
      </c>
      <c r="F107" s="138" t="str">
        <f>IF($B107="N/A","N/A",IF(E107&gt;2,"No",IF(E107&lt;0.9,"No","Yes")))</f>
        <v>No</v>
      </c>
      <c r="G107" s="150">
        <v>0.58243633009999995</v>
      </c>
      <c r="H107" s="138" t="str">
        <f>IF($B107="N/A","N/A",IF(G107&gt;2,"No",IF(G107&lt;0.9,"No","Yes")))</f>
        <v>No</v>
      </c>
      <c r="I107" s="132">
        <v>-0.33500000000000002</v>
      </c>
      <c r="J107" s="132">
        <v>2.3479999999999999</v>
      </c>
      <c r="K107" s="133" t="s">
        <v>732</v>
      </c>
      <c r="L107" s="134" t="str">
        <f t="shared" si="38"/>
        <v>Yes</v>
      </c>
    </row>
    <row r="108" spans="1:12" x14ac:dyDescent="0.2">
      <c r="A108" s="45" t="s">
        <v>1272</v>
      </c>
      <c r="B108" s="136" t="s">
        <v>217</v>
      </c>
      <c r="C108" s="137">
        <v>3.4656614687</v>
      </c>
      <c r="D108" s="138" t="str">
        <f>IF($B108="N/A","N/A",IF(C108&gt;10,"No",IF(C108&lt;-10,"No","Yes")))</f>
        <v>N/A</v>
      </c>
      <c r="E108" s="137">
        <v>1.7072187396</v>
      </c>
      <c r="F108" s="138" t="str">
        <f>IF($B108="N/A","N/A",IF(E108&gt;10,"No",IF(E108&lt;-10,"No","Yes")))</f>
        <v>N/A</v>
      </c>
      <c r="G108" s="137">
        <v>1.7473089902000001</v>
      </c>
      <c r="H108" s="138" t="str">
        <f>IF($B108="N/A","N/A",IF(G108&gt;10,"No",IF(G108&lt;-10,"No","Yes")))</f>
        <v>N/A</v>
      </c>
      <c r="I108" s="132">
        <v>-50.7</v>
      </c>
      <c r="J108" s="132">
        <v>2.3479999999999999</v>
      </c>
      <c r="K108" s="133" t="s">
        <v>732</v>
      </c>
      <c r="L108" s="134" t="str">
        <f t="shared" si="38"/>
        <v>Yes</v>
      </c>
    </row>
    <row r="109" spans="1:12" x14ac:dyDescent="0.2">
      <c r="A109" s="45" t="s">
        <v>1273</v>
      </c>
      <c r="B109" s="136" t="s">
        <v>217</v>
      </c>
      <c r="C109" s="137" t="s">
        <v>1743</v>
      </c>
      <c r="D109" s="138" t="str">
        <f>IF($B109="N/A","N/A",IF(C109&gt;10,"No",IF(C109&lt;-10,"No","Yes")))</f>
        <v>N/A</v>
      </c>
      <c r="E109" s="137" t="s">
        <v>1743</v>
      </c>
      <c r="F109" s="138" t="str">
        <f>IF($B109="N/A","N/A",IF(E109&gt;10,"No",IF(E109&lt;-10,"No","Yes")))</f>
        <v>N/A</v>
      </c>
      <c r="G109" s="137" t="s">
        <v>1743</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1.7129492762</v>
      </c>
      <c r="D111" s="138" t="str">
        <f>IF($B111="N/A","N/A",IF(C111&gt;10,"No",IF(C111&lt;-10,"No","Yes")))</f>
        <v>N/A</v>
      </c>
      <c r="E111" s="137">
        <v>1.7072187396</v>
      </c>
      <c r="F111" s="138" t="str">
        <f>IF($B111="N/A","N/A",IF(E111&gt;10,"No",IF(E111&lt;-10,"No","Yes")))</f>
        <v>N/A</v>
      </c>
      <c r="G111" s="137">
        <v>1.7473089902000001</v>
      </c>
      <c r="H111" s="138" t="str">
        <f>IF($B111="N/A","N/A",IF(G111&gt;10,"No",IF(G111&lt;-10,"No","Yes")))</f>
        <v>N/A</v>
      </c>
      <c r="I111" s="132">
        <v>-0.33500000000000002</v>
      </c>
      <c r="J111" s="132">
        <v>2.3479999999999999</v>
      </c>
      <c r="K111" s="133" t="s">
        <v>732</v>
      </c>
      <c r="L111" s="134" t="str">
        <f t="shared" si="38"/>
        <v>Yes</v>
      </c>
    </row>
    <row r="112" spans="1:12" x14ac:dyDescent="0.2">
      <c r="A112" s="45" t="s">
        <v>329</v>
      </c>
      <c r="B112" s="135" t="s">
        <v>300</v>
      </c>
      <c r="C112" s="150">
        <v>94.916451405000004</v>
      </c>
      <c r="D112" s="138" t="str">
        <f>IF(OR($B112="N/A",$C112="N/A"),"N/A",IF(C112&gt;98,"Yes","No"))</f>
        <v>No</v>
      </c>
      <c r="E112" s="150">
        <v>60.039774801999997</v>
      </c>
      <c r="F112" s="138" t="str">
        <f>IF(OR($B112="N/A",$E112="N/A"),"N/A",IF(E112&gt;98,"Yes","No"))</f>
        <v>No</v>
      </c>
      <c r="G112" s="150">
        <v>60.832752358</v>
      </c>
      <c r="H112" s="138" t="str">
        <f t="shared" ref="H112:H115" si="39">IF($B112="N/A","N/A",IF(G112&gt;98,"Yes","No"))</f>
        <v>No</v>
      </c>
      <c r="I112" s="132">
        <v>-36.700000000000003</v>
      </c>
      <c r="J112" s="132">
        <v>1.321</v>
      </c>
      <c r="K112" s="133" t="s">
        <v>732</v>
      </c>
      <c r="L112" s="134" t="str">
        <f>IF(J112="Div by 0", "N/A", IF(OR(J112="N/A",K112="N/A"),"N/A", IF(J112&gt;VALUE(MID(K112,1,2)), "No", IF(J112&lt;-1*VALUE(MID(K112,1,2)), "No", "Yes"))))</f>
        <v>Yes</v>
      </c>
    </row>
    <row r="113" spans="1:12" x14ac:dyDescent="0.2">
      <c r="A113" s="45" t="s">
        <v>461</v>
      </c>
      <c r="B113" s="135" t="s">
        <v>300</v>
      </c>
      <c r="C113" s="150" t="s">
        <v>1743</v>
      </c>
      <c r="D113" s="138" t="str">
        <f t="shared" ref="D113:D115" si="40">IF(OR($B113="N/A",$C113="N/A"),"N/A",IF(C113&gt;98,"Yes","No"))</f>
        <v>Yes</v>
      </c>
      <c r="E113" s="150" t="s">
        <v>1743</v>
      </c>
      <c r="F113" s="138" t="str">
        <f t="shared" ref="F113:F115" si="41">IF(OR($B113="N/A",$E113="N/A"),"N/A",IF(E113&gt;98,"Yes","No"))</f>
        <v>Yes</v>
      </c>
      <c r="G113" s="150" t="s">
        <v>1743</v>
      </c>
      <c r="H113" s="138" t="str">
        <f t="shared" si="39"/>
        <v>Yes</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60.340652243999997</v>
      </c>
      <c r="D115" s="138" t="str">
        <f t="shared" si="40"/>
        <v>No</v>
      </c>
      <c r="E115" s="150">
        <v>60.039774801999997</v>
      </c>
      <c r="F115" s="138" t="str">
        <f t="shared" si="41"/>
        <v>No</v>
      </c>
      <c r="G115" s="150">
        <v>60.832752358</v>
      </c>
      <c r="H115" s="138" t="str">
        <f t="shared" si="39"/>
        <v>No</v>
      </c>
      <c r="I115" s="132">
        <v>-0.499</v>
      </c>
      <c r="J115" s="132">
        <v>1.321</v>
      </c>
      <c r="K115" s="133" t="s">
        <v>732</v>
      </c>
      <c r="L115" s="134" t="str">
        <f t="shared" si="42"/>
        <v>Yes</v>
      </c>
    </row>
    <row r="116" spans="1:12" x14ac:dyDescent="0.2">
      <c r="A116" s="3" t="s">
        <v>464</v>
      </c>
      <c r="B116" s="135" t="s">
        <v>217</v>
      </c>
      <c r="C116" s="155">
        <v>0</v>
      </c>
      <c r="D116" s="138" t="str">
        <f>IF($B116="N/A","N/A",IF(C116&gt;10,"No",IF(C116&lt;-10,"No","Yes")))</f>
        <v>N/A</v>
      </c>
      <c r="E116" s="155">
        <v>0</v>
      </c>
      <c r="F116" s="138" t="str">
        <f>IF($B116="N/A","N/A",IF(E116&gt;10,"No",IF(E116&lt;-10,"No","Yes")))</f>
        <v>N/A</v>
      </c>
      <c r="G116" s="155">
        <v>0</v>
      </c>
      <c r="H116" s="138" t="str">
        <f>IF($B116="N/A","N/A",IF(G116&gt;10,"No",IF(G116&lt;-10,"No","Yes")))</f>
        <v>N/A</v>
      </c>
      <c r="I116" s="132" t="s">
        <v>1743</v>
      </c>
      <c r="J116" s="132" t="s">
        <v>1743</v>
      </c>
      <c r="K116" s="135" t="s">
        <v>732</v>
      </c>
      <c r="L116" s="134" t="str">
        <f>IF(J116="Div by 0", "N/A", IF(OR(J116="N/A",K116="N/A"),"N/A", IF(J116&gt;VALUE(MID(K116,1,2)), "No", IF(J116&lt;-1*VALUE(MID(K116,1,2)), "No", "Yes"))))</f>
        <v>N/A</v>
      </c>
    </row>
    <row r="117" spans="1:12" x14ac:dyDescent="0.2">
      <c r="A117" s="3" t="s">
        <v>215</v>
      </c>
      <c r="B117" s="135" t="s">
        <v>217</v>
      </c>
      <c r="C117" s="150" t="s">
        <v>1743</v>
      </c>
      <c r="D117" s="138" t="str">
        <f>IF($B117="N/A","N/A",IF(C117&gt;10,"No",IF(C117&lt;-10,"No","Yes")))</f>
        <v>N/A</v>
      </c>
      <c r="E117" s="150" t="s">
        <v>1743</v>
      </c>
      <c r="F117" s="138" t="str">
        <f>IF($B117="N/A","N/A",IF(E117&gt;10,"No",IF(E117&lt;-10,"No","Yes")))</f>
        <v>N/A</v>
      </c>
      <c r="G117" s="150" t="s">
        <v>1743</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3122963</v>
      </c>
      <c r="D143" s="138" t="str">
        <f>IF($B143="N/A","N/A",IF(C143&gt;10,"No",IF(C143&lt;-10,"No","Yes")))</f>
        <v>N/A</v>
      </c>
      <c r="E143" s="131">
        <v>1632405</v>
      </c>
      <c r="F143" s="138" t="str">
        <f>IF($B143="N/A","N/A",IF(E143&gt;10,"No",IF(E143&lt;-10,"No","Yes")))</f>
        <v>N/A</v>
      </c>
      <c r="G143" s="131">
        <v>1767756</v>
      </c>
      <c r="H143" s="138" t="str">
        <f>IF($B143="N/A","N/A",IF(G143&gt;10,"No",IF(G143&lt;-10,"No","Yes")))</f>
        <v>N/A</v>
      </c>
      <c r="I143" s="132">
        <v>-47.7</v>
      </c>
      <c r="J143" s="132">
        <v>8.2919999999999998</v>
      </c>
      <c r="K143" s="133" t="s">
        <v>732</v>
      </c>
      <c r="L143" s="134" t="str">
        <f>IF(J143="Div by 0", "N/A", IF(K143="N/A","N/A", IF(J143&gt;VALUE(MID(K143,1,2)), "No", IF(J143&lt;-1*VALUE(MID(K143,1,2)), "No", "Yes"))))</f>
        <v>Yes</v>
      </c>
    </row>
    <row r="144" spans="1:12" x14ac:dyDescent="0.2">
      <c r="A144" s="3" t="s">
        <v>730</v>
      </c>
      <c r="B144" s="136" t="s">
        <v>217</v>
      </c>
      <c r="C144" s="152">
        <v>99104</v>
      </c>
      <c r="D144" s="138" t="str">
        <f>IF($B144="N/A","N/A",IF(C144&gt;10,"No",IF(C144&lt;-10,"No","Yes")))</f>
        <v>N/A</v>
      </c>
      <c r="E144" s="152">
        <v>104086</v>
      </c>
      <c r="F144" s="138" t="str">
        <f>IF($B144="N/A","N/A",IF(E144&gt;10,"No",IF(E144&lt;-10,"No","Yes")))</f>
        <v>N/A</v>
      </c>
      <c r="G144" s="152">
        <v>109012</v>
      </c>
      <c r="H144" s="138" t="str">
        <f>IF($B144="N/A","N/A",IF(G144&gt;10,"No",IF(G144&lt;-10,"No","Yes")))</f>
        <v>N/A</v>
      </c>
      <c r="I144" s="132">
        <v>5.0270000000000001</v>
      </c>
      <c r="J144" s="132">
        <v>4.7329999999999997</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79.607410707</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7.3346046600000006E-2</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32.035218422</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92.172113362000005</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90.963561315999996</v>
      </c>
      <c r="H149" s="134" t="str">
        <f t="shared" si="54"/>
        <v>N/A</v>
      </c>
      <c r="I149" s="132" t="s">
        <v>217</v>
      </c>
      <c r="J149" s="132" t="s">
        <v>217</v>
      </c>
      <c r="K149" s="141" t="s">
        <v>732</v>
      </c>
      <c r="L149" s="134" t="str">
        <f t="shared" si="55"/>
        <v>N/A</v>
      </c>
    </row>
    <row r="150" spans="1:12" x14ac:dyDescent="0.2">
      <c r="A150" s="4" t="s">
        <v>731</v>
      </c>
      <c r="B150" s="135" t="s">
        <v>217</v>
      </c>
      <c r="C150" s="152">
        <v>0</v>
      </c>
      <c r="D150" s="130" t="str">
        <f t="shared" ref="D150:D172" si="56">IF($B150="N/A","N/A",IF(C150&gt;10,"No",IF(C150&lt;-10,"No","Yes")))</f>
        <v>N/A</v>
      </c>
      <c r="E150" s="152">
        <v>0</v>
      </c>
      <c r="F150" s="130" t="str">
        <f t="shared" ref="F150:F172" si="57">IF($B150="N/A","N/A",IF(E150&gt;10,"No",IF(E150&lt;-10,"No","Yes")))</f>
        <v>N/A</v>
      </c>
      <c r="G150" s="152">
        <v>0</v>
      </c>
      <c r="H150" s="130" t="str">
        <f t="shared" ref="H150:H172" si="58">IF($B150="N/A","N/A",IF(G150&gt;10,"No",IF(G150&lt;-10,"No","Yes")))</f>
        <v>N/A</v>
      </c>
      <c r="I150" s="132" t="s">
        <v>1743</v>
      </c>
      <c r="J150" s="132" t="s">
        <v>1743</v>
      </c>
      <c r="K150" s="135" t="s">
        <v>732</v>
      </c>
      <c r="L150" s="134" t="str">
        <f t="shared" ref="L150:L172" si="59">IF(J150="Div by 0", "N/A", IF(K150="N/A","N/A", IF(J150&gt;VALUE(MID(K150,1,2)), "No", IF(J150&lt;-1*VALUE(MID(K150,1,2)), "No", "Yes"))))</f>
        <v>N/A</v>
      </c>
    </row>
    <row r="151" spans="1:12" x14ac:dyDescent="0.2">
      <c r="A151" s="4" t="s">
        <v>534</v>
      </c>
      <c r="B151" s="135" t="s">
        <v>217</v>
      </c>
      <c r="C151" s="152">
        <v>0</v>
      </c>
      <c r="D151" s="130" t="str">
        <f t="shared" si="56"/>
        <v>N/A</v>
      </c>
      <c r="E151" s="152">
        <v>0</v>
      </c>
      <c r="F151" s="130" t="str">
        <f t="shared" si="57"/>
        <v>N/A</v>
      </c>
      <c r="G151" s="152">
        <v>0</v>
      </c>
      <c r="H151" s="130" t="str">
        <f t="shared" si="58"/>
        <v>N/A</v>
      </c>
      <c r="I151" s="132" t="s">
        <v>1743</v>
      </c>
      <c r="J151" s="132" t="s">
        <v>1743</v>
      </c>
      <c r="K151" s="135" t="s">
        <v>732</v>
      </c>
      <c r="L151" s="134" t="str">
        <f t="shared" si="59"/>
        <v>N/A</v>
      </c>
    </row>
    <row r="152" spans="1:12" x14ac:dyDescent="0.2">
      <c r="A152" s="4" t="s">
        <v>535</v>
      </c>
      <c r="B152" s="135" t="s">
        <v>217</v>
      </c>
      <c r="C152" s="152">
        <v>0</v>
      </c>
      <c r="D152" s="130" t="str">
        <f t="shared" si="56"/>
        <v>N/A</v>
      </c>
      <c r="E152" s="152">
        <v>0</v>
      </c>
      <c r="F152" s="130" t="str">
        <f t="shared" si="57"/>
        <v>N/A</v>
      </c>
      <c r="G152" s="152">
        <v>0</v>
      </c>
      <c r="H152" s="130" t="str">
        <f t="shared" si="58"/>
        <v>N/A</v>
      </c>
      <c r="I152" s="132" t="s">
        <v>1743</v>
      </c>
      <c r="J152" s="132" t="s">
        <v>1743</v>
      </c>
      <c r="K152" s="135" t="s">
        <v>732</v>
      </c>
      <c r="L152" s="134" t="str">
        <f t="shared" si="59"/>
        <v>N/A</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0</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0</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0</v>
      </c>
      <c r="D160" s="130" t="str">
        <f t="shared" si="56"/>
        <v>N/A</v>
      </c>
      <c r="E160" s="152">
        <v>0</v>
      </c>
      <c r="F160" s="130" t="str">
        <f t="shared" si="57"/>
        <v>N/A</v>
      </c>
      <c r="G160" s="152">
        <v>0</v>
      </c>
      <c r="H160" s="130" t="str">
        <f t="shared" si="58"/>
        <v>N/A</v>
      </c>
      <c r="I160" s="132" t="s">
        <v>1743</v>
      </c>
      <c r="J160" s="132" t="s">
        <v>1743</v>
      </c>
      <c r="K160" s="135" t="s">
        <v>732</v>
      </c>
      <c r="L160" s="134" t="str">
        <f t="shared" si="59"/>
        <v>N/A</v>
      </c>
    </row>
    <row r="161" spans="1:12" x14ac:dyDescent="0.2">
      <c r="A161" s="4" t="s">
        <v>544</v>
      </c>
      <c r="B161" s="135" t="s">
        <v>217</v>
      </c>
      <c r="C161" s="131">
        <v>0</v>
      </c>
      <c r="D161" s="130" t="str">
        <f t="shared" si="56"/>
        <v>N/A</v>
      </c>
      <c r="E161" s="131">
        <v>0</v>
      </c>
      <c r="F161" s="130" t="str">
        <f t="shared" si="57"/>
        <v>N/A</v>
      </c>
      <c r="G161" s="131">
        <v>0</v>
      </c>
      <c r="H161" s="130" t="str">
        <f t="shared" si="58"/>
        <v>N/A</v>
      </c>
      <c r="I161" s="132" t="s">
        <v>1743</v>
      </c>
      <c r="J161" s="132" t="s">
        <v>1743</v>
      </c>
      <c r="K161" s="135" t="s">
        <v>732</v>
      </c>
      <c r="L161" s="134" t="str">
        <f t="shared" si="59"/>
        <v>N/A</v>
      </c>
    </row>
    <row r="162" spans="1:12" x14ac:dyDescent="0.2">
      <c r="A162" s="4" t="s">
        <v>1276</v>
      </c>
      <c r="B162" s="135" t="s">
        <v>217</v>
      </c>
      <c r="C162" s="131" t="s">
        <v>1743</v>
      </c>
      <c r="D162" s="130" t="str">
        <f t="shared" si="56"/>
        <v>N/A</v>
      </c>
      <c r="E162" s="131" t="s">
        <v>1743</v>
      </c>
      <c r="F162" s="130" t="str">
        <f t="shared" si="57"/>
        <v>N/A</v>
      </c>
      <c r="G162" s="131" t="s">
        <v>1743</v>
      </c>
      <c r="H162" s="130" t="str">
        <f t="shared" si="58"/>
        <v>N/A</v>
      </c>
      <c r="I162" s="132" t="s">
        <v>1743</v>
      </c>
      <c r="J162" s="132" t="s">
        <v>1743</v>
      </c>
      <c r="K162" s="135" t="s">
        <v>732</v>
      </c>
      <c r="L162" s="134" t="str">
        <f t="shared" si="59"/>
        <v>N/A</v>
      </c>
    </row>
    <row r="163" spans="1:12" ht="25.5" x14ac:dyDescent="0.2">
      <c r="A163" s="4" t="s">
        <v>1277</v>
      </c>
      <c r="B163" s="135" t="s">
        <v>217</v>
      </c>
      <c r="C163" s="131" t="s">
        <v>1743</v>
      </c>
      <c r="D163" s="130" t="str">
        <f t="shared" si="56"/>
        <v>N/A</v>
      </c>
      <c r="E163" s="131" t="s">
        <v>1743</v>
      </c>
      <c r="F163" s="130" t="str">
        <f t="shared" si="57"/>
        <v>N/A</v>
      </c>
      <c r="G163" s="131" t="s">
        <v>1743</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t="s">
        <v>1743</v>
      </c>
      <c r="F164" s="130" t="str">
        <f t="shared" si="57"/>
        <v>N/A</v>
      </c>
      <c r="G164" s="131" t="s">
        <v>1743</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0</v>
      </c>
      <c r="D167" s="138" t="str">
        <f t="shared" si="56"/>
        <v>N/A</v>
      </c>
      <c r="E167" s="137">
        <v>0</v>
      </c>
      <c r="F167" s="138" t="str">
        <f t="shared" si="57"/>
        <v>N/A</v>
      </c>
      <c r="G167" s="137">
        <v>0</v>
      </c>
      <c r="H167" s="138" t="str">
        <f t="shared" si="58"/>
        <v>N/A</v>
      </c>
      <c r="I167" s="132" t="s">
        <v>1743</v>
      </c>
      <c r="J167" s="132" t="s">
        <v>1743</v>
      </c>
      <c r="K167" s="133" t="s">
        <v>732</v>
      </c>
      <c r="L167" s="134" t="str">
        <f t="shared" si="59"/>
        <v>N/A</v>
      </c>
    </row>
    <row r="168" spans="1:12" x14ac:dyDescent="0.2">
      <c r="A168" s="45" t="s">
        <v>1281</v>
      </c>
      <c r="B168" s="136" t="s">
        <v>217</v>
      </c>
      <c r="C168" s="137" t="s">
        <v>1743</v>
      </c>
      <c r="D168" s="138" t="str">
        <f t="shared" si="56"/>
        <v>N/A</v>
      </c>
      <c r="E168" s="137" t="s">
        <v>1743</v>
      </c>
      <c r="F168" s="138" t="str">
        <f t="shared" si="57"/>
        <v>N/A</v>
      </c>
      <c r="G168" s="137" t="s">
        <v>1743</v>
      </c>
      <c r="H168" s="138" t="str">
        <f t="shared" si="58"/>
        <v>N/A</v>
      </c>
      <c r="I168" s="132" t="s">
        <v>1743</v>
      </c>
      <c r="J168" s="132" t="s">
        <v>1743</v>
      </c>
      <c r="K168" s="133" t="s">
        <v>732</v>
      </c>
      <c r="L168" s="134" t="str">
        <f t="shared" si="59"/>
        <v>N/A</v>
      </c>
    </row>
    <row r="169" spans="1:12" ht="25.5" x14ac:dyDescent="0.2">
      <c r="A169" s="45" t="s">
        <v>1282</v>
      </c>
      <c r="B169" s="135" t="s">
        <v>217</v>
      </c>
      <c r="C169" s="131" t="s">
        <v>1743</v>
      </c>
      <c r="D169" s="130" t="str">
        <f t="shared" si="56"/>
        <v>N/A</v>
      </c>
      <c r="E169" s="131" t="s">
        <v>1743</v>
      </c>
      <c r="F169" s="130" t="str">
        <f t="shared" si="57"/>
        <v>N/A</v>
      </c>
      <c r="G169" s="131" t="s">
        <v>1743</v>
      </c>
      <c r="H169" s="130" t="str">
        <f t="shared" si="58"/>
        <v>N/A</v>
      </c>
      <c r="I169" s="132" t="s">
        <v>1743</v>
      </c>
      <c r="J169" s="132" t="s">
        <v>1743</v>
      </c>
      <c r="K169" s="135" t="s">
        <v>732</v>
      </c>
      <c r="L169" s="134" t="str">
        <f t="shared" si="59"/>
        <v>N/A</v>
      </c>
    </row>
    <row r="170" spans="1:12" ht="25.5" x14ac:dyDescent="0.2">
      <c r="A170" s="45" t="s">
        <v>1283</v>
      </c>
      <c r="B170" s="135" t="s">
        <v>217</v>
      </c>
      <c r="C170" s="131" t="s">
        <v>1743</v>
      </c>
      <c r="D170" s="130" t="str">
        <f t="shared" si="56"/>
        <v>N/A</v>
      </c>
      <c r="E170" s="131" t="s">
        <v>1743</v>
      </c>
      <c r="F170" s="130" t="str">
        <f t="shared" si="57"/>
        <v>N/A</v>
      </c>
      <c r="G170" s="131" t="s">
        <v>1743</v>
      </c>
      <c r="H170" s="130" t="str">
        <f t="shared" si="58"/>
        <v>N/A</v>
      </c>
      <c r="I170" s="132" t="s">
        <v>1743</v>
      </c>
      <c r="J170" s="132" t="s">
        <v>1743</v>
      </c>
      <c r="K170" s="135" t="s">
        <v>732</v>
      </c>
      <c r="L170" s="134" t="str">
        <f t="shared" si="59"/>
        <v>N/A</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0</v>
      </c>
      <c r="D173" s="130" t="str">
        <f t="shared" ref="D173:D181" si="64">IF($B173="N/A","N/A",IF(C173&gt;10,"No",IF(C173&lt;-10,"No","Yes")))</f>
        <v>N/A</v>
      </c>
      <c r="E173" s="131">
        <v>0</v>
      </c>
      <c r="F173" s="130" t="str">
        <f t="shared" ref="F173:F181" si="65">IF($B173="N/A","N/A",IF(E173&gt;10,"No",IF(E173&lt;-10,"No","Yes")))</f>
        <v>N/A</v>
      </c>
      <c r="G173" s="131">
        <v>0</v>
      </c>
      <c r="H173" s="130" t="str">
        <f t="shared" ref="H173:H181" si="66">IF($B173="N/A","N/A",IF(G173&gt;10,"No",IF(G173&lt;-10,"No","Yes")))</f>
        <v>N/A</v>
      </c>
      <c r="I173" s="132" t="s">
        <v>1743</v>
      </c>
      <c r="J173" s="132" t="s">
        <v>1743</v>
      </c>
      <c r="K173" s="135" t="s">
        <v>732</v>
      </c>
      <c r="L173" s="134" t="str">
        <f t="shared" ref="L173:L181" si="67">IF(J173="Div by 0", "N/A", IF(K173="N/A","N/A", IF(J173&gt;VALUE(MID(K173,1,2)), "No", IF(J173&lt;-1*VALUE(MID(K173,1,2)), "No", "Yes"))))</f>
        <v>N/A</v>
      </c>
    </row>
    <row r="174" spans="1:12" ht="25.5" x14ac:dyDescent="0.2">
      <c r="A174" s="2" t="s">
        <v>1286</v>
      </c>
      <c r="B174" s="135" t="s">
        <v>217</v>
      </c>
      <c r="C174" s="131">
        <v>0</v>
      </c>
      <c r="D174" s="130" t="str">
        <f t="shared" si="64"/>
        <v>N/A</v>
      </c>
      <c r="E174" s="131">
        <v>0</v>
      </c>
      <c r="F174" s="130" t="str">
        <f t="shared" si="65"/>
        <v>N/A</v>
      </c>
      <c r="G174" s="131">
        <v>0</v>
      </c>
      <c r="H174" s="130" t="str">
        <f t="shared" si="66"/>
        <v>N/A</v>
      </c>
      <c r="I174" s="132" t="s">
        <v>1743</v>
      </c>
      <c r="J174" s="132" t="s">
        <v>1743</v>
      </c>
      <c r="K174" s="135" t="s">
        <v>732</v>
      </c>
      <c r="L174" s="134" t="str">
        <f t="shared" si="67"/>
        <v>N/A</v>
      </c>
    </row>
    <row r="175" spans="1:12" ht="25.5" x14ac:dyDescent="0.2">
      <c r="A175" s="2" t="s">
        <v>547</v>
      </c>
      <c r="B175" s="135" t="s">
        <v>217</v>
      </c>
      <c r="C175" s="131">
        <v>0</v>
      </c>
      <c r="D175" s="130" t="str">
        <f t="shared" si="64"/>
        <v>N/A</v>
      </c>
      <c r="E175" s="131">
        <v>0</v>
      </c>
      <c r="F175" s="130" t="str">
        <f t="shared" si="65"/>
        <v>N/A</v>
      </c>
      <c r="G175" s="131">
        <v>0</v>
      </c>
      <c r="H175" s="130" t="str">
        <f t="shared" si="66"/>
        <v>N/A</v>
      </c>
      <c r="I175" s="132" t="s">
        <v>1743</v>
      </c>
      <c r="J175" s="132" t="s">
        <v>1743</v>
      </c>
      <c r="K175" s="135" t="s">
        <v>732</v>
      </c>
      <c r="L175" s="134" t="str">
        <f t="shared" si="67"/>
        <v>N/A</v>
      </c>
    </row>
    <row r="176" spans="1:12" ht="25.5" x14ac:dyDescent="0.2">
      <c r="A176" s="2" t="s">
        <v>512</v>
      </c>
      <c r="B176" s="135" t="s">
        <v>217</v>
      </c>
      <c r="C176" s="131">
        <v>0</v>
      </c>
      <c r="D176" s="130" t="str">
        <f t="shared" si="64"/>
        <v>N/A</v>
      </c>
      <c r="E176" s="131">
        <v>0</v>
      </c>
      <c r="F176" s="130" t="str">
        <f t="shared" si="65"/>
        <v>N/A</v>
      </c>
      <c r="G176" s="131">
        <v>0</v>
      </c>
      <c r="H176" s="130" t="str">
        <f t="shared" si="66"/>
        <v>N/A</v>
      </c>
      <c r="I176" s="132" t="s">
        <v>1743</v>
      </c>
      <c r="J176" s="132" t="s">
        <v>1743</v>
      </c>
      <c r="K176" s="135" t="s">
        <v>732</v>
      </c>
      <c r="L176" s="134" t="str">
        <f t="shared" si="67"/>
        <v>N/A</v>
      </c>
    </row>
    <row r="177" spans="1:12" ht="25.5" x14ac:dyDescent="0.2">
      <c r="A177" s="2" t="s">
        <v>513</v>
      </c>
      <c r="B177" s="136" t="s">
        <v>217</v>
      </c>
      <c r="C177" s="137" t="s">
        <v>1743</v>
      </c>
      <c r="D177" s="138" t="str">
        <f t="shared" si="64"/>
        <v>N/A</v>
      </c>
      <c r="E177" s="137" t="s">
        <v>1743</v>
      </c>
      <c r="F177" s="138" t="str">
        <f t="shared" si="65"/>
        <v>N/A</v>
      </c>
      <c r="G177" s="137" t="s">
        <v>1743</v>
      </c>
      <c r="H177" s="138" t="str">
        <f t="shared" si="66"/>
        <v>N/A</v>
      </c>
      <c r="I177" s="132" t="s">
        <v>1743</v>
      </c>
      <c r="J177" s="132" t="s">
        <v>1743</v>
      </c>
      <c r="K177" s="133" t="s">
        <v>732</v>
      </c>
      <c r="L177" s="134" t="str">
        <f t="shared" si="67"/>
        <v>N/A</v>
      </c>
    </row>
    <row r="178" spans="1:12" ht="25.5" x14ac:dyDescent="0.2">
      <c r="A178" s="2" t="s">
        <v>1287</v>
      </c>
      <c r="B178" s="136" t="s">
        <v>217</v>
      </c>
      <c r="C178" s="137" t="s">
        <v>1743</v>
      </c>
      <c r="D178" s="138" t="str">
        <f t="shared" si="64"/>
        <v>N/A</v>
      </c>
      <c r="E178" s="137" t="s">
        <v>1743</v>
      </c>
      <c r="F178" s="138" t="str">
        <f t="shared" si="65"/>
        <v>N/A</v>
      </c>
      <c r="G178" s="137" t="s">
        <v>1743</v>
      </c>
      <c r="H178" s="138" t="str">
        <f t="shared" si="66"/>
        <v>N/A</v>
      </c>
      <c r="I178" s="132" t="s">
        <v>1743</v>
      </c>
      <c r="J178" s="132" t="s">
        <v>1743</v>
      </c>
      <c r="K178" s="133" t="s">
        <v>732</v>
      </c>
      <c r="L178" s="134" t="str">
        <f t="shared" si="67"/>
        <v>N/A</v>
      </c>
    </row>
    <row r="179" spans="1:12" ht="25.5" x14ac:dyDescent="0.2">
      <c r="A179" s="2" t="s">
        <v>514</v>
      </c>
      <c r="B179" s="136" t="s">
        <v>217</v>
      </c>
      <c r="C179" s="137" t="s">
        <v>1743</v>
      </c>
      <c r="D179" s="138" t="str">
        <f t="shared" si="64"/>
        <v>N/A</v>
      </c>
      <c r="E179" s="137" t="s">
        <v>1743</v>
      </c>
      <c r="F179" s="138" t="str">
        <f t="shared" si="65"/>
        <v>N/A</v>
      </c>
      <c r="G179" s="137" t="s">
        <v>1743</v>
      </c>
      <c r="H179" s="138" t="str">
        <f t="shared" si="66"/>
        <v>N/A</v>
      </c>
      <c r="I179" s="132" t="s">
        <v>1743</v>
      </c>
      <c r="J179" s="132" t="s">
        <v>1743</v>
      </c>
      <c r="K179" s="133" t="s">
        <v>732</v>
      </c>
      <c r="L179" s="134" t="str">
        <f t="shared" si="67"/>
        <v>N/A</v>
      </c>
    </row>
    <row r="180" spans="1:12" ht="25.5" x14ac:dyDescent="0.2">
      <c r="A180" s="2" t="s">
        <v>515</v>
      </c>
      <c r="B180" s="135" t="s">
        <v>217</v>
      </c>
      <c r="C180" s="131" t="s">
        <v>1743</v>
      </c>
      <c r="D180" s="130" t="str">
        <f t="shared" si="64"/>
        <v>N/A</v>
      </c>
      <c r="E180" s="131" t="s">
        <v>1743</v>
      </c>
      <c r="F180" s="130" t="str">
        <f t="shared" si="65"/>
        <v>N/A</v>
      </c>
      <c r="G180" s="131" t="s">
        <v>1743</v>
      </c>
      <c r="H180" s="130" t="str">
        <f t="shared" si="66"/>
        <v>N/A</v>
      </c>
      <c r="I180" s="139" t="s">
        <v>1743</v>
      </c>
      <c r="J180" s="139" t="s">
        <v>1743</v>
      </c>
      <c r="K180" s="135" t="s">
        <v>732</v>
      </c>
      <c r="L180" s="134" t="str">
        <f t="shared" si="67"/>
        <v>N/A</v>
      </c>
    </row>
    <row r="181" spans="1:12" ht="25.5" x14ac:dyDescent="0.2">
      <c r="A181" s="2" t="s">
        <v>1685</v>
      </c>
      <c r="B181" s="135" t="s">
        <v>217</v>
      </c>
      <c r="C181" s="140" t="s">
        <v>1743</v>
      </c>
      <c r="D181" s="130" t="str">
        <f t="shared" si="64"/>
        <v>N/A</v>
      </c>
      <c r="E181" s="140" t="s">
        <v>1743</v>
      </c>
      <c r="F181" s="130" t="str">
        <f t="shared" si="65"/>
        <v>N/A</v>
      </c>
      <c r="G181" s="140" t="s">
        <v>1743</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t="s">
        <v>1743</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t="s">
        <v>1743</v>
      </c>
      <c r="F186" s="138" t="str">
        <f t="shared" ref="F186:F213" si="73">IF($B186="N/A","N/A",IF(E186&gt;10,"No",IF(E186&lt;-10,"No","Yes")))</f>
        <v>N/A</v>
      </c>
      <c r="G186" s="140" t="s">
        <v>1743</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t="s">
        <v>1743</v>
      </c>
      <c r="F187" s="138" t="str">
        <f t="shared" si="73"/>
        <v>N/A</v>
      </c>
      <c r="G187" s="140" t="s">
        <v>1743</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t="s">
        <v>1743</v>
      </c>
      <c r="F188" s="138" t="str">
        <f t="shared" si="73"/>
        <v>N/A</v>
      </c>
      <c r="G188" s="140" t="s">
        <v>1743</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t="s">
        <v>1743</v>
      </c>
      <c r="F189" s="138" t="str">
        <f t="shared" si="73"/>
        <v>N/A</v>
      </c>
      <c r="G189" s="140" t="s">
        <v>1743</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t="s">
        <v>1743</v>
      </c>
      <c r="F190" s="138" t="str">
        <f t="shared" si="73"/>
        <v>N/A</v>
      </c>
      <c r="G190" s="140" t="s">
        <v>1743</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t="s">
        <v>1743</v>
      </c>
      <c r="F191" s="138" t="str">
        <f t="shared" si="73"/>
        <v>N/A</v>
      </c>
      <c r="G191" s="140" t="s">
        <v>1743</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t="s">
        <v>1743</v>
      </c>
      <c r="F192" s="138" t="str">
        <f t="shared" si="73"/>
        <v>N/A</v>
      </c>
      <c r="G192" s="140" t="s">
        <v>1743</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t="s">
        <v>1743</v>
      </c>
      <c r="F193" s="138" t="str">
        <f t="shared" si="73"/>
        <v>N/A</v>
      </c>
      <c r="G193" s="140" t="s">
        <v>1743</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t="s">
        <v>1743</v>
      </c>
      <c r="F194" s="138" t="str">
        <f t="shared" si="73"/>
        <v>N/A</v>
      </c>
      <c r="G194" s="140" t="s">
        <v>1743</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t="s">
        <v>1743</v>
      </c>
      <c r="F195" s="138" t="str">
        <f t="shared" si="73"/>
        <v>N/A</v>
      </c>
      <c r="G195" s="140" t="s">
        <v>1743</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t="s">
        <v>1743</v>
      </c>
      <c r="F196" s="138" t="str">
        <f t="shared" si="73"/>
        <v>N/A</v>
      </c>
      <c r="G196" s="140" t="s">
        <v>1743</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t="s">
        <v>1743</v>
      </c>
      <c r="F197" s="138" t="str">
        <f t="shared" si="73"/>
        <v>N/A</v>
      </c>
      <c r="G197" s="140" t="s">
        <v>1743</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t="s">
        <v>1743</v>
      </c>
      <c r="F198" s="138" t="str">
        <f t="shared" si="73"/>
        <v>N/A</v>
      </c>
      <c r="G198" s="140" t="s">
        <v>1743</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t="s">
        <v>1743</v>
      </c>
      <c r="F199" s="138" t="str">
        <f t="shared" si="73"/>
        <v>N/A</v>
      </c>
      <c r="G199" s="140" t="s">
        <v>1743</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t="s">
        <v>1743</v>
      </c>
      <c r="F200" s="138" t="str">
        <f t="shared" si="73"/>
        <v>N/A</v>
      </c>
      <c r="G200" s="140" t="s">
        <v>1743</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t="s">
        <v>1743</v>
      </c>
      <c r="F201" s="138" t="str">
        <f t="shared" si="73"/>
        <v>N/A</v>
      </c>
      <c r="G201" s="140" t="s">
        <v>1743</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t="s">
        <v>1743</v>
      </c>
      <c r="F202" s="138" t="str">
        <f t="shared" si="73"/>
        <v>N/A</v>
      </c>
      <c r="G202" s="140" t="s">
        <v>1743</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t="s">
        <v>1743</v>
      </c>
      <c r="F203" s="138" t="str">
        <f t="shared" si="73"/>
        <v>N/A</v>
      </c>
      <c r="G203" s="140" t="s">
        <v>1743</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t="s">
        <v>1743</v>
      </c>
      <c r="F204" s="138" t="str">
        <f t="shared" si="73"/>
        <v>N/A</v>
      </c>
      <c r="G204" s="140" t="s">
        <v>1743</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t="s">
        <v>1743</v>
      </c>
      <c r="F205" s="138" t="str">
        <f t="shared" si="73"/>
        <v>N/A</v>
      </c>
      <c r="G205" s="140" t="s">
        <v>1743</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t="s">
        <v>1743</v>
      </c>
      <c r="F206" s="138" t="str">
        <f t="shared" si="73"/>
        <v>N/A</v>
      </c>
      <c r="G206" s="140" t="s">
        <v>1743</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t="s">
        <v>1743</v>
      </c>
      <c r="F207" s="138" t="str">
        <f t="shared" si="73"/>
        <v>N/A</v>
      </c>
      <c r="G207" s="140" t="s">
        <v>1743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t="s">
        <v>1743</v>
      </c>
      <c r="F208" s="138" t="str">
        <f t="shared" si="73"/>
        <v>N/A</v>
      </c>
      <c r="G208" s="140" t="s">
        <v>1743</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t="s">
        <v>1743</v>
      </c>
      <c r="F209" s="138" t="str">
        <f t="shared" si="73"/>
        <v>N/A</v>
      </c>
      <c r="G209" s="140" t="s">
        <v>1743</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t="s">
        <v>1743</v>
      </c>
      <c r="F210" s="138" t="str">
        <f t="shared" si="73"/>
        <v>N/A</v>
      </c>
      <c r="G210" s="140" t="s">
        <v>1743</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t="s">
        <v>1743</v>
      </c>
      <c r="F211" s="138" t="str">
        <f t="shared" si="73"/>
        <v>N/A</v>
      </c>
      <c r="G211" s="140" t="s">
        <v>1743</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t="s">
        <v>1743</v>
      </c>
      <c r="F212" s="138" t="str">
        <f t="shared" si="73"/>
        <v>N/A</v>
      </c>
      <c r="G212" s="140" t="s">
        <v>1743</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t="s">
        <v>1743</v>
      </c>
      <c r="F213" s="138" t="str">
        <f t="shared" si="73"/>
        <v>N/A</v>
      </c>
      <c r="G213" s="140" t="s">
        <v>1743</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113242</v>
      </c>
      <c r="D6" s="11" t="str">
        <f t="shared" ref="D6:D39" si="0">IF($B6="N/A","N/A",IF(C6&gt;10,"No",IF(C6&lt;-10,"No","Yes")))</f>
        <v>N/A</v>
      </c>
      <c r="E6" s="1">
        <v>118471</v>
      </c>
      <c r="F6" s="11" t="str">
        <f t="shared" ref="F6:F39" si="1">IF($B6="N/A","N/A",IF(E6&gt;10,"No",IF(E6&lt;-10,"No","Yes")))</f>
        <v>N/A</v>
      </c>
      <c r="G6" s="1">
        <v>122759</v>
      </c>
      <c r="H6" s="11" t="str">
        <f t="shared" ref="H6:H39" si="2">IF($B6="N/A","N/A",IF(G6&gt;10,"No",IF(G6&lt;-10,"No","Yes")))</f>
        <v>N/A</v>
      </c>
      <c r="I6" s="56">
        <v>4.6180000000000003</v>
      </c>
      <c r="J6" s="56">
        <v>3.6190000000000002</v>
      </c>
      <c r="K6" s="47" t="s">
        <v>732</v>
      </c>
      <c r="L6" s="9" t="str">
        <f t="shared" ref="L6:L39" si="3">IF(J6="Div by 0", "N/A", IF(K6="N/A","N/A", IF(J6&gt;VALUE(MID(K6,1,2)), "No", IF(J6&lt;-1*VALUE(MID(K6,1,2)), "No", "Yes"))))</f>
        <v>Yes</v>
      </c>
    </row>
    <row r="7" spans="1:12" x14ac:dyDescent="0.2">
      <c r="A7" s="16" t="s">
        <v>4</v>
      </c>
      <c r="B7" s="34" t="s">
        <v>217</v>
      </c>
      <c r="C7" s="35">
        <v>98121</v>
      </c>
      <c r="D7" s="43" t="str">
        <f t="shared" si="0"/>
        <v>N/A</v>
      </c>
      <c r="E7" s="35">
        <v>102889</v>
      </c>
      <c r="F7" s="43" t="str">
        <f t="shared" si="1"/>
        <v>N/A</v>
      </c>
      <c r="G7" s="35">
        <v>107718</v>
      </c>
      <c r="H7" s="43" t="str">
        <f t="shared" si="2"/>
        <v>N/A</v>
      </c>
      <c r="I7" s="12">
        <v>4.859</v>
      </c>
      <c r="J7" s="12">
        <v>4.6929999999999996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87.747537859000005</v>
      </c>
      <c r="H8" s="43" t="str">
        <f t="shared" si="2"/>
        <v>N/A</v>
      </c>
      <c r="I8" s="12" t="s">
        <v>217</v>
      </c>
      <c r="J8" s="12" t="s">
        <v>217</v>
      </c>
      <c r="K8" s="44" t="s">
        <v>732</v>
      </c>
      <c r="L8" s="9" t="str">
        <f t="shared" si="3"/>
        <v>No</v>
      </c>
    </row>
    <row r="9" spans="1:12" x14ac:dyDescent="0.2">
      <c r="A9" s="16" t="s">
        <v>83</v>
      </c>
      <c r="B9" s="34" t="s">
        <v>217</v>
      </c>
      <c r="C9" s="35">
        <v>86817.74</v>
      </c>
      <c r="D9" s="43" t="str">
        <f t="shared" si="0"/>
        <v>N/A</v>
      </c>
      <c r="E9" s="35">
        <v>91640.95</v>
      </c>
      <c r="F9" s="43" t="str">
        <f t="shared" si="1"/>
        <v>N/A</v>
      </c>
      <c r="G9" s="35">
        <v>96665.5</v>
      </c>
      <c r="H9" s="43" t="str">
        <f t="shared" si="2"/>
        <v>N/A</v>
      </c>
      <c r="I9" s="12">
        <v>5.556</v>
      </c>
      <c r="J9" s="12">
        <v>5.4829999999999997</v>
      </c>
      <c r="K9" s="44" t="s">
        <v>732</v>
      </c>
      <c r="L9" s="9" t="str">
        <f t="shared" si="3"/>
        <v>Yes</v>
      </c>
    </row>
    <row r="10" spans="1:12" x14ac:dyDescent="0.2">
      <c r="A10" s="16" t="s">
        <v>100</v>
      </c>
      <c r="B10" s="34" t="s">
        <v>217</v>
      </c>
      <c r="C10" s="35">
        <v>101</v>
      </c>
      <c r="D10" s="43" t="str">
        <f t="shared" si="0"/>
        <v>N/A</v>
      </c>
      <c r="E10" s="35">
        <v>70</v>
      </c>
      <c r="F10" s="43" t="str">
        <f t="shared" si="1"/>
        <v>N/A</v>
      </c>
      <c r="G10" s="35">
        <v>85</v>
      </c>
      <c r="H10" s="43" t="str">
        <f t="shared" si="2"/>
        <v>N/A</v>
      </c>
      <c r="I10" s="12">
        <v>-30.7</v>
      </c>
      <c r="J10" s="12">
        <v>21.43</v>
      </c>
      <c r="K10" s="44" t="s">
        <v>732</v>
      </c>
      <c r="L10" s="9" t="str">
        <f t="shared" si="3"/>
        <v>Yes</v>
      </c>
    </row>
    <row r="11" spans="1:12" x14ac:dyDescent="0.2">
      <c r="A11" s="16" t="s">
        <v>984</v>
      </c>
      <c r="B11" s="34" t="s">
        <v>217</v>
      </c>
      <c r="C11" s="35">
        <v>41</v>
      </c>
      <c r="D11" s="43" t="str">
        <f t="shared" si="0"/>
        <v>N/A</v>
      </c>
      <c r="E11" s="35">
        <v>43</v>
      </c>
      <c r="F11" s="43" t="str">
        <f t="shared" si="1"/>
        <v>N/A</v>
      </c>
      <c r="G11" s="35">
        <v>56</v>
      </c>
      <c r="H11" s="43" t="str">
        <f t="shared" si="2"/>
        <v>N/A</v>
      </c>
      <c r="I11" s="12">
        <v>4.8780000000000001</v>
      </c>
      <c r="J11" s="12">
        <v>30.23</v>
      </c>
      <c r="K11" s="44" t="s">
        <v>732</v>
      </c>
      <c r="L11" s="9" t="str">
        <f t="shared" si="3"/>
        <v>No</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23</v>
      </c>
      <c r="D13" s="43" t="str">
        <f t="shared" si="0"/>
        <v>N/A</v>
      </c>
      <c r="E13" s="35">
        <v>0</v>
      </c>
      <c r="F13" s="43" t="str">
        <f t="shared" si="1"/>
        <v>N/A</v>
      </c>
      <c r="G13" s="35">
        <v>0</v>
      </c>
      <c r="H13" s="43" t="str">
        <f t="shared" si="2"/>
        <v>N/A</v>
      </c>
      <c r="I13" s="12">
        <v>-100</v>
      </c>
      <c r="J13" s="12" t="s">
        <v>1743</v>
      </c>
      <c r="K13" s="44" t="s">
        <v>732</v>
      </c>
      <c r="L13" s="9" t="str">
        <f t="shared" si="3"/>
        <v>N/A</v>
      </c>
    </row>
    <row r="14" spans="1:12" x14ac:dyDescent="0.2">
      <c r="A14" s="16" t="s">
        <v>987</v>
      </c>
      <c r="B14" s="34" t="s">
        <v>217</v>
      </c>
      <c r="C14" s="35">
        <v>37</v>
      </c>
      <c r="D14" s="43" t="str">
        <f t="shared" si="0"/>
        <v>N/A</v>
      </c>
      <c r="E14" s="35">
        <v>27</v>
      </c>
      <c r="F14" s="43" t="str">
        <f t="shared" si="1"/>
        <v>N/A</v>
      </c>
      <c r="G14" s="35">
        <v>29</v>
      </c>
      <c r="H14" s="43" t="str">
        <f t="shared" si="2"/>
        <v>N/A</v>
      </c>
      <c r="I14" s="12">
        <v>-27</v>
      </c>
      <c r="J14" s="12">
        <v>7.407</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9334</v>
      </c>
      <c r="D16" s="43" t="str">
        <f t="shared" si="0"/>
        <v>N/A</v>
      </c>
      <c r="E16" s="35">
        <v>9926</v>
      </c>
      <c r="F16" s="43" t="str">
        <f t="shared" si="1"/>
        <v>N/A</v>
      </c>
      <c r="G16" s="35">
        <v>10381</v>
      </c>
      <c r="H16" s="43" t="str">
        <f t="shared" si="2"/>
        <v>N/A</v>
      </c>
      <c r="I16" s="12">
        <v>6.3419999999999996</v>
      </c>
      <c r="J16" s="12">
        <v>4.5839999999999996</v>
      </c>
      <c r="K16" s="44" t="s">
        <v>732</v>
      </c>
      <c r="L16" s="9" t="str">
        <f t="shared" si="3"/>
        <v>Yes</v>
      </c>
    </row>
    <row r="17" spans="1:12" x14ac:dyDescent="0.2">
      <c r="A17" s="4" t="s">
        <v>989</v>
      </c>
      <c r="B17" s="34" t="s">
        <v>217</v>
      </c>
      <c r="C17" s="35">
        <v>8453</v>
      </c>
      <c r="D17" s="43" t="str">
        <f t="shared" si="0"/>
        <v>N/A</v>
      </c>
      <c r="E17" s="35">
        <v>8815</v>
      </c>
      <c r="F17" s="43" t="str">
        <f t="shared" si="1"/>
        <v>N/A</v>
      </c>
      <c r="G17" s="35">
        <v>9162</v>
      </c>
      <c r="H17" s="43" t="str">
        <f t="shared" si="2"/>
        <v>N/A</v>
      </c>
      <c r="I17" s="12">
        <v>4.2830000000000004</v>
      </c>
      <c r="J17" s="12">
        <v>3.9359999999999999</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110</v>
      </c>
      <c r="D19" s="43" t="str">
        <f t="shared" si="0"/>
        <v>N/A</v>
      </c>
      <c r="E19" s="35">
        <v>103</v>
      </c>
      <c r="F19" s="43" t="str">
        <f t="shared" si="1"/>
        <v>N/A</v>
      </c>
      <c r="G19" s="35">
        <v>110</v>
      </c>
      <c r="H19" s="43" t="str">
        <f t="shared" si="2"/>
        <v>N/A</v>
      </c>
      <c r="I19" s="12">
        <v>-6.36</v>
      </c>
      <c r="J19" s="12">
        <v>6.7960000000000003</v>
      </c>
      <c r="K19" s="44" t="s">
        <v>732</v>
      </c>
      <c r="L19" s="9" t="str">
        <f t="shared" si="3"/>
        <v>Yes</v>
      </c>
    </row>
    <row r="20" spans="1:12" x14ac:dyDescent="0.2">
      <c r="A20" s="4" t="s">
        <v>992</v>
      </c>
      <c r="B20" s="34" t="s">
        <v>217</v>
      </c>
      <c r="C20" s="35">
        <v>771</v>
      </c>
      <c r="D20" s="43" t="str">
        <f t="shared" si="0"/>
        <v>N/A</v>
      </c>
      <c r="E20" s="35">
        <v>1008</v>
      </c>
      <c r="F20" s="43" t="str">
        <f t="shared" si="1"/>
        <v>N/A</v>
      </c>
      <c r="G20" s="35">
        <v>1109</v>
      </c>
      <c r="H20" s="43" t="str">
        <f t="shared" si="2"/>
        <v>N/A</v>
      </c>
      <c r="I20" s="12">
        <v>30.74</v>
      </c>
      <c r="J20" s="12">
        <v>10.02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83473</v>
      </c>
      <c r="D22" s="43" t="str">
        <f t="shared" si="0"/>
        <v>N/A</v>
      </c>
      <c r="E22" s="35">
        <v>87147</v>
      </c>
      <c r="F22" s="43" t="str">
        <f t="shared" si="1"/>
        <v>N/A</v>
      </c>
      <c r="G22" s="35">
        <v>89869</v>
      </c>
      <c r="H22" s="43" t="str">
        <f t="shared" si="2"/>
        <v>N/A</v>
      </c>
      <c r="I22" s="12">
        <v>4.4009999999999998</v>
      </c>
      <c r="J22" s="12">
        <v>3.1230000000000002</v>
      </c>
      <c r="K22" s="44" t="s">
        <v>732</v>
      </c>
      <c r="L22" s="9" t="str">
        <f t="shared" si="3"/>
        <v>Yes</v>
      </c>
    </row>
    <row r="23" spans="1:12" x14ac:dyDescent="0.2">
      <c r="A23" s="4" t="s">
        <v>994</v>
      </c>
      <c r="B23" s="34" t="s">
        <v>217</v>
      </c>
      <c r="C23" s="35">
        <v>15675</v>
      </c>
      <c r="D23" s="43" t="str">
        <f t="shared" si="0"/>
        <v>N/A</v>
      </c>
      <c r="E23" s="35">
        <v>17461</v>
      </c>
      <c r="F23" s="43" t="str">
        <f t="shared" si="1"/>
        <v>N/A</v>
      </c>
      <c r="G23" s="35">
        <v>17999</v>
      </c>
      <c r="H23" s="43" t="str">
        <f t="shared" si="2"/>
        <v>N/A</v>
      </c>
      <c r="I23" s="12">
        <v>11.39</v>
      </c>
      <c r="J23" s="12">
        <v>3.081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51153</v>
      </c>
      <c r="D26" s="43" t="str">
        <f t="shared" si="0"/>
        <v>N/A</v>
      </c>
      <c r="E26" s="35">
        <v>53973</v>
      </c>
      <c r="F26" s="43" t="str">
        <f t="shared" si="1"/>
        <v>N/A</v>
      </c>
      <c r="G26" s="35">
        <v>55839</v>
      </c>
      <c r="H26" s="43" t="str">
        <f t="shared" si="2"/>
        <v>N/A</v>
      </c>
      <c r="I26" s="12">
        <v>5.5129999999999999</v>
      </c>
      <c r="J26" s="12">
        <v>3.4569999999999999</v>
      </c>
      <c r="K26" s="44" t="s">
        <v>732</v>
      </c>
      <c r="L26" s="9" t="str">
        <f t="shared" si="3"/>
        <v>Yes</v>
      </c>
    </row>
    <row r="27" spans="1:12" x14ac:dyDescent="0.2">
      <c r="A27" s="4" t="s">
        <v>998</v>
      </c>
      <c r="B27" s="34" t="s">
        <v>217</v>
      </c>
      <c r="C27" s="35">
        <v>11189</v>
      </c>
      <c r="D27" s="43" t="str">
        <f t="shared" si="0"/>
        <v>N/A</v>
      </c>
      <c r="E27" s="35">
        <v>10129</v>
      </c>
      <c r="F27" s="43" t="str">
        <f t="shared" si="1"/>
        <v>N/A</v>
      </c>
      <c r="G27" s="35">
        <v>11116</v>
      </c>
      <c r="H27" s="43" t="str">
        <f t="shared" si="2"/>
        <v>N/A</v>
      </c>
      <c r="I27" s="12">
        <v>-9.4700000000000006</v>
      </c>
      <c r="J27" s="12">
        <v>9.7439999999999998</v>
      </c>
      <c r="K27" s="44" t="s">
        <v>732</v>
      </c>
      <c r="L27" s="9" t="str">
        <f t="shared" si="3"/>
        <v>Yes</v>
      </c>
    </row>
    <row r="28" spans="1:12" x14ac:dyDescent="0.2">
      <c r="A28" s="57" t="s">
        <v>999</v>
      </c>
      <c r="B28" s="34" t="s">
        <v>217</v>
      </c>
      <c r="C28" s="35">
        <v>5456</v>
      </c>
      <c r="D28" s="43" t="str">
        <f t="shared" si="0"/>
        <v>N/A</v>
      </c>
      <c r="E28" s="35">
        <v>5584</v>
      </c>
      <c r="F28" s="43" t="str">
        <f t="shared" si="1"/>
        <v>N/A</v>
      </c>
      <c r="G28" s="35">
        <v>4915</v>
      </c>
      <c r="H28" s="43" t="str">
        <f t="shared" si="2"/>
        <v>N/A</v>
      </c>
      <c r="I28" s="12">
        <v>2.3460000000000001</v>
      </c>
      <c r="J28" s="12">
        <v>-12</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20334</v>
      </c>
      <c r="D30" s="43" t="str">
        <f t="shared" si="0"/>
        <v>N/A</v>
      </c>
      <c r="E30" s="35">
        <v>21328</v>
      </c>
      <c r="F30" s="43" t="str">
        <f t="shared" si="1"/>
        <v>N/A</v>
      </c>
      <c r="G30" s="35">
        <v>22424</v>
      </c>
      <c r="H30" s="43" t="str">
        <f t="shared" si="2"/>
        <v>N/A</v>
      </c>
      <c r="I30" s="12">
        <v>4.8879999999999999</v>
      </c>
      <c r="J30" s="12">
        <v>5.1390000000000002</v>
      </c>
      <c r="K30" s="44" t="s">
        <v>732</v>
      </c>
      <c r="L30" s="9" t="str">
        <f t="shared" si="3"/>
        <v>Yes</v>
      </c>
    </row>
    <row r="31" spans="1:12" x14ac:dyDescent="0.2">
      <c r="A31" s="45" t="s">
        <v>1001</v>
      </c>
      <c r="B31" s="34" t="s">
        <v>217</v>
      </c>
      <c r="C31" s="35">
        <v>9525</v>
      </c>
      <c r="D31" s="43" t="str">
        <f t="shared" si="0"/>
        <v>N/A</v>
      </c>
      <c r="E31" s="35">
        <v>11097</v>
      </c>
      <c r="F31" s="43" t="str">
        <f t="shared" si="1"/>
        <v>N/A</v>
      </c>
      <c r="G31" s="35">
        <v>11579</v>
      </c>
      <c r="H31" s="43" t="str">
        <f t="shared" si="2"/>
        <v>N/A</v>
      </c>
      <c r="I31" s="12">
        <v>16.5</v>
      </c>
      <c r="J31" s="12">
        <v>4.3440000000000003</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4371</v>
      </c>
      <c r="D34" s="43" t="str">
        <f t="shared" si="0"/>
        <v>N/A</v>
      </c>
      <c r="E34" s="35">
        <v>4516</v>
      </c>
      <c r="F34" s="43" t="str">
        <f t="shared" si="1"/>
        <v>N/A</v>
      </c>
      <c r="G34" s="35">
        <v>4678</v>
      </c>
      <c r="H34" s="43" t="str">
        <f t="shared" si="2"/>
        <v>N/A</v>
      </c>
      <c r="I34" s="12">
        <v>3.3170000000000002</v>
      </c>
      <c r="J34" s="12">
        <v>3.5870000000000002</v>
      </c>
      <c r="K34" s="44" t="s">
        <v>732</v>
      </c>
      <c r="L34" s="9" t="str">
        <f t="shared" si="3"/>
        <v>Yes</v>
      </c>
    </row>
    <row r="35" spans="1:12" x14ac:dyDescent="0.2">
      <c r="A35" s="45" t="s">
        <v>1005</v>
      </c>
      <c r="B35" s="34" t="s">
        <v>217</v>
      </c>
      <c r="C35" s="35">
        <v>6438</v>
      </c>
      <c r="D35" s="43" t="str">
        <f t="shared" si="0"/>
        <v>N/A</v>
      </c>
      <c r="E35" s="35">
        <v>5715</v>
      </c>
      <c r="F35" s="43" t="str">
        <f t="shared" si="1"/>
        <v>N/A</v>
      </c>
      <c r="G35" s="35">
        <v>6167</v>
      </c>
      <c r="H35" s="43" t="str">
        <f t="shared" si="2"/>
        <v>N/A</v>
      </c>
      <c r="I35" s="12">
        <v>-11.2</v>
      </c>
      <c r="J35" s="12">
        <v>7.9089999999999998</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115</v>
      </c>
      <c r="D37" s="43" t="str">
        <f t="shared" si="0"/>
        <v>N/A</v>
      </c>
      <c r="E37" s="35">
        <v>64</v>
      </c>
      <c r="F37" s="43" t="str">
        <f t="shared" si="1"/>
        <v>N/A</v>
      </c>
      <c r="G37" s="35">
        <v>59</v>
      </c>
      <c r="H37" s="43" t="str">
        <f t="shared" si="2"/>
        <v>N/A</v>
      </c>
      <c r="I37" s="12">
        <v>-44.3</v>
      </c>
      <c r="J37" s="12">
        <v>-7.81</v>
      </c>
      <c r="K37" s="44" t="s">
        <v>732</v>
      </c>
      <c r="L37" s="9" t="str">
        <f t="shared" si="3"/>
        <v>Yes</v>
      </c>
    </row>
    <row r="38" spans="1:12" x14ac:dyDescent="0.2">
      <c r="A38" s="45" t="s">
        <v>84</v>
      </c>
      <c r="B38" s="34" t="s">
        <v>217</v>
      </c>
      <c r="C38" s="46">
        <v>417880525</v>
      </c>
      <c r="D38" s="43" t="str">
        <f t="shared" si="0"/>
        <v>N/A</v>
      </c>
      <c r="E38" s="46">
        <v>459762383</v>
      </c>
      <c r="F38" s="43" t="str">
        <f t="shared" si="1"/>
        <v>N/A</v>
      </c>
      <c r="G38" s="46">
        <v>489061839</v>
      </c>
      <c r="H38" s="43" t="str">
        <f t="shared" si="2"/>
        <v>N/A</v>
      </c>
      <c r="I38" s="12">
        <v>10.02</v>
      </c>
      <c r="J38" s="12">
        <v>6.3730000000000002</v>
      </c>
      <c r="K38" s="44" t="s">
        <v>732</v>
      </c>
      <c r="L38" s="9" t="str">
        <f t="shared" si="3"/>
        <v>Yes</v>
      </c>
    </row>
    <row r="39" spans="1:12" x14ac:dyDescent="0.2">
      <c r="A39" s="45" t="s">
        <v>1288</v>
      </c>
      <c r="B39" s="34" t="s">
        <v>217</v>
      </c>
      <c r="C39" s="46">
        <v>3690.1549337000001</v>
      </c>
      <c r="D39" s="43" t="str">
        <f t="shared" si="0"/>
        <v>N/A</v>
      </c>
      <c r="E39" s="46">
        <v>3880.8010651999998</v>
      </c>
      <c r="F39" s="43" t="str">
        <f t="shared" si="1"/>
        <v>N/A</v>
      </c>
      <c r="G39" s="46">
        <v>3983.9184011000002</v>
      </c>
      <c r="H39" s="43" t="str">
        <f t="shared" si="2"/>
        <v>N/A</v>
      </c>
      <c r="I39" s="12">
        <v>5.1660000000000004</v>
      </c>
      <c r="J39" s="12">
        <v>2.657</v>
      </c>
      <c r="K39" s="44" t="s">
        <v>732</v>
      </c>
      <c r="L39" s="9" t="str">
        <f t="shared" si="3"/>
        <v>Yes</v>
      </c>
    </row>
    <row r="40" spans="1:12" x14ac:dyDescent="0.2">
      <c r="A40" s="45" t="s">
        <v>1289</v>
      </c>
      <c r="B40" s="34" t="s">
        <v>217</v>
      </c>
      <c r="C40" s="46">
        <v>4258.8286400999996</v>
      </c>
      <c r="D40" s="43" t="str">
        <f>IF($B40="N/A","N/A",IF(C40&gt;10,"No",IF(C40&lt;-10,"No","Yes")))</f>
        <v>N/A</v>
      </c>
      <c r="E40" s="46">
        <v>4468.5280544999996</v>
      </c>
      <c r="F40" s="43" t="str">
        <f>IF($B40="N/A","N/A",IF(E40&gt;10,"No",IF(E40&lt;-10,"No","Yes")))</f>
        <v>N/A</v>
      </c>
      <c r="G40" s="46">
        <v>4540.2053416999997</v>
      </c>
      <c r="H40" s="43" t="str">
        <f>IF($B40="N/A","N/A",IF(G40&gt;10,"No",IF(G40&lt;-10,"No","Yes")))</f>
        <v>N/A</v>
      </c>
      <c r="I40" s="12">
        <v>4.9240000000000004</v>
      </c>
      <c r="J40" s="12">
        <v>1.6040000000000001</v>
      </c>
      <c r="K40" s="44" t="s">
        <v>732</v>
      </c>
      <c r="L40" s="9" t="str">
        <f>IF(J40="Div by 0", "N/A", IF(K40="N/A","N/A", IF(J40&gt;VALUE(MID(K40,1,2)), "No", IF(J40&lt;-1*VALUE(MID(K40,1,2)), "No", "Yes"))))</f>
        <v>Yes</v>
      </c>
    </row>
    <row r="41" spans="1:12" x14ac:dyDescent="0.2">
      <c r="A41" s="45" t="s">
        <v>107</v>
      </c>
      <c r="B41" s="34" t="s">
        <v>217</v>
      </c>
      <c r="C41" s="46">
        <v>3287982</v>
      </c>
      <c r="D41" s="43" t="str">
        <f t="shared" ref="D41:D44" si="4">IF($B41="N/A","N/A",IF(C41&gt;10,"No",IF(C41&lt;-10,"No","Yes")))</f>
        <v>N/A</v>
      </c>
      <c r="E41" s="46">
        <v>1640079</v>
      </c>
      <c r="F41" s="43" t="str">
        <f t="shared" ref="F41:F44" si="5">IF($B41="N/A","N/A",IF(E41&gt;10,"No",IF(E41&lt;-10,"No","Yes")))</f>
        <v>N/A</v>
      </c>
      <c r="G41" s="46">
        <v>1776153</v>
      </c>
      <c r="H41" s="43" t="str">
        <f t="shared" ref="H41:H44" si="6">IF($B41="N/A","N/A",IF(G41&gt;10,"No",IF(G41&lt;-10,"No","Yes")))</f>
        <v>N/A</v>
      </c>
      <c r="I41" s="12">
        <v>-50.1</v>
      </c>
      <c r="J41" s="12">
        <v>8.2970000000000006</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9226.1089109000004</v>
      </c>
      <c r="D45" s="43" t="str">
        <f t="shared" ref="D45:D71" si="8">IF($B45="N/A","N/A",IF(C45&gt;10,"No",IF(C45&lt;-10,"No","Yes")))</f>
        <v>N/A</v>
      </c>
      <c r="E45" s="46">
        <v>13711.657143</v>
      </c>
      <c r="F45" s="43" t="str">
        <f t="shared" ref="F45:F71" si="9">IF($B45="N/A","N/A",IF(E45&gt;10,"No",IF(E45&lt;-10,"No","Yes")))</f>
        <v>N/A</v>
      </c>
      <c r="G45" s="46">
        <v>12192.164706</v>
      </c>
      <c r="H45" s="43" t="str">
        <f t="shared" ref="H45:H71" si="10">IF($B45="N/A","N/A",IF(G45&gt;10,"No",IF(G45&lt;-10,"No","Yes")))</f>
        <v>N/A</v>
      </c>
      <c r="I45" s="12">
        <v>48.62</v>
      </c>
      <c r="J45" s="12">
        <v>-11.1</v>
      </c>
      <c r="K45" s="44" t="s">
        <v>732</v>
      </c>
      <c r="L45" s="9" t="str">
        <f t="shared" ref="L45:L71" si="11">IF(J45="Div by 0", "N/A", IF(K45="N/A","N/A", IF(J45&gt;VALUE(MID(K45,1,2)), "No", IF(J45&lt;-1*VALUE(MID(K45,1,2)), "No", "Yes"))))</f>
        <v>Yes</v>
      </c>
    </row>
    <row r="46" spans="1:12" x14ac:dyDescent="0.2">
      <c r="A46" s="45" t="s">
        <v>1292</v>
      </c>
      <c r="B46" s="34" t="s">
        <v>217</v>
      </c>
      <c r="C46" s="46">
        <v>3558.9512195000002</v>
      </c>
      <c r="D46" s="43" t="str">
        <f t="shared" si="8"/>
        <v>N/A</v>
      </c>
      <c r="E46" s="46">
        <v>4729.6279070000001</v>
      </c>
      <c r="F46" s="43" t="str">
        <f t="shared" si="9"/>
        <v>N/A</v>
      </c>
      <c r="G46" s="46">
        <v>4326.4821429000003</v>
      </c>
      <c r="H46" s="43" t="str">
        <f t="shared" si="10"/>
        <v>N/A</v>
      </c>
      <c r="I46" s="12">
        <v>32.89</v>
      </c>
      <c r="J46" s="12">
        <v>-8.52</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50.782608695999997</v>
      </c>
      <c r="D48" s="43" t="str">
        <f t="shared" si="8"/>
        <v>N/A</v>
      </c>
      <c r="E48" s="46" t="s">
        <v>1743</v>
      </c>
      <c r="F48" s="43" t="str">
        <f t="shared" si="9"/>
        <v>N/A</v>
      </c>
      <c r="G48" s="46" t="s">
        <v>1743</v>
      </c>
      <c r="H48" s="43" t="str">
        <f t="shared" si="10"/>
        <v>N/A</v>
      </c>
      <c r="I48" s="12" t="s">
        <v>1743</v>
      </c>
      <c r="J48" s="12" t="s">
        <v>1743</v>
      </c>
      <c r="K48" s="44" t="s">
        <v>732</v>
      </c>
      <c r="L48" s="9" t="str">
        <f t="shared" si="11"/>
        <v>N/A</v>
      </c>
    </row>
    <row r="49" spans="1:12" x14ac:dyDescent="0.2">
      <c r="A49" s="45" t="s">
        <v>1295</v>
      </c>
      <c r="B49" s="34" t="s">
        <v>217</v>
      </c>
      <c r="C49" s="46">
        <v>21209.513513999998</v>
      </c>
      <c r="D49" s="43" t="str">
        <f t="shared" si="8"/>
        <v>N/A</v>
      </c>
      <c r="E49" s="46">
        <v>28016.370370000001</v>
      </c>
      <c r="F49" s="43" t="str">
        <f t="shared" si="9"/>
        <v>N/A</v>
      </c>
      <c r="G49" s="46">
        <v>27381.068965999999</v>
      </c>
      <c r="H49" s="43" t="str">
        <f t="shared" si="10"/>
        <v>N/A</v>
      </c>
      <c r="I49" s="12">
        <v>32.090000000000003</v>
      </c>
      <c r="J49" s="12">
        <v>-2.27</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17966.146775000001</v>
      </c>
      <c r="D51" s="43" t="str">
        <f t="shared" si="8"/>
        <v>N/A</v>
      </c>
      <c r="E51" s="46">
        <v>19149.364397000001</v>
      </c>
      <c r="F51" s="43" t="str">
        <f t="shared" si="9"/>
        <v>N/A</v>
      </c>
      <c r="G51" s="46">
        <v>18835.819478000001</v>
      </c>
      <c r="H51" s="43" t="str">
        <f t="shared" si="10"/>
        <v>N/A</v>
      </c>
      <c r="I51" s="12">
        <v>6.5860000000000003</v>
      </c>
      <c r="J51" s="12">
        <v>-1.64</v>
      </c>
      <c r="K51" s="44" t="s">
        <v>732</v>
      </c>
      <c r="L51" s="9" t="str">
        <f t="shared" si="11"/>
        <v>Yes</v>
      </c>
    </row>
    <row r="52" spans="1:12" x14ac:dyDescent="0.2">
      <c r="A52" s="45" t="s">
        <v>1298</v>
      </c>
      <c r="B52" s="34" t="s">
        <v>217</v>
      </c>
      <c r="C52" s="46">
        <v>16984.459836999999</v>
      </c>
      <c r="D52" s="43" t="str">
        <f t="shared" si="8"/>
        <v>N/A</v>
      </c>
      <c r="E52" s="46">
        <v>17900.211231000001</v>
      </c>
      <c r="F52" s="43" t="str">
        <f t="shared" si="9"/>
        <v>N/A</v>
      </c>
      <c r="G52" s="46">
        <v>17510.613184999998</v>
      </c>
      <c r="H52" s="43" t="str">
        <f t="shared" si="10"/>
        <v>N/A</v>
      </c>
      <c r="I52" s="12">
        <v>5.3920000000000003</v>
      </c>
      <c r="J52" s="12">
        <v>-2.1800000000000002</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14883.236364</v>
      </c>
      <c r="D54" s="43" t="str">
        <f t="shared" si="8"/>
        <v>N/A</v>
      </c>
      <c r="E54" s="46">
        <v>18537.796117000002</v>
      </c>
      <c r="F54" s="43" t="str">
        <f t="shared" si="9"/>
        <v>N/A</v>
      </c>
      <c r="G54" s="46">
        <v>20449.636364000002</v>
      </c>
      <c r="H54" s="43" t="str">
        <f t="shared" si="10"/>
        <v>N/A</v>
      </c>
      <c r="I54" s="12">
        <v>24.55</v>
      </c>
      <c r="J54" s="12">
        <v>10.31</v>
      </c>
      <c r="K54" s="44" t="s">
        <v>732</v>
      </c>
      <c r="L54" s="9" t="str">
        <f t="shared" si="11"/>
        <v>Yes</v>
      </c>
    </row>
    <row r="55" spans="1:12" x14ac:dyDescent="0.2">
      <c r="A55" s="45" t="s">
        <v>1301</v>
      </c>
      <c r="B55" s="34" t="s">
        <v>217</v>
      </c>
      <c r="C55" s="46">
        <v>29168.896239000002</v>
      </c>
      <c r="D55" s="43" t="str">
        <f t="shared" si="8"/>
        <v>N/A</v>
      </c>
      <c r="E55" s="46">
        <v>30135.75</v>
      </c>
      <c r="F55" s="43" t="str">
        <f t="shared" si="9"/>
        <v>N/A</v>
      </c>
      <c r="G55" s="46">
        <v>29623.935076999998</v>
      </c>
      <c r="H55" s="43" t="str">
        <f t="shared" si="10"/>
        <v>N/A</v>
      </c>
      <c r="I55" s="12">
        <v>3.3149999999999999</v>
      </c>
      <c r="J55" s="12">
        <v>-1.7</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2146.8813389000002</v>
      </c>
      <c r="D57" s="43" t="str">
        <f t="shared" si="8"/>
        <v>N/A</v>
      </c>
      <c r="E57" s="46">
        <v>2184.8333735000001</v>
      </c>
      <c r="F57" s="43" t="str">
        <f t="shared" si="9"/>
        <v>N/A</v>
      </c>
      <c r="G57" s="46">
        <v>2322.3968331999999</v>
      </c>
      <c r="H57" s="43" t="str">
        <f t="shared" si="10"/>
        <v>N/A</v>
      </c>
      <c r="I57" s="12">
        <v>1.768</v>
      </c>
      <c r="J57" s="12">
        <v>6.2960000000000003</v>
      </c>
      <c r="K57" s="44" t="s">
        <v>732</v>
      </c>
      <c r="L57" s="9" t="str">
        <f t="shared" si="11"/>
        <v>Yes</v>
      </c>
    </row>
    <row r="58" spans="1:12" x14ac:dyDescent="0.2">
      <c r="A58" s="45" t="s">
        <v>1304</v>
      </c>
      <c r="B58" s="34" t="s">
        <v>217</v>
      </c>
      <c r="C58" s="46">
        <v>1734.1282297</v>
      </c>
      <c r="D58" s="43" t="str">
        <f t="shared" si="8"/>
        <v>N/A</v>
      </c>
      <c r="E58" s="46">
        <v>1886.7792222999999</v>
      </c>
      <c r="F58" s="43" t="str">
        <f t="shared" si="9"/>
        <v>N/A</v>
      </c>
      <c r="G58" s="46">
        <v>1982.1130063000001</v>
      </c>
      <c r="H58" s="43" t="str">
        <f t="shared" si="10"/>
        <v>N/A</v>
      </c>
      <c r="I58" s="12">
        <v>8.8030000000000008</v>
      </c>
      <c r="J58" s="12">
        <v>5.0529999999999999</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1308.6399234</v>
      </c>
      <c r="D61" s="43" t="str">
        <f t="shared" si="8"/>
        <v>N/A</v>
      </c>
      <c r="E61" s="46">
        <v>1398.2496432999999</v>
      </c>
      <c r="F61" s="43" t="str">
        <f t="shared" si="9"/>
        <v>N/A</v>
      </c>
      <c r="G61" s="46">
        <v>1479.8815881</v>
      </c>
      <c r="H61" s="43" t="str">
        <f t="shared" si="10"/>
        <v>N/A</v>
      </c>
      <c r="I61" s="12">
        <v>6.8479999999999999</v>
      </c>
      <c r="J61" s="12">
        <v>5.8380000000000001</v>
      </c>
      <c r="K61" s="44" t="s">
        <v>732</v>
      </c>
      <c r="L61" s="9" t="str">
        <f t="shared" si="11"/>
        <v>Yes</v>
      </c>
    </row>
    <row r="62" spans="1:12" x14ac:dyDescent="0.2">
      <c r="A62" s="3" t="s">
        <v>1308</v>
      </c>
      <c r="B62" s="34" t="s">
        <v>217</v>
      </c>
      <c r="C62" s="46">
        <v>3319.6860308999999</v>
      </c>
      <c r="D62" s="43" t="str">
        <f t="shared" si="8"/>
        <v>N/A</v>
      </c>
      <c r="E62" s="46">
        <v>3622.4991608</v>
      </c>
      <c r="F62" s="43" t="str">
        <f t="shared" si="9"/>
        <v>N/A</v>
      </c>
      <c r="G62" s="46">
        <v>3748.7634041000001</v>
      </c>
      <c r="H62" s="43" t="str">
        <f t="shared" si="10"/>
        <v>N/A</v>
      </c>
      <c r="I62" s="12">
        <v>9.1219999999999999</v>
      </c>
      <c r="J62" s="12">
        <v>3.4860000000000002</v>
      </c>
      <c r="K62" s="44" t="s">
        <v>732</v>
      </c>
      <c r="L62" s="9" t="str">
        <f t="shared" si="11"/>
        <v>Yes</v>
      </c>
    </row>
    <row r="63" spans="1:12" x14ac:dyDescent="0.2">
      <c r="A63" s="3" t="s">
        <v>1309</v>
      </c>
      <c r="B63" s="34" t="s">
        <v>217</v>
      </c>
      <c r="C63" s="46">
        <v>8786.5361069999999</v>
      </c>
      <c r="D63" s="43" t="str">
        <f t="shared" si="8"/>
        <v>N/A</v>
      </c>
      <c r="E63" s="46">
        <v>8111.8553008999997</v>
      </c>
      <c r="F63" s="43" t="str">
        <f t="shared" si="9"/>
        <v>N/A</v>
      </c>
      <c r="G63" s="46">
        <v>9914.3574771000003</v>
      </c>
      <c r="H63" s="43" t="str">
        <f t="shared" si="10"/>
        <v>N/A</v>
      </c>
      <c r="I63" s="12">
        <v>-7.68</v>
      </c>
      <c r="J63" s="12">
        <v>22.22</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3444.7746631</v>
      </c>
      <c r="D65" s="43" t="str">
        <f t="shared" si="8"/>
        <v>N/A</v>
      </c>
      <c r="E65" s="46">
        <v>3672.3697486999999</v>
      </c>
      <c r="F65" s="43" t="str">
        <f t="shared" si="9"/>
        <v>N/A</v>
      </c>
      <c r="G65" s="46">
        <v>3736.1479665000002</v>
      </c>
      <c r="H65" s="43" t="str">
        <f t="shared" si="10"/>
        <v>N/A</v>
      </c>
      <c r="I65" s="12">
        <v>6.6070000000000002</v>
      </c>
      <c r="J65" s="12">
        <v>1.7370000000000001</v>
      </c>
      <c r="K65" s="44" t="s">
        <v>732</v>
      </c>
      <c r="L65" s="9" t="str">
        <f t="shared" si="11"/>
        <v>Yes</v>
      </c>
    </row>
    <row r="66" spans="1:12" x14ac:dyDescent="0.2">
      <c r="A66" s="3" t="s">
        <v>1312</v>
      </c>
      <c r="B66" s="34" t="s">
        <v>217</v>
      </c>
      <c r="C66" s="46">
        <v>3720.0382152000002</v>
      </c>
      <c r="D66" s="43" t="str">
        <f t="shared" si="8"/>
        <v>N/A</v>
      </c>
      <c r="E66" s="46">
        <v>4021.8573488000002</v>
      </c>
      <c r="F66" s="43" t="str">
        <f t="shared" si="9"/>
        <v>N/A</v>
      </c>
      <c r="G66" s="46">
        <v>4074.8059417999998</v>
      </c>
      <c r="H66" s="43" t="str">
        <f t="shared" si="10"/>
        <v>N/A</v>
      </c>
      <c r="I66" s="12">
        <v>8.1129999999999995</v>
      </c>
      <c r="J66" s="12">
        <v>1.3169999999999999</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3036.8785174999998</v>
      </c>
      <c r="D69" s="43" t="str">
        <f t="shared" si="8"/>
        <v>N/A</v>
      </c>
      <c r="E69" s="46">
        <v>2981.6129317999998</v>
      </c>
      <c r="F69" s="43" t="str">
        <f t="shared" si="9"/>
        <v>N/A</v>
      </c>
      <c r="G69" s="46">
        <v>3036.6780675999998</v>
      </c>
      <c r="H69" s="43" t="str">
        <f t="shared" si="10"/>
        <v>N/A</v>
      </c>
      <c r="I69" s="12">
        <v>-1.82</v>
      </c>
      <c r="J69" s="12">
        <v>1.847</v>
      </c>
      <c r="K69" s="44" t="s">
        <v>732</v>
      </c>
      <c r="L69" s="9" t="str">
        <f t="shared" si="11"/>
        <v>Yes</v>
      </c>
    </row>
    <row r="70" spans="1:12" x14ac:dyDescent="0.2">
      <c r="A70" s="45" t="s">
        <v>1316</v>
      </c>
      <c r="B70" s="34" t="s">
        <v>217</v>
      </c>
      <c r="C70" s="46">
        <v>3314.4591488000001</v>
      </c>
      <c r="D70" s="43" t="str">
        <f t="shared" si="8"/>
        <v>N/A</v>
      </c>
      <c r="E70" s="46">
        <v>3539.5952756000002</v>
      </c>
      <c r="F70" s="43" t="str">
        <f t="shared" si="9"/>
        <v>N/A</v>
      </c>
      <c r="G70" s="46">
        <v>3630.8778984999999</v>
      </c>
      <c r="H70" s="43" t="str">
        <f t="shared" si="10"/>
        <v>N/A</v>
      </c>
      <c r="I70" s="12">
        <v>6.7930000000000001</v>
      </c>
      <c r="J70" s="12">
        <v>2.5790000000000002</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97209493</v>
      </c>
      <c r="D72" s="43" t="str">
        <f t="shared" ref="D72:D135" si="12">IF($B72="N/A","N/A",IF(C72&gt;10,"No",IF(C72&lt;-10,"No","Yes")))</f>
        <v>N/A</v>
      </c>
      <c r="E72" s="46">
        <v>114337981</v>
      </c>
      <c r="F72" s="43" t="str">
        <f t="shared" ref="F72:F135" si="13">IF($B72="N/A","N/A",IF(E72&gt;10,"No",IF(E72&lt;-10,"No","Yes")))</f>
        <v>N/A</v>
      </c>
      <c r="G72" s="46">
        <v>122346077</v>
      </c>
      <c r="H72" s="43" t="str">
        <f t="shared" ref="H72:H135" si="14">IF($B72="N/A","N/A",IF(G72&gt;10,"No",IF(G72&lt;-10,"No","Yes")))</f>
        <v>N/A</v>
      </c>
      <c r="I72" s="12">
        <v>17.62</v>
      </c>
      <c r="J72" s="12">
        <v>7.0039999999999996</v>
      </c>
      <c r="K72" s="44" t="s">
        <v>732</v>
      </c>
      <c r="L72" s="9" t="str">
        <f t="shared" ref="L72:L132" si="15">IF(J72="Div by 0", "N/A", IF(K72="N/A","N/A", IF(J72&gt;VALUE(MID(K72,1,2)), "No", IF(J72&lt;-1*VALUE(MID(K72,1,2)), "No", "Yes"))))</f>
        <v>Yes</v>
      </c>
    </row>
    <row r="73" spans="1:12" x14ac:dyDescent="0.2">
      <c r="A73" s="45" t="s">
        <v>1626</v>
      </c>
      <c r="B73" s="34" t="s">
        <v>217</v>
      </c>
      <c r="C73" s="35">
        <v>13936</v>
      </c>
      <c r="D73" s="43" t="str">
        <f t="shared" si="12"/>
        <v>N/A</v>
      </c>
      <c r="E73" s="35">
        <v>14189</v>
      </c>
      <c r="F73" s="43" t="str">
        <f t="shared" si="13"/>
        <v>N/A</v>
      </c>
      <c r="G73" s="35">
        <v>14501</v>
      </c>
      <c r="H73" s="43" t="str">
        <f t="shared" si="14"/>
        <v>N/A</v>
      </c>
      <c r="I73" s="12">
        <v>1.8149999999999999</v>
      </c>
      <c r="J73" s="12">
        <v>2.1989999999999998</v>
      </c>
      <c r="K73" s="44" t="s">
        <v>732</v>
      </c>
      <c r="L73" s="9" t="str">
        <f t="shared" si="15"/>
        <v>Yes</v>
      </c>
    </row>
    <row r="74" spans="1:12" x14ac:dyDescent="0.2">
      <c r="A74" s="45" t="s">
        <v>1318</v>
      </c>
      <c r="B74" s="34" t="s">
        <v>217</v>
      </c>
      <c r="C74" s="46">
        <v>6975.4228616999999</v>
      </c>
      <c r="D74" s="43" t="str">
        <f t="shared" si="12"/>
        <v>N/A</v>
      </c>
      <c r="E74" s="46">
        <v>8058.2127705000003</v>
      </c>
      <c r="F74" s="43" t="str">
        <f t="shared" si="13"/>
        <v>N/A</v>
      </c>
      <c r="G74" s="46">
        <v>8437.0786153000008</v>
      </c>
      <c r="H74" s="43" t="str">
        <f t="shared" si="14"/>
        <v>N/A</v>
      </c>
      <c r="I74" s="12">
        <v>15.52</v>
      </c>
      <c r="J74" s="12">
        <v>4.702</v>
      </c>
      <c r="K74" s="44" t="s">
        <v>732</v>
      </c>
      <c r="L74" s="9" t="str">
        <f t="shared" si="15"/>
        <v>Yes</v>
      </c>
    </row>
    <row r="75" spans="1:12" ht="25.5" x14ac:dyDescent="0.2">
      <c r="A75" s="45" t="s">
        <v>1319</v>
      </c>
      <c r="B75" s="34" t="s">
        <v>217</v>
      </c>
      <c r="C75" s="35">
        <v>4.9298220435999998</v>
      </c>
      <c r="D75" s="43" t="str">
        <f t="shared" si="12"/>
        <v>N/A</v>
      </c>
      <c r="E75" s="35">
        <v>5.2272887448000001</v>
      </c>
      <c r="F75" s="43" t="str">
        <f t="shared" si="13"/>
        <v>N/A</v>
      </c>
      <c r="G75" s="35">
        <v>5.2302599820999998</v>
      </c>
      <c r="H75" s="43" t="str">
        <f t="shared" si="14"/>
        <v>N/A</v>
      </c>
      <c r="I75" s="12">
        <v>6.0339999999999998</v>
      </c>
      <c r="J75" s="12">
        <v>5.6800000000000003E-2</v>
      </c>
      <c r="K75" s="44" t="s">
        <v>732</v>
      </c>
      <c r="L75" s="9" t="str">
        <f t="shared" si="15"/>
        <v>Yes</v>
      </c>
    </row>
    <row r="76" spans="1:12" ht="25.5" x14ac:dyDescent="0.2">
      <c r="A76" s="45" t="s">
        <v>548</v>
      </c>
      <c r="B76" s="34" t="s">
        <v>217</v>
      </c>
      <c r="C76" s="46">
        <v>102854</v>
      </c>
      <c r="D76" s="43" t="str">
        <f t="shared" si="12"/>
        <v>N/A</v>
      </c>
      <c r="E76" s="46">
        <v>138730</v>
      </c>
      <c r="F76" s="43" t="str">
        <f t="shared" si="13"/>
        <v>N/A</v>
      </c>
      <c r="G76" s="46">
        <v>174310</v>
      </c>
      <c r="H76" s="43" t="str">
        <f t="shared" si="14"/>
        <v>N/A</v>
      </c>
      <c r="I76" s="12">
        <v>34.880000000000003</v>
      </c>
      <c r="J76" s="12">
        <v>25.65</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0</v>
      </c>
      <c r="J77" s="12">
        <v>100</v>
      </c>
      <c r="K77" s="44" t="s">
        <v>732</v>
      </c>
      <c r="L77" s="9" t="str">
        <f t="shared" si="15"/>
        <v>No</v>
      </c>
    </row>
    <row r="78" spans="1:12" x14ac:dyDescent="0.2">
      <c r="A78" s="45" t="s">
        <v>1320</v>
      </c>
      <c r="B78" s="34" t="s">
        <v>217</v>
      </c>
      <c r="C78" s="46">
        <v>102854</v>
      </c>
      <c r="D78" s="43" t="str">
        <f t="shared" si="12"/>
        <v>N/A</v>
      </c>
      <c r="E78" s="46">
        <v>138730</v>
      </c>
      <c r="F78" s="43" t="str">
        <f t="shared" si="13"/>
        <v>N/A</v>
      </c>
      <c r="G78" s="46">
        <v>87155</v>
      </c>
      <c r="H78" s="43" t="str">
        <f t="shared" si="14"/>
        <v>N/A</v>
      </c>
      <c r="I78" s="12">
        <v>34.880000000000003</v>
      </c>
      <c r="J78" s="12">
        <v>-37.200000000000003</v>
      </c>
      <c r="K78" s="44" t="s">
        <v>732</v>
      </c>
      <c r="L78" s="9" t="str">
        <f t="shared" si="15"/>
        <v>No</v>
      </c>
    </row>
    <row r="79" spans="1:12" ht="25.5" x14ac:dyDescent="0.2">
      <c r="A79" s="45" t="s">
        <v>550</v>
      </c>
      <c r="B79" s="34" t="s">
        <v>217</v>
      </c>
      <c r="C79" s="46">
        <v>33957092</v>
      </c>
      <c r="D79" s="43" t="str">
        <f t="shared" si="12"/>
        <v>N/A</v>
      </c>
      <c r="E79" s="46">
        <v>34829013</v>
      </c>
      <c r="F79" s="43" t="str">
        <f t="shared" si="13"/>
        <v>N/A</v>
      </c>
      <c r="G79" s="46">
        <v>34759939</v>
      </c>
      <c r="H79" s="43" t="str">
        <f t="shared" si="14"/>
        <v>N/A</v>
      </c>
      <c r="I79" s="12">
        <v>2.5680000000000001</v>
      </c>
      <c r="J79" s="12">
        <v>-0.19800000000000001</v>
      </c>
      <c r="K79" s="44" t="s">
        <v>732</v>
      </c>
      <c r="L79" s="9" t="str">
        <f t="shared" si="15"/>
        <v>Yes</v>
      </c>
    </row>
    <row r="80" spans="1:12" x14ac:dyDescent="0.2">
      <c r="A80" s="45" t="s">
        <v>551</v>
      </c>
      <c r="B80" s="34" t="s">
        <v>217</v>
      </c>
      <c r="C80" s="35">
        <v>922</v>
      </c>
      <c r="D80" s="43" t="str">
        <f t="shared" si="12"/>
        <v>N/A</v>
      </c>
      <c r="E80" s="35">
        <v>869</v>
      </c>
      <c r="F80" s="43" t="str">
        <f t="shared" si="13"/>
        <v>N/A</v>
      </c>
      <c r="G80" s="35">
        <v>839</v>
      </c>
      <c r="H80" s="43" t="str">
        <f t="shared" si="14"/>
        <v>N/A</v>
      </c>
      <c r="I80" s="12">
        <v>-5.75</v>
      </c>
      <c r="J80" s="12">
        <v>-3.45</v>
      </c>
      <c r="K80" s="44" t="s">
        <v>732</v>
      </c>
      <c r="L80" s="9" t="str">
        <f t="shared" si="15"/>
        <v>Yes</v>
      </c>
    </row>
    <row r="81" spans="1:12" ht="25.5" x14ac:dyDescent="0.2">
      <c r="A81" s="45" t="s">
        <v>1321</v>
      </c>
      <c r="B81" s="34" t="s">
        <v>217</v>
      </c>
      <c r="C81" s="46">
        <v>36829.817787</v>
      </c>
      <c r="D81" s="43" t="str">
        <f t="shared" si="12"/>
        <v>N/A</v>
      </c>
      <c r="E81" s="46">
        <v>40079.416571000002</v>
      </c>
      <c r="F81" s="43" t="str">
        <f t="shared" si="13"/>
        <v>N/A</v>
      </c>
      <c r="G81" s="46">
        <v>41430.201430000001</v>
      </c>
      <c r="H81" s="43" t="str">
        <f t="shared" si="14"/>
        <v>N/A</v>
      </c>
      <c r="I81" s="12">
        <v>8.8230000000000004</v>
      </c>
      <c r="J81" s="12">
        <v>3.37</v>
      </c>
      <c r="K81" s="44" t="s">
        <v>732</v>
      </c>
      <c r="L81" s="9" t="str">
        <f t="shared" si="15"/>
        <v>Yes</v>
      </c>
    </row>
    <row r="82" spans="1:12" ht="25.5" x14ac:dyDescent="0.2">
      <c r="A82" s="45" t="s">
        <v>552</v>
      </c>
      <c r="B82" s="34" t="s">
        <v>217</v>
      </c>
      <c r="C82" s="46">
        <v>10590769</v>
      </c>
      <c r="D82" s="43" t="str">
        <f t="shared" si="12"/>
        <v>N/A</v>
      </c>
      <c r="E82" s="46">
        <v>11316620</v>
      </c>
      <c r="F82" s="43" t="str">
        <f t="shared" si="13"/>
        <v>N/A</v>
      </c>
      <c r="G82" s="46">
        <v>12886098</v>
      </c>
      <c r="H82" s="43" t="str">
        <f t="shared" si="14"/>
        <v>N/A</v>
      </c>
      <c r="I82" s="12">
        <v>6.8540000000000001</v>
      </c>
      <c r="J82" s="12">
        <v>13.87</v>
      </c>
      <c r="K82" s="44" t="s">
        <v>732</v>
      </c>
      <c r="L82" s="9" t="str">
        <f t="shared" si="15"/>
        <v>Yes</v>
      </c>
    </row>
    <row r="83" spans="1:12" x14ac:dyDescent="0.2">
      <c r="A83" s="45" t="s">
        <v>553</v>
      </c>
      <c r="B83" s="34" t="s">
        <v>217</v>
      </c>
      <c r="C83" s="35">
        <v>86</v>
      </c>
      <c r="D83" s="43" t="str">
        <f t="shared" si="12"/>
        <v>N/A</v>
      </c>
      <c r="E83" s="35">
        <v>102</v>
      </c>
      <c r="F83" s="43" t="str">
        <f t="shared" si="13"/>
        <v>N/A</v>
      </c>
      <c r="G83" s="35">
        <v>94</v>
      </c>
      <c r="H83" s="43" t="str">
        <f t="shared" si="14"/>
        <v>N/A</v>
      </c>
      <c r="I83" s="12">
        <v>18.600000000000001</v>
      </c>
      <c r="J83" s="12">
        <v>-7.84</v>
      </c>
      <c r="K83" s="44" t="s">
        <v>732</v>
      </c>
      <c r="L83" s="9" t="str">
        <f t="shared" si="15"/>
        <v>Yes</v>
      </c>
    </row>
    <row r="84" spans="1:12" x14ac:dyDescent="0.2">
      <c r="A84" s="45" t="s">
        <v>1322</v>
      </c>
      <c r="B84" s="34" t="s">
        <v>217</v>
      </c>
      <c r="C84" s="46">
        <v>123148.47674</v>
      </c>
      <c r="D84" s="43" t="str">
        <f t="shared" si="12"/>
        <v>N/A</v>
      </c>
      <c r="E84" s="46">
        <v>110947.2549</v>
      </c>
      <c r="F84" s="43" t="str">
        <f t="shared" si="13"/>
        <v>N/A</v>
      </c>
      <c r="G84" s="46">
        <v>137086.14894000001</v>
      </c>
      <c r="H84" s="43" t="str">
        <f t="shared" si="14"/>
        <v>N/A</v>
      </c>
      <c r="I84" s="12">
        <v>-9.91</v>
      </c>
      <c r="J84" s="12">
        <v>23.56</v>
      </c>
      <c r="K84" s="44" t="s">
        <v>732</v>
      </c>
      <c r="L84" s="9" t="str">
        <f t="shared" si="15"/>
        <v>Yes</v>
      </c>
    </row>
    <row r="85" spans="1:12" x14ac:dyDescent="0.2">
      <c r="A85" s="45" t="s">
        <v>554</v>
      </c>
      <c r="B85" s="34" t="s">
        <v>217</v>
      </c>
      <c r="C85" s="46">
        <v>7954591</v>
      </c>
      <c r="D85" s="43" t="str">
        <f t="shared" si="12"/>
        <v>N/A</v>
      </c>
      <c r="E85" s="46">
        <v>8859764</v>
      </c>
      <c r="F85" s="43" t="str">
        <f t="shared" si="13"/>
        <v>N/A</v>
      </c>
      <c r="G85" s="46">
        <v>8973634</v>
      </c>
      <c r="H85" s="43" t="str">
        <f t="shared" si="14"/>
        <v>N/A</v>
      </c>
      <c r="I85" s="12">
        <v>11.38</v>
      </c>
      <c r="J85" s="12">
        <v>1.2849999999999999</v>
      </c>
      <c r="K85" s="44" t="s">
        <v>732</v>
      </c>
      <c r="L85" s="9" t="str">
        <f t="shared" si="15"/>
        <v>Yes</v>
      </c>
    </row>
    <row r="86" spans="1:12" x14ac:dyDescent="0.2">
      <c r="A86" s="45" t="s">
        <v>555</v>
      </c>
      <c r="B86" s="34" t="s">
        <v>217</v>
      </c>
      <c r="C86" s="35">
        <v>282</v>
      </c>
      <c r="D86" s="43" t="str">
        <f t="shared" si="12"/>
        <v>N/A</v>
      </c>
      <c r="E86" s="35">
        <v>300</v>
      </c>
      <c r="F86" s="43" t="str">
        <f t="shared" si="13"/>
        <v>N/A</v>
      </c>
      <c r="G86" s="35">
        <v>296</v>
      </c>
      <c r="H86" s="43" t="str">
        <f t="shared" si="14"/>
        <v>N/A</v>
      </c>
      <c r="I86" s="12">
        <v>6.383</v>
      </c>
      <c r="J86" s="12">
        <v>-1.33</v>
      </c>
      <c r="K86" s="44" t="s">
        <v>732</v>
      </c>
      <c r="L86" s="9" t="str">
        <f t="shared" si="15"/>
        <v>Yes</v>
      </c>
    </row>
    <row r="87" spans="1:12" x14ac:dyDescent="0.2">
      <c r="A87" s="45" t="s">
        <v>1323</v>
      </c>
      <c r="B87" s="34" t="s">
        <v>217</v>
      </c>
      <c r="C87" s="46">
        <v>28207.769504</v>
      </c>
      <c r="D87" s="43" t="str">
        <f t="shared" si="12"/>
        <v>N/A</v>
      </c>
      <c r="E87" s="46">
        <v>29532.546666999999</v>
      </c>
      <c r="F87" s="43" t="str">
        <f t="shared" si="13"/>
        <v>N/A</v>
      </c>
      <c r="G87" s="46">
        <v>30316.331081</v>
      </c>
      <c r="H87" s="43" t="str">
        <f t="shared" si="14"/>
        <v>N/A</v>
      </c>
      <c r="I87" s="12">
        <v>4.6959999999999997</v>
      </c>
      <c r="J87" s="12">
        <v>2.6539999999999999</v>
      </c>
      <c r="K87" s="44" t="s">
        <v>732</v>
      </c>
      <c r="L87" s="9" t="str">
        <f t="shared" si="15"/>
        <v>Yes</v>
      </c>
    </row>
    <row r="88" spans="1:12" ht="25.5" x14ac:dyDescent="0.2">
      <c r="A88" s="45" t="s">
        <v>556</v>
      </c>
      <c r="B88" s="34" t="s">
        <v>217</v>
      </c>
      <c r="C88" s="46">
        <v>33935276</v>
      </c>
      <c r="D88" s="43" t="str">
        <f t="shared" si="12"/>
        <v>N/A</v>
      </c>
      <c r="E88" s="46">
        <v>37389078</v>
      </c>
      <c r="F88" s="43" t="str">
        <f t="shared" si="13"/>
        <v>N/A</v>
      </c>
      <c r="G88" s="46">
        <v>38940006</v>
      </c>
      <c r="H88" s="43" t="str">
        <f t="shared" si="14"/>
        <v>N/A</v>
      </c>
      <c r="I88" s="12">
        <v>10.18</v>
      </c>
      <c r="J88" s="12">
        <v>4.1479999999999997</v>
      </c>
      <c r="K88" s="44" t="s">
        <v>732</v>
      </c>
      <c r="L88" s="9" t="str">
        <f t="shared" si="15"/>
        <v>Yes</v>
      </c>
    </row>
    <row r="89" spans="1:12" x14ac:dyDescent="0.2">
      <c r="A89" s="45" t="s">
        <v>557</v>
      </c>
      <c r="B89" s="34" t="s">
        <v>217</v>
      </c>
      <c r="C89" s="35">
        <v>62826</v>
      </c>
      <c r="D89" s="43" t="str">
        <f t="shared" si="12"/>
        <v>N/A</v>
      </c>
      <c r="E89" s="35">
        <v>66948</v>
      </c>
      <c r="F89" s="43" t="str">
        <f t="shared" si="13"/>
        <v>N/A</v>
      </c>
      <c r="G89" s="35">
        <v>69337</v>
      </c>
      <c r="H89" s="43" t="str">
        <f t="shared" si="14"/>
        <v>N/A</v>
      </c>
      <c r="I89" s="12">
        <v>6.5609999999999999</v>
      </c>
      <c r="J89" s="12">
        <v>3.5680000000000001</v>
      </c>
      <c r="K89" s="44" t="s">
        <v>732</v>
      </c>
      <c r="L89" s="9" t="str">
        <f t="shared" si="15"/>
        <v>Yes</v>
      </c>
    </row>
    <row r="90" spans="1:12" x14ac:dyDescent="0.2">
      <c r="A90" s="45" t="s">
        <v>1324</v>
      </c>
      <c r="B90" s="34" t="s">
        <v>217</v>
      </c>
      <c r="C90" s="46">
        <v>540.14700919999996</v>
      </c>
      <c r="D90" s="43" t="str">
        <f t="shared" si="12"/>
        <v>N/A</v>
      </c>
      <c r="E90" s="46">
        <v>558.47938698999997</v>
      </c>
      <c r="F90" s="43" t="str">
        <f t="shared" si="13"/>
        <v>N/A</v>
      </c>
      <c r="G90" s="46">
        <v>561.60500165999997</v>
      </c>
      <c r="H90" s="43" t="str">
        <f t="shared" si="14"/>
        <v>N/A</v>
      </c>
      <c r="I90" s="12">
        <v>3.3940000000000001</v>
      </c>
      <c r="J90" s="12">
        <v>0.55969999999999998</v>
      </c>
      <c r="K90" s="44" t="s">
        <v>732</v>
      </c>
      <c r="L90" s="9" t="str">
        <f t="shared" si="15"/>
        <v>Yes</v>
      </c>
    </row>
    <row r="91" spans="1:12" x14ac:dyDescent="0.2">
      <c r="A91" s="45" t="s">
        <v>558</v>
      </c>
      <c r="B91" s="34" t="s">
        <v>217</v>
      </c>
      <c r="C91" s="46">
        <v>33570</v>
      </c>
      <c r="D91" s="43" t="str">
        <f t="shared" si="12"/>
        <v>N/A</v>
      </c>
      <c r="E91" s="46">
        <v>35898</v>
      </c>
      <c r="F91" s="43" t="str">
        <f t="shared" si="13"/>
        <v>N/A</v>
      </c>
      <c r="G91" s="46">
        <v>6759470</v>
      </c>
      <c r="H91" s="43" t="str">
        <f t="shared" si="14"/>
        <v>N/A</v>
      </c>
      <c r="I91" s="12">
        <v>6.9349999999999996</v>
      </c>
      <c r="J91" s="12">
        <v>18730</v>
      </c>
      <c r="K91" s="44" t="s">
        <v>732</v>
      </c>
      <c r="L91" s="9" t="str">
        <f t="shared" si="15"/>
        <v>No</v>
      </c>
    </row>
    <row r="92" spans="1:12" x14ac:dyDescent="0.2">
      <c r="A92" s="45" t="s">
        <v>559</v>
      </c>
      <c r="B92" s="34" t="s">
        <v>217</v>
      </c>
      <c r="C92" s="35">
        <v>93</v>
      </c>
      <c r="D92" s="43" t="str">
        <f t="shared" si="12"/>
        <v>N/A</v>
      </c>
      <c r="E92" s="35">
        <v>84</v>
      </c>
      <c r="F92" s="43" t="str">
        <f t="shared" si="13"/>
        <v>N/A</v>
      </c>
      <c r="G92" s="35">
        <v>21449</v>
      </c>
      <c r="H92" s="43" t="str">
        <f t="shared" si="14"/>
        <v>N/A</v>
      </c>
      <c r="I92" s="12">
        <v>-9.68</v>
      </c>
      <c r="J92" s="12">
        <v>25435</v>
      </c>
      <c r="K92" s="44" t="s">
        <v>732</v>
      </c>
      <c r="L92" s="9" t="str">
        <f t="shared" si="15"/>
        <v>No</v>
      </c>
    </row>
    <row r="93" spans="1:12" x14ac:dyDescent="0.2">
      <c r="A93" s="45" t="s">
        <v>1325</v>
      </c>
      <c r="B93" s="34" t="s">
        <v>217</v>
      </c>
      <c r="C93" s="46">
        <v>360.96774194</v>
      </c>
      <c r="D93" s="43" t="str">
        <f t="shared" si="12"/>
        <v>N/A</v>
      </c>
      <c r="E93" s="46">
        <v>427.35714286000001</v>
      </c>
      <c r="F93" s="43" t="str">
        <f t="shared" si="13"/>
        <v>N/A</v>
      </c>
      <c r="G93" s="46">
        <v>315.14149844000002</v>
      </c>
      <c r="H93" s="43" t="str">
        <f t="shared" si="14"/>
        <v>N/A</v>
      </c>
      <c r="I93" s="12">
        <v>18.39</v>
      </c>
      <c r="J93" s="12">
        <v>-26.3</v>
      </c>
      <c r="K93" s="44" t="s">
        <v>732</v>
      </c>
      <c r="L93" s="9" t="str">
        <f t="shared" si="15"/>
        <v>Yes</v>
      </c>
    </row>
    <row r="94" spans="1:12" ht="25.5" x14ac:dyDescent="0.2">
      <c r="A94" s="45" t="s">
        <v>560</v>
      </c>
      <c r="B94" s="34" t="s">
        <v>217</v>
      </c>
      <c r="C94" s="46">
        <v>5452262</v>
      </c>
      <c r="D94" s="43" t="str">
        <f t="shared" si="12"/>
        <v>N/A</v>
      </c>
      <c r="E94" s="46">
        <v>5980043</v>
      </c>
      <c r="F94" s="43" t="str">
        <f t="shared" si="13"/>
        <v>N/A</v>
      </c>
      <c r="G94" s="46">
        <v>6597530</v>
      </c>
      <c r="H94" s="43" t="str">
        <f t="shared" si="14"/>
        <v>N/A</v>
      </c>
      <c r="I94" s="12">
        <v>9.68</v>
      </c>
      <c r="J94" s="12">
        <v>10.33</v>
      </c>
      <c r="K94" s="44" t="s">
        <v>732</v>
      </c>
      <c r="L94" s="9" t="str">
        <f t="shared" si="15"/>
        <v>Yes</v>
      </c>
    </row>
    <row r="95" spans="1:12" x14ac:dyDescent="0.2">
      <c r="A95" s="45" t="s">
        <v>561</v>
      </c>
      <c r="B95" s="34" t="s">
        <v>217</v>
      </c>
      <c r="C95" s="35">
        <v>40591</v>
      </c>
      <c r="D95" s="43" t="str">
        <f t="shared" si="12"/>
        <v>N/A</v>
      </c>
      <c r="E95" s="35">
        <v>42930</v>
      </c>
      <c r="F95" s="43" t="str">
        <f t="shared" si="13"/>
        <v>N/A</v>
      </c>
      <c r="G95" s="35">
        <v>45075</v>
      </c>
      <c r="H95" s="43" t="str">
        <f t="shared" si="14"/>
        <v>N/A</v>
      </c>
      <c r="I95" s="12">
        <v>5.7619999999999996</v>
      </c>
      <c r="J95" s="12">
        <v>4.9969999999999999</v>
      </c>
      <c r="K95" s="44" t="s">
        <v>732</v>
      </c>
      <c r="L95" s="9" t="str">
        <f t="shared" si="15"/>
        <v>Yes</v>
      </c>
    </row>
    <row r="96" spans="1:12" ht="25.5" x14ac:dyDescent="0.2">
      <c r="A96" s="45" t="s">
        <v>1326</v>
      </c>
      <c r="B96" s="34" t="s">
        <v>217</v>
      </c>
      <c r="C96" s="46">
        <v>134.32194329000001</v>
      </c>
      <c r="D96" s="43" t="str">
        <f t="shared" si="12"/>
        <v>N/A</v>
      </c>
      <c r="E96" s="46">
        <v>139.29753085999999</v>
      </c>
      <c r="F96" s="43" t="str">
        <f t="shared" si="13"/>
        <v>N/A</v>
      </c>
      <c r="G96" s="46">
        <v>146.36783138999999</v>
      </c>
      <c r="H96" s="43" t="str">
        <f t="shared" si="14"/>
        <v>N/A</v>
      </c>
      <c r="I96" s="12">
        <v>3.7040000000000002</v>
      </c>
      <c r="J96" s="12">
        <v>5.0759999999999996</v>
      </c>
      <c r="K96" s="44" t="s">
        <v>732</v>
      </c>
      <c r="L96" s="9" t="str">
        <f t="shared" si="15"/>
        <v>Yes</v>
      </c>
    </row>
    <row r="97" spans="1:12" ht="25.5" x14ac:dyDescent="0.2">
      <c r="A97" s="45" t="s">
        <v>562</v>
      </c>
      <c r="B97" s="34" t="s">
        <v>217</v>
      </c>
      <c r="C97" s="46">
        <v>26413881</v>
      </c>
      <c r="D97" s="43" t="str">
        <f t="shared" si="12"/>
        <v>N/A</v>
      </c>
      <c r="E97" s="46">
        <v>26256875</v>
      </c>
      <c r="F97" s="43" t="str">
        <f t="shared" si="13"/>
        <v>N/A</v>
      </c>
      <c r="G97" s="46">
        <v>29617899</v>
      </c>
      <c r="H97" s="43" t="str">
        <f t="shared" si="14"/>
        <v>N/A</v>
      </c>
      <c r="I97" s="12">
        <v>-0.59399999999999997</v>
      </c>
      <c r="J97" s="12">
        <v>12.8</v>
      </c>
      <c r="K97" s="44" t="s">
        <v>732</v>
      </c>
      <c r="L97" s="9" t="str">
        <f t="shared" si="15"/>
        <v>Yes</v>
      </c>
    </row>
    <row r="98" spans="1:12" x14ac:dyDescent="0.2">
      <c r="A98" s="45" t="s">
        <v>563</v>
      </c>
      <c r="B98" s="34" t="s">
        <v>217</v>
      </c>
      <c r="C98" s="35">
        <v>27568</v>
      </c>
      <c r="D98" s="43" t="str">
        <f t="shared" si="12"/>
        <v>N/A</v>
      </c>
      <c r="E98" s="35">
        <v>26341</v>
      </c>
      <c r="F98" s="43" t="str">
        <f t="shared" si="13"/>
        <v>N/A</v>
      </c>
      <c r="G98" s="35">
        <v>27590</v>
      </c>
      <c r="H98" s="43" t="str">
        <f t="shared" si="14"/>
        <v>N/A</v>
      </c>
      <c r="I98" s="12">
        <v>-4.45</v>
      </c>
      <c r="J98" s="12">
        <v>4.742</v>
      </c>
      <c r="K98" s="44" t="s">
        <v>732</v>
      </c>
      <c r="L98" s="9" t="str">
        <f t="shared" si="15"/>
        <v>Yes</v>
      </c>
    </row>
    <row r="99" spans="1:12" x14ac:dyDescent="0.2">
      <c r="A99" s="45" t="s">
        <v>1327</v>
      </c>
      <c r="B99" s="34" t="s">
        <v>217</v>
      </c>
      <c r="C99" s="46">
        <v>958.13555571999996</v>
      </c>
      <c r="D99" s="43" t="str">
        <f t="shared" si="12"/>
        <v>N/A</v>
      </c>
      <c r="E99" s="46">
        <v>996.80630956000005</v>
      </c>
      <c r="F99" s="43" t="str">
        <f t="shared" si="13"/>
        <v>N/A</v>
      </c>
      <c r="G99" s="46">
        <v>1073.5012323000001</v>
      </c>
      <c r="H99" s="43" t="str">
        <f t="shared" si="14"/>
        <v>N/A</v>
      </c>
      <c r="I99" s="12">
        <v>4.0359999999999996</v>
      </c>
      <c r="J99" s="12">
        <v>7.694</v>
      </c>
      <c r="K99" s="44" t="s">
        <v>732</v>
      </c>
      <c r="L99" s="9" t="str">
        <f t="shared" si="15"/>
        <v>Yes</v>
      </c>
    </row>
    <row r="100" spans="1:12" x14ac:dyDescent="0.2">
      <c r="A100" s="45" t="s">
        <v>564</v>
      </c>
      <c r="B100" s="34" t="s">
        <v>217</v>
      </c>
      <c r="C100" s="46">
        <v>39232657</v>
      </c>
      <c r="D100" s="43" t="str">
        <f t="shared" si="12"/>
        <v>N/A</v>
      </c>
      <c r="E100" s="46">
        <v>52405849</v>
      </c>
      <c r="F100" s="43" t="str">
        <f t="shared" si="13"/>
        <v>N/A</v>
      </c>
      <c r="G100" s="46">
        <v>55609097</v>
      </c>
      <c r="H100" s="43" t="str">
        <f t="shared" si="14"/>
        <v>N/A</v>
      </c>
      <c r="I100" s="12">
        <v>33.58</v>
      </c>
      <c r="J100" s="12">
        <v>6.1120000000000001</v>
      </c>
      <c r="K100" s="44" t="s">
        <v>732</v>
      </c>
      <c r="L100" s="9" t="str">
        <f t="shared" si="15"/>
        <v>Yes</v>
      </c>
    </row>
    <row r="101" spans="1:12" x14ac:dyDescent="0.2">
      <c r="A101" s="45" t="s">
        <v>565</v>
      </c>
      <c r="B101" s="34" t="s">
        <v>217</v>
      </c>
      <c r="C101" s="35">
        <v>40137</v>
      </c>
      <c r="D101" s="43" t="str">
        <f t="shared" si="12"/>
        <v>N/A</v>
      </c>
      <c r="E101" s="35">
        <v>44401</v>
      </c>
      <c r="F101" s="43" t="str">
        <f t="shared" si="13"/>
        <v>N/A</v>
      </c>
      <c r="G101" s="35">
        <v>46342</v>
      </c>
      <c r="H101" s="43" t="str">
        <f t="shared" si="14"/>
        <v>N/A</v>
      </c>
      <c r="I101" s="12">
        <v>10.62</v>
      </c>
      <c r="J101" s="12">
        <v>4.3719999999999999</v>
      </c>
      <c r="K101" s="44" t="s">
        <v>732</v>
      </c>
      <c r="L101" s="9" t="str">
        <f t="shared" si="15"/>
        <v>Yes</v>
      </c>
    </row>
    <row r="102" spans="1:12" x14ac:dyDescent="0.2">
      <c r="A102" s="45" t="s">
        <v>1328</v>
      </c>
      <c r="B102" s="34" t="s">
        <v>217</v>
      </c>
      <c r="C102" s="46">
        <v>977.46859505999998</v>
      </c>
      <c r="D102" s="43" t="str">
        <f t="shared" si="12"/>
        <v>N/A</v>
      </c>
      <c r="E102" s="46">
        <v>1180.2853313999999</v>
      </c>
      <c r="F102" s="43" t="str">
        <f t="shared" si="13"/>
        <v>N/A</v>
      </c>
      <c r="G102" s="46">
        <v>1199.9718829999999</v>
      </c>
      <c r="H102" s="43" t="str">
        <f t="shared" si="14"/>
        <v>N/A</v>
      </c>
      <c r="I102" s="12">
        <v>20.75</v>
      </c>
      <c r="J102" s="12">
        <v>1.6679999999999999</v>
      </c>
      <c r="K102" s="44" t="s">
        <v>732</v>
      </c>
      <c r="L102" s="9" t="str">
        <f t="shared" si="15"/>
        <v>Yes</v>
      </c>
    </row>
    <row r="103" spans="1:12" ht="25.5" x14ac:dyDescent="0.2">
      <c r="A103" s="45" t="s">
        <v>566</v>
      </c>
      <c r="B103" s="34" t="s">
        <v>217</v>
      </c>
      <c r="C103" s="46">
        <v>794378</v>
      </c>
      <c r="D103" s="43" t="str">
        <f t="shared" si="12"/>
        <v>N/A</v>
      </c>
      <c r="E103" s="46">
        <v>239851</v>
      </c>
      <c r="F103" s="43" t="str">
        <f t="shared" si="13"/>
        <v>N/A</v>
      </c>
      <c r="G103" s="46">
        <v>241581</v>
      </c>
      <c r="H103" s="43" t="str">
        <f t="shared" si="14"/>
        <v>N/A</v>
      </c>
      <c r="I103" s="12">
        <v>-69.8</v>
      </c>
      <c r="J103" s="12">
        <v>0.72130000000000005</v>
      </c>
      <c r="K103" s="44" t="s">
        <v>732</v>
      </c>
      <c r="L103" s="9" t="str">
        <f t="shared" si="15"/>
        <v>Yes</v>
      </c>
    </row>
    <row r="104" spans="1:12" x14ac:dyDescent="0.2">
      <c r="A104" s="45" t="s">
        <v>567</v>
      </c>
      <c r="B104" s="34" t="s">
        <v>217</v>
      </c>
      <c r="C104" s="35">
        <v>418</v>
      </c>
      <c r="D104" s="43" t="str">
        <f t="shared" si="12"/>
        <v>N/A</v>
      </c>
      <c r="E104" s="35">
        <v>452</v>
      </c>
      <c r="F104" s="43" t="str">
        <f t="shared" si="13"/>
        <v>N/A</v>
      </c>
      <c r="G104" s="35">
        <v>459</v>
      </c>
      <c r="H104" s="43" t="str">
        <f t="shared" si="14"/>
        <v>N/A</v>
      </c>
      <c r="I104" s="12">
        <v>8.1340000000000003</v>
      </c>
      <c r="J104" s="12">
        <v>1.5489999999999999</v>
      </c>
      <c r="K104" s="44" t="s">
        <v>732</v>
      </c>
      <c r="L104" s="9" t="str">
        <f t="shared" si="15"/>
        <v>Yes</v>
      </c>
    </row>
    <row r="105" spans="1:12" ht="25.5" x14ac:dyDescent="0.2">
      <c r="A105" s="45" t="s">
        <v>1329</v>
      </c>
      <c r="B105" s="34" t="s">
        <v>217</v>
      </c>
      <c r="C105" s="46">
        <v>1900.4258373</v>
      </c>
      <c r="D105" s="43" t="str">
        <f t="shared" si="12"/>
        <v>N/A</v>
      </c>
      <c r="E105" s="46">
        <v>530.64380530999995</v>
      </c>
      <c r="F105" s="43" t="str">
        <f t="shared" si="13"/>
        <v>N/A</v>
      </c>
      <c r="G105" s="46">
        <v>526.32026143999997</v>
      </c>
      <c r="H105" s="43" t="str">
        <f t="shared" si="14"/>
        <v>N/A</v>
      </c>
      <c r="I105" s="12">
        <v>-72.099999999999994</v>
      </c>
      <c r="J105" s="12">
        <v>-0.81499999999999995</v>
      </c>
      <c r="K105" s="44" t="s">
        <v>732</v>
      </c>
      <c r="L105" s="9" t="str">
        <f t="shared" si="15"/>
        <v>Yes</v>
      </c>
    </row>
    <row r="106" spans="1:12" ht="25.5" x14ac:dyDescent="0.2">
      <c r="A106" s="45" t="s">
        <v>568</v>
      </c>
      <c r="B106" s="34" t="s">
        <v>217</v>
      </c>
      <c r="C106" s="46">
        <v>18870065</v>
      </c>
      <c r="D106" s="43" t="str">
        <f t="shared" si="12"/>
        <v>N/A</v>
      </c>
      <c r="E106" s="46">
        <v>21273797</v>
      </c>
      <c r="F106" s="43" t="str">
        <f t="shared" si="13"/>
        <v>N/A</v>
      </c>
      <c r="G106" s="46">
        <v>21817399</v>
      </c>
      <c r="H106" s="43" t="str">
        <f t="shared" si="14"/>
        <v>N/A</v>
      </c>
      <c r="I106" s="12">
        <v>12.74</v>
      </c>
      <c r="J106" s="12">
        <v>2.5550000000000002</v>
      </c>
      <c r="K106" s="44" t="s">
        <v>732</v>
      </c>
      <c r="L106" s="9" t="str">
        <f t="shared" si="15"/>
        <v>Yes</v>
      </c>
    </row>
    <row r="107" spans="1:12" x14ac:dyDescent="0.2">
      <c r="A107" s="45" t="s">
        <v>569</v>
      </c>
      <c r="B107" s="34" t="s">
        <v>217</v>
      </c>
      <c r="C107" s="35">
        <v>54434</v>
      </c>
      <c r="D107" s="43" t="str">
        <f t="shared" si="12"/>
        <v>N/A</v>
      </c>
      <c r="E107" s="35">
        <v>58958</v>
      </c>
      <c r="F107" s="43" t="str">
        <f t="shared" si="13"/>
        <v>N/A</v>
      </c>
      <c r="G107" s="35">
        <v>58755</v>
      </c>
      <c r="H107" s="43" t="str">
        <f t="shared" si="14"/>
        <v>N/A</v>
      </c>
      <c r="I107" s="12">
        <v>8.3109999999999999</v>
      </c>
      <c r="J107" s="12">
        <v>-0.34399999999999997</v>
      </c>
      <c r="K107" s="44" t="s">
        <v>732</v>
      </c>
      <c r="L107" s="9" t="str">
        <f t="shared" si="15"/>
        <v>Yes</v>
      </c>
    </row>
    <row r="108" spans="1:12" x14ac:dyDescent="0.2">
      <c r="A108" s="45" t="s">
        <v>1330</v>
      </c>
      <c r="B108" s="34" t="s">
        <v>217</v>
      </c>
      <c r="C108" s="46">
        <v>346.65953265000002</v>
      </c>
      <c r="D108" s="43" t="str">
        <f t="shared" si="12"/>
        <v>N/A</v>
      </c>
      <c r="E108" s="46">
        <v>360.82969231999999</v>
      </c>
      <c r="F108" s="43" t="str">
        <f t="shared" si="13"/>
        <v>N/A</v>
      </c>
      <c r="G108" s="46">
        <v>371.32838056000003</v>
      </c>
      <c r="H108" s="43" t="str">
        <f t="shared" si="14"/>
        <v>N/A</v>
      </c>
      <c r="I108" s="12">
        <v>4.0880000000000001</v>
      </c>
      <c r="J108" s="12">
        <v>2.91</v>
      </c>
      <c r="K108" s="44" t="s">
        <v>732</v>
      </c>
      <c r="L108" s="9" t="str">
        <f t="shared" si="15"/>
        <v>Yes</v>
      </c>
    </row>
    <row r="109" spans="1:12" x14ac:dyDescent="0.2">
      <c r="A109" s="45" t="s">
        <v>570</v>
      </c>
      <c r="B109" s="34" t="s">
        <v>217</v>
      </c>
      <c r="C109" s="46">
        <v>52474824</v>
      </c>
      <c r="D109" s="43" t="str">
        <f t="shared" si="12"/>
        <v>N/A</v>
      </c>
      <c r="E109" s="46">
        <v>49937635</v>
      </c>
      <c r="F109" s="43" t="str">
        <f t="shared" si="13"/>
        <v>N/A</v>
      </c>
      <c r="G109" s="46">
        <v>50994790</v>
      </c>
      <c r="H109" s="43" t="str">
        <f t="shared" si="14"/>
        <v>N/A</v>
      </c>
      <c r="I109" s="12">
        <v>-4.84</v>
      </c>
      <c r="J109" s="12">
        <v>2.117</v>
      </c>
      <c r="K109" s="44" t="s">
        <v>732</v>
      </c>
      <c r="L109" s="9" t="str">
        <f t="shared" si="15"/>
        <v>Yes</v>
      </c>
    </row>
    <row r="110" spans="1:12" x14ac:dyDescent="0.2">
      <c r="A110" s="45" t="s">
        <v>571</v>
      </c>
      <c r="B110" s="34" t="s">
        <v>217</v>
      </c>
      <c r="C110" s="35">
        <v>67185</v>
      </c>
      <c r="D110" s="43" t="str">
        <f t="shared" si="12"/>
        <v>N/A</v>
      </c>
      <c r="E110" s="35">
        <v>68747</v>
      </c>
      <c r="F110" s="43" t="str">
        <f t="shared" si="13"/>
        <v>N/A</v>
      </c>
      <c r="G110" s="35">
        <v>71039</v>
      </c>
      <c r="H110" s="43" t="str">
        <f t="shared" si="14"/>
        <v>N/A</v>
      </c>
      <c r="I110" s="12">
        <v>2.3250000000000002</v>
      </c>
      <c r="J110" s="12">
        <v>3.3340000000000001</v>
      </c>
      <c r="K110" s="44" t="s">
        <v>732</v>
      </c>
      <c r="L110" s="9" t="str">
        <f t="shared" si="15"/>
        <v>Yes</v>
      </c>
    </row>
    <row r="111" spans="1:12" x14ac:dyDescent="0.2">
      <c r="A111" s="45" t="s">
        <v>1331</v>
      </c>
      <c r="B111" s="34" t="s">
        <v>217</v>
      </c>
      <c r="C111" s="46">
        <v>781.04969859000005</v>
      </c>
      <c r="D111" s="43" t="str">
        <f t="shared" si="12"/>
        <v>N/A</v>
      </c>
      <c r="E111" s="46">
        <v>726.39729734000002</v>
      </c>
      <c r="F111" s="43" t="str">
        <f t="shared" si="13"/>
        <v>N/A</v>
      </c>
      <c r="G111" s="46">
        <v>717.84217120000005</v>
      </c>
      <c r="H111" s="43" t="str">
        <f t="shared" si="14"/>
        <v>N/A</v>
      </c>
      <c r="I111" s="12">
        <v>-7</v>
      </c>
      <c r="J111" s="12">
        <v>-1.18</v>
      </c>
      <c r="K111" s="44" t="s">
        <v>732</v>
      </c>
      <c r="L111" s="9" t="str">
        <f t="shared" si="15"/>
        <v>Yes</v>
      </c>
    </row>
    <row r="112" spans="1:12" ht="25.5" x14ac:dyDescent="0.2">
      <c r="A112" s="45" t="s">
        <v>572</v>
      </c>
      <c r="B112" s="34" t="s">
        <v>217</v>
      </c>
      <c r="C112" s="46">
        <v>29786817</v>
      </c>
      <c r="D112" s="43" t="str">
        <f t="shared" si="12"/>
        <v>N/A</v>
      </c>
      <c r="E112" s="46">
        <v>31852181</v>
      </c>
      <c r="F112" s="43" t="str">
        <f t="shared" si="13"/>
        <v>N/A</v>
      </c>
      <c r="G112" s="46">
        <v>32802243</v>
      </c>
      <c r="H112" s="43" t="str">
        <f t="shared" si="14"/>
        <v>N/A</v>
      </c>
      <c r="I112" s="12">
        <v>6.9340000000000002</v>
      </c>
      <c r="J112" s="12">
        <v>2.9830000000000001</v>
      </c>
      <c r="K112" s="44" t="s">
        <v>732</v>
      </c>
      <c r="L112" s="9" t="str">
        <f t="shared" si="15"/>
        <v>Yes</v>
      </c>
    </row>
    <row r="113" spans="1:12" x14ac:dyDescent="0.2">
      <c r="A113" s="45" t="s">
        <v>573</v>
      </c>
      <c r="B113" s="34" t="s">
        <v>217</v>
      </c>
      <c r="C113" s="35">
        <v>1610</v>
      </c>
      <c r="D113" s="43" t="str">
        <f t="shared" si="12"/>
        <v>N/A</v>
      </c>
      <c r="E113" s="35">
        <v>1964</v>
      </c>
      <c r="F113" s="43" t="str">
        <f t="shared" si="13"/>
        <v>N/A</v>
      </c>
      <c r="G113" s="35">
        <v>2176</v>
      </c>
      <c r="H113" s="43" t="str">
        <f t="shared" si="14"/>
        <v>N/A</v>
      </c>
      <c r="I113" s="12">
        <v>21.99</v>
      </c>
      <c r="J113" s="12">
        <v>10.79</v>
      </c>
      <c r="K113" s="44" t="s">
        <v>732</v>
      </c>
      <c r="L113" s="9" t="str">
        <f t="shared" si="15"/>
        <v>Yes</v>
      </c>
    </row>
    <row r="114" spans="1:12" ht="25.5" x14ac:dyDescent="0.2">
      <c r="A114" s="45" t="s">
        <v>1332</v>
      </c>
      <c r="B114" s="34" t="s">
        <v>217</v>
      </c>
      <c r="C114" s="46">
        <v>18501.128571000001</v>
      </c>
      <c r="D114" s="43" t="str">
        <f t="shared" si="12"/>
        <v>N/A</v>
      </c>
      <c r="E114" s="46">
        <v>16218.014766</v>
      </c>
      <c r="F114" s="43" t="str">
        <f t="shared" si="13"/>
        <v>N/A</v>
      </c>
      <c r="G114" s="46">
        <v>15074.560202000001</v>
      </c>
      <c r="H114" s="43" t="str">
        <f t="shared" si="14"/>
        <v>N/A</v>
      </c>
      <c r="I114" s="12">
        <v>-12.3</v>
      </c>
      <c r="J114" s="12">
        <v>-7.05</v>
      </c>
      <c r="K114" s="44" t="s">
        <v>732</v>
      </c>
      <c r="L114" s="9" t="str">
        <f t="shared" si="15"/>
        <v>Yes</v>
      </c>
    </row>
    <row r="115" spans="1:12" ht="25.5" x14ac:dyDescent="0.2">
      <c r="A115" s="45" t="s">
        <v>574</v>
      </c>
      <c r="B115" s="34" t="s">
        <v>217</v>
      </c>
      <c r="C115" s="46">
        <v>3217302</v>
      </c>
      <c r="D115" s="43" t="str">
        <f t="shared" si="12"/>
        <v>N/A</v>
      </c>
      <c r="E115" s="46">
        <v>3622605</v>
      </c>
      <c r="F115" s="43" t="str">
        <f t="shared" si="13"/>
        <v>N/A</v>
      </c>
      <c r="G115" s="46">
        <v>3804293</v>
      </c>
      <c r="H115" s="43" t="str">
        <f t="shared" si="14"/>
        <v>N/A</v>
      </c>
      <c r="I115" s="12">
        <v>12.6</v>
      </c>
      <c r="J115" s="12">
        <v>5.0149999999999997</v>
      </c>
      <c r="K115" s="44" t="s">
        <v>732</v>
      </c>
      <c r="L115" s="9" t="str">
        <f t="shared" si="15"/>
        <v>Yes</v>
      </c>
    </row>
    <row r="116" spans="1:12" x14ac:dyDescent="0.2">
      <c r="A116" s="3" t="s">
        <v>575</v>
      </c>
      <c r="B116" s="34" t="s">
        <v>217</v>
      </c>
      <c r="C116" s="35">
        <v>5185</v>
      </c>
      <c r="D116" s="43" t="str">
        <f t="shared" si="12"/>
        <v>N/A</v>
      </c>
      <c r="E116" s="35">
        <v>4968</v>
      </c>
      <c r="F116" s="43" t="str">
        <f t="shared" si="13"/>
        <v>N/A</v>
      </c>
      <c r="G116" s="35">
        <v>5415</v>
      </c>
      <c r="H116" s="43" t="str">
        <f t="shared" si="14"/>
        <v>N/A</v>
      </c>
      <c r="I116" s="12">
        <v>-4.1900000000000004</v>
      </c>
      <c r="J116" s="12">
        <v>8.9979999999999993</v>
      </c>
      <c r="K116" s="44" t="s">
        <v>732</v>
      </c>
      <c r="L116" s="9" t="str">
        <f t="shared" si="15"/>
        <v>Yes</v>
      </c>
    </row>
    <row r="117" spans="1:12" ht="25.5" x14ac:dyDescent="0.2">
      <c r="A117" s="3" t="s">
        <v>1333</v>
      </c>
      <c r="B117" s="34" t="s">
        <v>217</v>
      </c>
      <c r="C117" s="46">
        <v>620.50183220999998</v>
      </c>
      <c r="D117" s="43" t="str">
        <f t="shared" si="12"/>
        <v>N/A</v>
      </c>
      <c r="E117" s="46">
        <v>729.18780192999998</v>
      </c>
      <c r="F117" s="43" t="str">
        <f t="shared" si="13"/>
        <v>N/A</v>
      </c>
      <c r="G117" s="46">
        <v>702.54718375000004</v>
      </c>
      <c r="H117" s="43" t="str">
        <f t="shared" si="14"/>
        <v>N/A</v>
      </c>
      <c r="I117" s="12">
        <v>17.52</v>
      </c>
      <c r="J117" s="12">
        <v>-3.65</v>
      </c>
      <c r="K117" s="44" t="s">
        <v>732</v>
      </c>
      <c r="L117" s="9" t="str">
        <f t="shared" si="15"/>
        <v>Yes</v>
      </c>
    </row>
    <row r="118" spans="1:12" ht="25.5" x14ac:dyDescent="0.2">
      <c r="A118" s="4" t="s">
        <v>576</v>
      </c>
      <c r="B118" s="34" t="s">
        <v>217</v>
      </c>
      <c r="C118" s="46">
        <v>2690731</v>
      </c>
      <c r="D118" s="43" t="str">
        <f t="shared" si="12"/>
        <v>N/A</v>
      </c>
      <c r="E118" s="46">
        <v>3299592</v>
      </c>
      <c r="F118" s="43" t="str">
        <f t="shared" si="13"/>
        <v>N/A</v>
      </c>
      <c r="G118" s="46">
        <v>3593259</v>
      </c>
      <c r="H118" s="43" t="str">
        <f t="shared" si="14"/>
        <v>N/A</v>
      </c>
      <c r="I118" s="12">
        <v>22.63</v>
      </c>
      <c r="J118" s="12">
        <v>8.9</v>
      </c>
      <c r="K118" s="44" t="s">
        <v>732</v>
      </c>
      <c r="L118" s="9" t="str">
        <f t="shared" si="15"/>
        <v>Yes</v>
      </c>
    </row>
    <row r="119" spans="1:12" x14ac:dyDescent="0.2">
      <c r="A119" s="4" t="s">
        <v>577</v>
      </c>
      <c r="B119" s="34" t="s">
        <v>217</v>
      </c>
      <c r="C119" s="35">
        <v>758</v>
      </c>
      <c r="D119" s="43" t="str">
        <f t="shared" si="12"/>
        <v>N/A</v>
      </c>
      <c r="E119" s="35">
        <v>1048</v>
      </c>
      <c r="F119" s="43" t="str">
        <f t="shared" si="13"/>
        <v>N/A</v>
      </c>
      <c r="G119" s="35">
        <v>1125</v>
      </c>
      <c r="H119" s="43" t="str">
        <f t="shared" si="14"/>
        <v>N/A</v>
      </c>
      <c r="I119" s="12">
        <v>38.26</v>
      </c>
      <c r="J119" s="12">
        <v>7.3470000000000004</v>
      </c>
      <c r="K119" s="44" t="s">
        <v>732</v>
      </c>
      <c r="L119" s="9" t="str">
        <f t="shared" si="15"/>
        <v>Yes</v>
      </c>
    </row>
    <row r="120" spans="1:12" ht="25.5" x14ac:dyDescent="0.2">
      <c r="A120" s="4" t="s">
        <v>1334</v>
      </c>
      <c r="B120" s="34" t="s">
        <v>217</v>
      </c>
      <c r="C120" s="46">
        <v>3549.7770449</v>
      </c>
      <c r="D120" s="43" t="str">
        <f t="shared" si="12"/>
        <v>N/A</v>
      </c>
      <c r="E120" s="46">
        <v>3148.4656488999999</v>
      </c>
      <c r="F120" s="43" t="str">
        <f t="shared" si="13"/>
        <v>N/A</v>
      </c>
      <c r="G120" s="46">
        <v>3194.0079999999998</v>
      </c>
      <c r="H120" s="43" t="str">
        <f t="shared" si="14"/>
        <v>N/A</v>
      </c>
      <c r="I120" s="12">
        <v>-11.3</v>
      </c>
      <c r="J120" s="12">
        <v>1.446</v>
      </c>
      <c r="K120" s="44" t="s">
        <v>732</v>
      </c>
      <c r="L120" s="9" t="str">
        <f t="shared" si="15"/>
        <v>Yes</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541379</v>
      </c>
      <c r="D124" s="43" t="str">
        <f t="shared" si="12"/>
        <v>N/A</v>
      </c>
      <c r="E124" s="46">
        <v>685791</v>
      </c>
      <c r="F124" s="43" t="str">
        <f t="shared" si="13"/>
        <v>N/A</v>
      </c>
      <c r="G124" s="46">
        <v>945519</v>
      </c>
      <c r="H124" s="43" t="str">
        <f t="shared" si="14"/>
        <v>N/A</v>
      </c>
      <c r="I124" s="12">
        <v>26.67</v>
      </c>
      <c r="J124" s="12">
        <v>37.869999999999997</v>
      </c>
      <c r="K124" s="44" t="s">
        <v>732</v>
      </c>
      <c r="L124" s="9" t="str">
        <f t="shared" si="15"/>
        <v>No</v>
      </c>
    </row>
    <row r="125" spans="1:12" x14ac:dyDescent="0.2">
      <c r="A125" s="2" t="s">
        <v>581</v>
      </c>
      <c r="B125" s="34" t="s">
        <v>217</v>
      </c>
      <c r="C125" s="35">
        <v>356</v>
      </c>
      <c r="D125" s="43" t="str">
        <f t="shared" si="12"/>
        <v>N/A</v>
      </c>
      <c r="E125" s="35">
        <v>439</v>
      </c>
      <c r="F125" s="43" t="str">
        <f t="shared" si="13"/>
        <v>N/A</v>
      </c>
      <c r="G125" s="35">
        <v>508</v>
      </c>
      <c r="H125" s="43" t="str">
        <f t="shared" si="14"/>
        <v>N/A</v>
      </c>
      <c r="I125" s="12">
        <v>23.31</v>
      </c>
      <c r="J125" s="12">
        <v>15.72</v>
      </c>
      <c r="K125" s="44" t="s">
        <v>732</v>
      </c>
      <c r="L125" s="9" t="str">
        <f t="shared" si="15"/>
        <v>Yes</v>
      </c>
    </row>
    <row r="126" spans="1:12" ht="25.5" x14ac:dyDescent="0.2">
      <c r="A126" s="2" t="s">
        <v>1336</v>
      </c>
      <c r="B126" s="34" t="s">
        <v>217</v>
      </c>
      <c r="C126" s="46">
        <v>1520.7275281</v>
      </c>
      <c r="D126" s="43" t="str">
        <f t="shared" si="12"/>
        <v>N/A</v>
      </c>
      <c r="E126" s="46">
        <v>1562.166287</v>
      </c>
      <c r="F126" s="43" t="str">
        <f t="shared" si="13"/>
        <v>N/A</v>
      </c>
      <c r="G126" s="46">
        <v>1861.2578739999999</v>
      </c>
      <c r="H126" s="43" t="str">
        <f t="shared" si="14"/>
        <v>N/A</v>
      </c>
      <c r="I126" s="12">
        <v>2.7250000000000001</v>
      </c>
      <c r="J126" s="12">
        <v>19.149999999999999</v>
      </c>
      <c r="K126" s="44" t="s">
        <v>732</v>
      </c>
      <c r="L126" s="9" t="str">
        <f t="shared" si="15"/>
        <v>Yes</v>
      </c>
    </row>
    <row r="127" spans="1:12" ht="25.5" x14ac:dyDescent="0.2">
      <c r="A127" s="2" t="s">
        <v>582</v>
      </c>
      <c r="B127" s="34" t="s">
        <v>217</v>
      </c>
      <c r="C127" s="46">
        <v>3583641</v>
      </c>
      <c r="D127" s="43" t="str">
        <f t="shared" si="12"/>
        <v>N/A</v>
      </c>
      <c r="E127" s="46">
        <v>3802300</v>
      </c>
      <c r="F127" s="43" t="str">
        <f t="shared" si="13"/>
        <v>N/A</v>
      </c>
      <c r="G127" s="46">
        <v>4143392</v>
      </c>
      <c r="H127" s="43" t="str">
        <f t="shared" si="14"/>
        <v>N/A</v>
      </c>
      <c r="I127" s="12">
        <v>6.1020000000000003</v>
      </c>
      <c r="J127" s="12">
        <v>8.9710000000000001</v>
      </c>
      <c r="K127" s="44" t="s">
        <v>732</v>
      </c>
      <c r="L127" s="9" t="str">
        <f t="shared" si="15"/>
        <v>Yes</v>
      </c>
    </row>
    <row r="128" spans="1:12" x14ac:dyDescent="0.2">
      <c r="A128" s="2" t="s">
        <v>583</v>
      </c>
      <c r="B128" s="34" t="s">
        <v>217</v>
      </c>
      <c r="C128" s="35">
        <v>4536</v>
      </c>
      <c r="D128" s="43" t="str">
        <f t="shared" si="12"/>
        <v>N/A</v>
      </c>
      <c r="E128" s="35">
        <v>4928</v>
      </c>
      <c r="F128" s="43" t="str">
        <f t="shared" si="13"/>
        <v>N/A</v>
      </c>
      <c r="G128" s="35">
        <v>5576</v>
      </c>
      <c r="H128" s="43" t="str">
        <f t="shared" si="14"/>
        <v>N/A</v>
      </c>
      <c r="I128" s="12">
        <v>8.6419999999999995</v>
      </c>
      <c r="J128" s="12">
        <v>13.15</v>
      </c>
      <c r="K128" s="44" t="s">
        <v>732</v>
      </c>
      <c r="L128" s="9" t="str">
        <f t="shared" si="15"/>
        <v>Yes</v>
      </c>
    </row>
    <row r="129" spans="1:12" ht="25.5" x14ac:dyDescent="0.2">
      <c r="A129" s="2" t="s">
        <v>1337</v>
      </c>
      <c r="B129" s="34" t="s">
        <v>217</v>
      </c>
      <c r="C129" s="46">
        <v>790.04431217000001</v>
      </c>
      <c r="D129" s="43" t="str">
        <f t="shared" si="12"/>
        <v>N/A</v>
      </c>
      <c r="E129" s="46">
        <v>771.57061687999999</v>
      </c>
      <c r="F129" s="43" t="str">
        <f t="shared" si="13"/>
        <v>N/A</v>
      </c>
      <c r="G129" s="46">
        <v>743.07604017000006</v>
      </c>
      <c r="H129" s="43" t="str">
        <f t="shared" si="14"/>
        <v>N/A</v>
      </c>
      <c r="I129" s="12">
        <v>-2.34</v>
      </c>
      <c r="J129" s="12">
        <v>-3.69</v>
      </c>
      <c r="K129" s="44" t="s">
        <v>732</v>
      </c>
      <c r="L129" s="9" t="str">
        <f t="shared" si="15"/>
        <v>Yes</v>
      </c>
    </row>
    <row r="130" spans="1:12" ht="25.5" x14ac:dyDescent="0.2">
      <c r="A130" s="2" t="s">
        <v>584</v>
      </c>
      <c r="B130" s="34" t="s">
        <v>217</v>
      </c>
      <c r="C130" s="46">
        <v>498862</v>
      </c>
      <c r="D130" s="43" t="str">
        <f t="shared" si="12"/>
        <v>N/A</v>
      </c>
      <c r="E130" s="46">
        <v>591420</v>
      </c>
      <c r="F130" s="43" t="str">
        <f t="shared" si="13"/>
        <v>N/A</v>
      </c>
      <c r="G130" s="46">
        <v>428505</v>
      </c>
      <c r="H130" s="43" t="str">
        <f t="shared" si="14"/>
        <v>N/A</v>
      </c>
      <c r="I130" s="12">
        <v>18.55</v>
      </c>
      <c r="J130" s="12">
        <v>-27.5</v>
      </c>
      <c r="K130" s="44" t="s">
        <v>732</v>
      </c>
      <c r="L130" s="9" t="str">
        <f t="shared" si="15"/>
        <v>Yes</v>
      </c>
    </row>
    <row r="131" spans="1:12" x14ac:dyDescent="0.2">
      <c r="A131" s="2" t="s">
        <v>585</v>
      </c>
      <c r="B131" s="34" t="s">
        <v>217</v>
      </c>
      <c r="C131" s="35">
        <v>45</v>
      </c>
      <c r="D131" s="43" t="str">
        <f t="shared" si="12"/>
        <v>N/A</v>
      </c>
      <c r="E131" s="35">
        <v>68</v>
      </c>
      <c r="F131" s="43" t="str">
        <f t="shared" si="13"/>
        <v>N/A</v>
      </c>
      <c r="G131" s="35">
        <v>69</v>
      </c>
      <c r="H131" s="43" t="str">
        <f t="shared" si="14"/>
        <v>N/A</v>
      </c>
      <c r="I131" s="12">
        <v>51.11</v>
      </c>
      <c r="J131" s="12">
        <v>1.4710000000000001</v>
      </c>
      <c r="K131" s="44" t="s">
        <v>732</v>
      </c>
      <c r="L131" s="9" t="str">
        <f t="shared" si="15"/>
        <v>Yes</v>
      </c>
    </row>
    <row r="132" spans="1:12" x14ac:dyDescent="0.2">
      <c r="A132" s="2" t="s">
        <v>1338</v>
      </c>
      <c r="B132" s="34" t="s">
        <v>217</v>
      </c>
      <c r="C132" s="46">
        <v>11085.822222000001</v>
      </c>
      <c r="D132" s="43" t="str">
        <f t="shared" si="12"/>
        <v>N/A</v>
      </c>
      <c r="E132" s="46">
        <v>8697.3529412000007</v>
      </c>
      <c r="F132" s="43" t="str">
        <f t="shared" si="13"/>
        <v>N/A</v>
      </c>
      <c r="G132" s="46">
        <v>6210.2173912999997</v>
      </c>
      <c r="H132" s="43" t="str">
        <f t="shared" si="14"/>
        <v>N/A</v>
      </c>
      <c r="I132" s="12">
        <v>-21.5</v>
      </c>
      <c r="J132" s="12">
        <v>-28.6</v>
      </c>
      <c r="K132" s="44" t="s">
        <v>732</v>
      </c>
      <c r="L132" s="9" t="str">
        <f t="shared" si="15"/>
        <v>Yes</v>
      </c>
    </row>
    <row r="133" spans="1:12" ht="25.5" x14ac:dyDescent="0.2">
      <c r="A133" s="2" t="s">
        <v>586</v>
      </c>
      <c r="B133" s="34" t="s">
        <v>217</v>
      </c>
      <c r="C133" s="46">
        <v>0</v>
      </c>
      <c r="D133" s="43" t="str">
        <f t="shared" si="12"/>
        <v>N/A</v>
      </c>
      <c r="E133" s="46">
        <v>0</v>
      </c>
      <c r="F133" s="43" t="str">
        <f t="shared" si="13"/>
        <v>N/A</v>
      </c>
      <c r="G133" s="46">
        <v>0</v>
      </c>
      <c r="H133" s="43" t="str">
        <f t="shared" si="14"/>
        <v>N/A</v>
      </c>
      <c r="I133" s="12" t="s">
        <v>1743</v>
      </c>
      <c r="J133" s="12" t="s">
        <v>1743</v>
      </c>
      <c r="K133" s="44" t="s">
        <v>732</v>
      </c>
      <c r="L133" s="9" t="str">
        <f>IF(J133="Div by 0", "N/A", IF(OR(J133="N/A",K133="N/A"),"N/A", IF(J133&gt;VALUE(MID(K133,1,2)), "No", IF(J133&lt;-1*VALUE(MID(K133,1,2)), "No", "Yes"))))</f>
        <v>N/A</v>
      </c>
    </row>
    <row r="134" spans="1:12" x14ac:dyDescent="0.2">
      <c r="A134" s="2" t="s">
        <v>587</v>
      </c>
      <c r="B134" s="34" t="s">
        <v>217</v>
      </c>
      <c r="C134" s="35">
        <v>0</v>
      </c>
      <c r="D134" s="43" t="str">
        <f t="shared" si="12"/>
        <v>N/A</v>
      </c>
      <c r="E134" s="35">
        <v>0</v>
      </c>
      <c r="F134" s="43" t="str">
        <f t="shared" si="13"/>
        <v>N/A</v>
      </c>
      <c r="G134" s="35">
        <v>0</v>
      </c>
      <c r="H134" s="43" t="str">
        <f t="shared" si="14"/>
        <v>N/A</v>
      </c>
      <c r="I134" s="12" t="s">
        <v>1743</v>
      </c>
      <c r="J134" s="12" t="s">
        <v>1743</v>
      </c>
      <c r="K134" s="44" t="s">
        <v>732</v>
      </c>
      <c r="L134" s="9" t="str">
        <f t="shared" ref="L134:L138" si="16">IF(J134="Div by 0", "N/A", IF(OR(J134="N/A",K134="N/A"),"N/A", IF(J134&gt;VALUE(MID(K134,1,2)), "No", IF(J134&lt;-1*VALUE(MID(K134,1,2)), "No", "Yes"))))</f>
        <v>N/A</v>
      </c>
    </row>
    <row r="135" spans="1:12" ht="25.5" x14ac:dyDescent="0.2">
      <c r="A135" s="2" t="s">
        <v>1339</v>
      </c>
      <c r="B135" s="34" t="s">
        <v>217</v>
      </c>
      <c r="C135" s="46" t="s">
        <v>1743</v>
      </c>
      <c r="D135" s="43" t="str">
        <f t="shared" si="12"/>
        <v>N/A</v>
      </c>
      <c r="E135" s="46" t="s">
        <v>1743</v>
      </c>
      <c r="F135" s="43" t="str">
        <f t="shared" si="13"/>
        <v>N/A</v>
      </c>
      <c r="G135" s="46" t="s">
        <v>1743</v>
      </c>
      <c r="H135" s="43" t="str">
        <f t="shared" si="14"/>
        <v>N/A</v>
      </c>
      <c r="I135" s="12" t="s">
        <v>1743</v>
      </c>
      <c r="J135" s="12" t="s">
        <v>1743</v>
      </c>
      <c r="K135" s="44" t="s">
        <v>732</v>
      </c>
      <c r="L135" s="9" t="str">
        <f t="shared" si="16"/>
        <v>N/A</v>
      </c>
    </row>
    <row r="136" spans="1:12" ht="25.5" x14ac:dyDescent="0.2">
      <c r="A136" s="2" t="s">
        <v>588</v>
      </c>
      <c r="B136" s="34" t="s">
        <v>217</v>
      </c>
      <c r="C136" s="46">
        <v>1019502</v>
      </c>
      <c r="D136" s="43" t="str">
        <f t="shared" ref="D136:D150" si="17">IF($B136="N/A","N/A",IF(C136&gt;10,"No",IF(C136&lt;-10,"No","Yes")))</f>
        <v>N/A</v>
      </c>
      <c r="E136" s="46">
        <v>2056015</v>
      </c>
      <c r="F136" s="43" t="str">
        <f t="shared" ref="F136:F150" si="18">IF($B136="N/A","N/A",IF(E136&gt;10,"No",IF(E136&lt;-10,"No","Yes")))</f>
        <v>N/A</v>
      </c>
      <c r="G136" s="46">
        <v>2822537</v>
      </c>
      <c r="H136" s="43" t="str">
        <f t="shared" ref="H136:H150" si="19">IF($B136="N/A","N/A",IF(G136&gt;10,"No",IF(G136&lt;-10,"No","Yes")))</f>
        <v>N/A</v>
      </c>
      <c r="I136" s="12">
        <v>101.7</v>
      </c>
      <c r="J136" s="12">
        <v>37.28</v>
      </c>
      <c r="K136" s="44" t="s">
        <v>732</v>
      </c>
      <c r="L136" s="9" t="str">
        <f t="shared" si="16"/>
        <v>No</v>
      </c>
    </row>
    <row r="137" spans="1:12" x14ac:dyDescent="0.2">
      <c r="A137" s="2" t="s">
        <v>589</v>
      </c>
      <c r="B137" s="34" t="s">
        <v>217</v>
      </c>
      <c r="C137" s="35">
        <v>56</v>
      </c>
      <c r="D137" s="43" t="str">
        <f t="shared" si="17"/>
        <v>N/A</v>
      </c>
      <c r="E137" s="35">
        <v>56</v>
      </c>
      <c r="F137" s="43" t="str">
        <f t="shared" si="18"/>
        <v>N/A</v>
      </c>
      <c r="G137" s="35">
        <v>61</v>
      </c>
      <c r="H137" s="43" t="str">
        <f t="shared" si="19"/>
        <v>N/A</v>
      </c>
      <c r="I137" s="12">
        <v>0</v>
      </c>
      <c r="J137" s="12">
        <v>8.9290000000000003</v>
      </c>
      <c r="K137" s="44" t="s">
        <v>732</v>
      </c>
      <c r="L137" s="9" t="str">
        <f t="shared" si="16"/>
        <v>Yes</v>
      </c>
    </row>
    <row r="138" spans="1:12" ht="25.5" x14ac:dyDescent="0.2">
      <c r="A138" s="2" t="s">
        <v>1340</v>
      </c>
      <c r="B138" s="34" t="s">
        <v>217</v>
      </c>
      <c r="C138" s="46">
        <v>18205.392856999999</v>
      </c>
      <c r="D138" s="43" t="str">
        <f t="shared" si="17"/>
        <v>N/A</v>
      </c>
      <c r="E138" s="46">
        <v>36714.553570999997</v>
      </c>
      <c r="F138" s="43" t="str">
        <f t="shared" si="18"/>
        <v>N/A</v>
      </c>
      <c r="G138" s="46">
        <v>46271.098360999997</v>
      </c>
      <c r="H138" s="43" t="str">
        <f t="shared" si="19"/>
        <v>N/A</v>
      </c>
      <c r="I138" s="12">
        <v>101.7</v>
      </c>
      <c r="J138" s="12">
        <v>26.03</v>
      </c>
      <c r="K138" s="44" t="s">
        <v>732</v>
      </c>
      <c r="L138" s="9" t="str">
        <f t="shared" si="16"/>
        <v>Yes</v>
      </c>
    </row>
    <row r="139" spans="1:12" ht="25.5" x14ac:dyDescent="0.2">
      <c r="A139" s="2" t="s">
        <v>590</v>
      </c>
      <c r="B139" s="34" t="s">
        <v>217</v>
      </c>
      <c r="C139" s="46">
        <v>12204182</v>
      </c>
      <c r="D139" s="43" t="str">
        <f t="shared" si="17"/>
        <v>N/A</v>
      </c>
      <c r="E139" s="46">
        <v>14392377</v>
      </c>
      <c r="F139" s="43" t="str">
        <f t="shared" si="18"/>
        <v>N/A</v>
      </c>
      <c r="G139" s="46">
        <v>15084624</v>
      </c>
      <c r="H139" s="43" t="str">
        <f t="shared" si="19"/>
        <v>N/A</v>
      </c>
      <c r="I139" s="12">
        <v>17.93</v>
      </c>
      <c r="J139" s="12">
        <v>4.8099999999999996</v>
      </c>
      <c r="K139" s="44" t="s">
        <v>732</v>
      </c>
      <c r="L139" s="9" t="str">
        <f t="shared" ref="L139:L150" si="20">IF(J139="Div by 0", "N/A", IF(K139="N/A","N/A", IF(J139&gt;VALUE(MID(K139,1,2)), "No", IF(J139&lt;-1*VALUE(MID(K139,1,2)), "No", "Yes"))))</f>
        <v>Yes</v>
      </c>
    </row>
    <row r="140" spans="1:12" ht="25.5" x14ac:dyDescent="0.2">
      <c r="A140" s="2" t="s">
        <v>591</v>
      </c>
      <c r="B140" s="34" t="s">
        <v>217</v>
      </c>
      <c r="C140" s="35">
        <v>28824</v>
      </c>
      <c r="D140" s="43" t="str">
        <f t="shared" si="17"/>
        <v>N/A</v>
      </c>
      <c r="E140" s="35">
        <v>31109</v>
      </c>
      <c r="F140" s="43" t="str">
        <f t="shared" si="18"/>
        <v>N/A</v>
      </c>
      <c r="G140" s="35">
        <v>32070</v>
      </c>
      <c r="H140" s="43" t="str">
        <f t="shared" si="19"/>
        <v>N/A</v>
      </c>
      <c r="I140" s="12">
        <v>7.9269999999999996</v>
      </c>
      <c r="J140" s="12">
        <v>3.089</v>
      </c>
      <c r="K140" s="44" t="s">
        <v>732</v>
      </c>
      <c r="L140" s="9" t="str">
        <f t="shared" si="20"/>
        <v>Yes</v>
      </c>
    </row>
    <row r="141" spans="1:12" ht="25.5" x14ac:dyDescent="0.2">
      <c r="A141" s="2" t="s">
        <v>1341</v>
      </c>
      <c r="B141" s="34" t="s">
        <v>217</v>
      </c>
      <c r="C141" s="46">
        <v>423.40348320999999</v>
      </c>
      <c r="D141" s="43" t="str">
        <f t="shared" si="17"/>
        <v>N/A</v>
      </c>
      <c r="E141" s="46">
        <v>462.64351152</v>
      </c>
      <c r="F141" s="43" t="str">
        <f t="shared" si="18"/>
        <v>N/A</v>
      </c>
      <c r="G141" s="46">
        <v>470.36557529999999</v>
      </c>
      <c r="H141" s="43" t="str">
        <f t="shared" si="19"/>
        <v>N/A</v>
      </c>
      <c r="I141" s="12">
        <v>9.2680000000000007</v>
      </c>
      <c r="J141" s="12">
        <v>1.669</v>
      </c>
      <c r="K141" s="44" t="s">
        <v>732</v>
      </c>
      <c r="L141" s="9" t="str">
        <f t="shared" si="20"/>
        <v>Yes</v>
      </c>
    </row>
    <row r="142" spans="1:12" ht="25.5" x14ac:dyDescent="0.2">
      <c r="A142" s="2" t="s">
        <v>592</v>
      </c>
      <c r="B142" s="34" t="s">
        <v>217</v>
      </c>
      <c r="C142" s="46">
        <v>3963522</v>
      </c>
      <c r="D142" s="43" t="str">
        <f t="shared" si="17"/>
        <v>N/A</v>
      </c>
      <c r="E142" s="46">
        <v>0</v>
      </c>
      <c r="F142" s="43" t="str">
        <f t="shared" si="18"/>
        <v>N/A</v>
      </c>
      <c r="G142" s="46">
        <v>0</v>
      </c>
      <c r="H142" s="43" t="str">
        <f t="shared" si="19"/>
        <v>N/A</v>
      </c>
      <c r="I142" s="12">
        <v>-100</v>
      </c>
      <c r="J142" s="12" t="s">
        <v>1743</v>
      </c>
      <c r="K142" s="44" t="s">
        <v>732</v>
      </c>
      <c r="L142" s="9" t="str">
        <f t="shared" si="20"/>
        <v>N/A</v>
      </c>
    </row>
    <row r="143" spans="1:12" x14ac:dyDescent="0.2">
      <c r="A143" s="3" t="s">
        <v>593</v>
      </c>
      <c r="B143" s="34" t="s">
        <v>217</v>
      </c>
      <c r="C143" s="35">
        <v>465</v>
      </c>
      <c r="D143" s="43" t="str">
        <f t="shared" si="17"/>
        <v>N/A</v>
      </c>
      <c r="E143" s="35">
        <v>0</v>
      </c>
      <c r="F143" s="43" t="str">
        <f t="shared" si="18"/>
        <v>N/A</v>
      </c>
      <c r="G143" s="35">
        <v>0</v>
      </c>
      <c r="H143" s="43" t="str">
        <f t="shared" si="19"/>
        <v>N/A</v>
      </c>
      <c r="I143" s="12">
        <v>-100</v>
      </c>
      <c r="J143" s="12" t="s">
        <v>1743</v>
      </c>
      <c r="K143" s="44" t="s">
        <v>732</v>
      </c>
      <c r="L143" s="9" t="str">
        <f t="shared" si="20"/>
        <v>N/A</v>
      </c>
    </row>
    <row r="144" spans="1:12" ht="25.5" x14ac:dyDescent="0.2">
      <c r="A144" s="3" t="s">
        <v>1342</v>
      </c>
      <c r="B144" s="34" t="s">
        <v>217</v>
      </c>
      <c r="C144" s="46">
        <v>8523.7032257999999</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32114274</v>
      </c>
      <c r="D145" s="43" t="str">
        <f t="shared" si="17"/>
        <v>N/A</v>
      </c>
      <c r="E145" s="46">
        <v>34313351</v>
      </c>
      <c r="F145" s="43" t="str">
        <f t="shared" si="18"/>
        <v>N/A</v>
      </c>
      <c r="G145" s="46">
        <v>33435846</v>
      </c>
      <c r="H145" s="43" t="str">
        <f t="shared" si="19"/>
        <v>N/A</v>
      </c>
      <c r="I145" s="12">
        <v>6.8479999999999999</v>
      </c>
      <c r="J145" s="12">
        <v>-2.56</v>
      </c>
      <c r="K145" s="44" t="s">
        <v>732</v>
      </c>
      <c r="L145" s="9" t="str">
        <f t="shared" si="20"/>
        <v>Yes</v>
      </c>
    </row>
    <row r="146" spans="1:12" x14ac:dyDescent="0.2">
      <c r="A146" s="2" t="s">
        <v>595</v>
      </c>
      <c r="B146" s="34" t="s">
        <v>217</v>
      </c>
      <c r="C146" s="35">
        <v>17530</v>
      </c>
      <c r="D146" s="43" t="str">
        <f t="shared" si="17"/>
        <v>N/A</v>
      </c>
      <c r="E146" s="35">
        <v>17947</v>
      </c>
      <c r="F146" s="43" t="str">
        <f t="shared" si="18"/>
        <v>N/A</v>
      </c>
      <c r="G146" s="35">
        <v>16092</v>
      </c>
      <c r="H146" s="43" t="str">
        <f t="shared" si="19"/>
        <v>N/A</v>
      </c>
      <c r="I146" s="12">
        <v>2.379</v>
      </c>
      <c r="J146" s="12">
        <v>-10.3</v>
      </c>
      <c r="K146" s="44" t="s">
        <v>732</v>
      </c>
      <c r="L146" s="9" t="str">
        <f t="shared" si="20"/>
        <v>Yes</v>
      </c>
    </row>
    <row r="147" spans="1:12" ht="25.5" x14ac:dyDescent="0.2">
      <c r="A147" s="2" t="s">
        <v>1343</v>
      </c>
      <c r="B147" s="34" t="s">
        <v>217</v>
      </c>
      <c r="C147" s="46">
        <v>1831.9608671000001</v>
      </c>
      <c r="D147" s="43" t="str">
        <f t="shared" si="17"/>
        <v>N/A</v>
      </c>
      <c r="E147" s="46">
        <v>1911.9268400999999</v>
      </c>
      <c r="F147" s="43" t="str">
        <f t="shared" si="18"/>
        <v>N/A</v>
      </c>
      <c r="G147" s="46">
        <v>2077.7930649</v>
      </c>
      <c r="H147" s="43" t="str">
        <f t="shared" si="19"/>
        <v>N/A</v>
      </c>
      <c r="I147" s="12">
        <v>4.3650000000000002</v>
      </c>
      <c r="J147" s="12">
        <v>8.6750000000000007</v>
      </c>
      <c r="K147" s="44" t="s">
        <v>732</v>
      </c>
      <c r="L147" s="9" t="str">
        <f t="shared" si="20"/>
        <v>Yes</v>
      </c>
    </row>
    <row r="148" spans="1:12" ht="25.5" x14ac:dyDescent="0.2">
      <c r="A148" s="2" t="s">
        <v>596</v>
      </c>
      <c r="B148" s="34" t="s">
        <v>217</v>
      </c>
      <c r="C148" s="46">
        <v>9671</v>
      </c>
      <c r="D148" s="43" t="str">
        <f t="shared" si="17"/>
        <v>N/A</v>
      </c>
      <c r="E148" s="46">
        <v>7844</v>
      </c>
      <c r="F148" s="43" t="str">
        <f t="shared" si="18"/>
        <v>N/A</v>
      </c>
      <c r="G148" s="46">
        <v>0</v>
      </c>
      <c r="H148" s="43" t="str">
        <f t="shared" si="19"/>
        <v>N/A</v>
      </c>
      <c r="I148" s="12">
        <v>-18.899999999999999</v>
      </c>
      <c r="J148" s="12">
        <v>-100</v>
      </c>
      <c r="K148" s="44" t="s">
        <v>732</v>
      </c>
      <c r="L148" s="9" t="str">
        <f t="shared" si="20"/>
        <v>No</v>
      </c>
    </row>
    <row r="149" spans="1:12" x14ac:dyDescent="0.2">
      <c r="A149" s="2" t="s">
        <v>597</v>
      </c>
      <c r="B149" s="34" t="s">
        <v>217</v>
      </c>
      <c r="C149" s="35">
        <v>11</v>
      </c>
      <c r="D149" s="43" t="str">
        <f t="shared" si="17"/>
        <v>N/A</v>
      </c>
      <c r="E149" s="35">
        <v>11</v>
      </c>
      <c r="F149" s="43" t="str">
        <f t="shared" si="18"/>
        <v>N/A</v>
      </c>
      <c r="G149" s="35">
        <v>0</v>
      </c>
      <c r="H149" s="43" t="str">
        <f t="shared" si="19"/>
        <v>N/A</v>
      </c>
      <c r="I149" s="12">
        <v>0</v>
      </c>
      <c r="J149" s="12">
        <v>-100</v>
      </c>
      <c r="K149" s="44" t="s">
        <v>732</v>
      </c>
      <c r="L149" s="9" t="str">
        <f t="shared" si="20"/>
        <v>No</v>
      </c>
    </row>
    <row r="150" spans="1:12" ht="25.5" x14ac:dyDescent="0.2">
      <c r="A150" s="4" t="s">
        <v>1344</v>
      </c>
      <c r="B150" s="34" t="s">
        <v>217</v>
      </c>
      <c r="C150" s="46">
        <v>9671</v>
      </c>
      <c r="D150" s="43" t="str">
        <f t="shared" si="17"/>
        <v>N/A</v>
      </c>
      <c r="E150" s="46">
        <v>7844</v>
      </c>
      <c r="F150" s="43" t="str">
        <f t="shared" si="18"/>
        <v>N/A</v>
      </c>
      <c r="G150" s="46" t="s">
        <v>1743</v>
      </c>
      <c r="H150" s="43" t="str">
        <f t="shared" si="19"/>
        <v>N/A</v>
      </c>
      <c r="I150" s="12">
        <v>-18.899999999999999</v>
      </c>
      <c r="J150" s="12" t="s">
        <v>1743</v>
      </c>
      <c r="K150" s="44" t="s">
        <v>732</v>
      </c>
      <c r="L150" s="9" t="str">
        <f t="shared" si="20"/>
        <v>N/A</v>
      </c>
    </row>
    <row r="151" spans="1:12" ht="25.5" x14ac:dyDescent="0.2">
      <c r="A151" s="4" t="s">
        <v>1345</v>
      </c>
      <c r="B151" s="34" t="s">
        <v>217</v>
      </c>
      <c r="C151" s="46">
        <v>858.42260822000003</v>
      </c>
      <c r="D151" s="43" t="str">
        <f t="shared" ref="D151:D170" si="21">IF($B151="N/A","N/A",IF(C151&gt;10,"No",IF(C151&lt;-10,"No","Yes")))</f>
        <v>N/A</v>
      </c>
      <c r="E151" s="46">
        <v>965.11366495000004</v>
      </c>
      <c r="F151" s="43" t="str">
        <f t="shared" ref="F151:F170" si="22">IF($B151="N/A","N/A",IF(E151&gt;10,"No",IF(E151&lt;-10,"No","Yes")))</f>
        <v>N/A</v>
      </c>
      <c r="G151" s="46">
        <v>996.63631180000004</v>
      </c>
      <c r="H151" s="43" t="str">
        <f t="shared" ref="H151:H170" si="23">IF($B151="N/A","N/A",IF(G151&gt;10,"No",IF(G151&lt;-10,"No","Yes")))</f>
        <v>N/A</v>
      </c>
      <c r="I151" s="12">
        <v>12.43</v>
      </c>
      <c r="J151" s="12">
        <v>3.266</v>
      </c>
      <c r="K151" s="44" t="s">
        <v>732</v>
      </c>
      <c r="L151" s="9" t="str">
        <f t="shared" ref="L151:L170" si="24">IF(J151="Div by 0", "N/A", IF(K151="N/A","N/A", IF(J151&gt;VALUE(MID(K151,1,2)), "No", IF(J151&lt;-1*VALUE(MID(K151,1,2)), "No", "Yes"))))</f>
        <v>Yes</v>
      </c>
    </row>
    <row r="152" spans="1:12" ht="25.5" x14ac:dyDescent="0.2">
      <c r="A152" s="4" t="s">
        <v>1346</v>
      </c>
      <c r="B152" s="34" t="s">
        <v>217</v>
      </c>
      <c r="C152" s="46">
        <v>1550.3465346999999</v>
      </c>
      <c r="D152" s="43" t="str">
        <f t="shared" si="21"/>
        <v>N/A</v>
      </c>
      <c r="E152" s="46">
        <v>982.04285714000002</v>
      </c>
      <c r="F152" s="43" t="str">
        <f t="shared" si="22"/>
        <v>N/A</v>
      </c>
      <c r="G152" s="46">
        <v>1792.0235293999999</v>
      </c>
      <c r="H152" s="43" t="str">
        <f t="shared" si="23"/>
        <v>N/A</v>
      </c>
      <c r="I152" s="12">
        <v>-36.700000000000003</v>
      </c>
      <c r="J152" s="12">
        <v>82.48</v>
      </c>
      <c r="K152" s="44" t="s">
        <v>732</v>
      </c>
      <c r="L152" s="9" t="str">
        <f t="shared" si="24"/>
        <v>No</v>
      </c>
    </row>
    <row r="153" spans="1:12" ht="25.5" x14ac:dyDescent="0.2">
      <c r="A153" s="4" t="s">
        <v>1347</v>
      </c>
      <c r="B153" s="34" t="s">
        <v>217</v>
      </c>
      <c r="C153" s="46">
        <v>4053.5310691999998</v>
      </c>
      <c r="D153" s="43" t="str">
        <f t="shared" si="21"/>
        <v>N/A</v>
      </c>
      <c r="E153" s="46">
        <v>4963.8247027999996</v>
      </c>
      <c r="F153" s="43" t="str">
        <f t="shared" si="22"/>
        <v>N/A</v>
      </c>
      <c r="G153" s="46">
        <v>5099.6244100000004</v>
      </c>
      <c r="H153" s="43" t="str">
        <f t="shared" si="23"/>
        <v>N/A</v>
      </c>
      <c r="I153" s="12">
        <v>22.46</v>
      </c>
      <c r="J153" s="12">
        <v>2.7360000000000002</v>
      </c>
      <c r="K153" s="44" t="s">
        <v>732</v>
      </c>
      <c r="L153" s="9" t="str">
        <f t="shared" si="24"/>
        <v>Yes</v>
      </c>
    </row>
    <row r="154" spans="1:12" ht="25.5" x14ac:dyDescent="0.2">
      <c r="A154" s="4" t="s">
        <v>1348</v>
      </c>
      <c r="B154" s="34" t="s">
        <v>217</v>
      </c>
      <c r="C154" s="46">
        <v>470.49275813999998</v>
      </c>
      <c r="D154" s="43" t="str">
        <f t="shared" si="21"/>
        <v>N/A</v>
      </c>
      <c r="E154" s="46">
        <v>487.17331634999999</v>
      </c>
      <c r="F154" s="43" t="str">
        <f t="shared" si="22"/>
        <v>N/A</v>
      </c>
      <c r="G154" s="46">
        <v>518.58474001000002</v>
      </c>
      <c r="H154" s="43" t="str">
        <f t="shared" si="23"/>
        <v>N/A</v>
      </c>
      <c r="I154" s="12">
        <v>3.5449999999999999</v>
      </c>
      <c r="J154" s="12">
        <v>6.4480000000000004</v>
      </c>
      <c r="K154" s="44" t="s">
        <v>732</v>
      </c>
      <c r="L154" s="9" t="str">
        <f t="shared" si="24"/>
        <v>Yes</v>
      </c>
    </row>
    <row r="155" spans="1:12" ht="25.5" x14ac:dyDescent="0.2">
      <c r="A155" s="2" t="s">
        <v>1349</v>
      </c>
      <c r="B155" s="34" t="s">
        <v>217</v>
      </c>
      <c r="C155" s="46">
        <v>980.81080947999999</v>
      </c>
      <c r="D155" s="43" t="str">
        <f t="shared" si="21"/>
        <v>N/A</v>
      </c>
      <c r="E155" s="46">
        <v>1056.9495968000001</v>
      </c>
      <c r="F155" s="43" t="str">
        <f t="shared" si="22"/>
        <v>N/A</v>
      </c>
      <c r="G155" s="46">
        <v>1010.0723332</v>
      </c>
      <c r="H155" s="43" t="str">
        <f t="shared" si="23"/>
        <v>N/A</v>
      </c>
      <c r="I155" s="12">
        <v>7.7629999999999999</v>
      </c>
      <c r="J155" s="12">
        <v>-4.4400000000000004</v>
      </c>
      <c r="K155" s="44" t="s">
        <v>732</v>
      </c>
      <c r="L155" s="9" t="str">
        <f t="shared" si="24"/>
        <v>Yes</v>
      </c>
    </row>
    <row r="156" spans="1:12" ht="25.5" x14ac:dyDescent="0.2">
      <c r="A156" s="2" t="s">
        <v>1350</v>
      </c>
      <c r="B156" s="34" t="s">
        <v>217</v>
      </c>
      <c r="C156" s="46">
        <v>464.53882835000002</v>
      </c>
      <c r="D156" s="43" t="str">
        <f t="shared" si="21"/>
        <v>N/A</v>
      </c>
      <c r="E156" s="46">
        <v>465.46519401</v>
      </c>
      <c r="F156" s="43" t="str">
        <f t="shared" si="22"/>
        <v>N/A</v>
      </c>
      <c r="G156" s="46">
        <v>462.64616851</v>
      </c>
      <c r="H156" s="43" t="str">
        <f t="shared" si="23"/>
        <v>N/A</v>
      </c>
      <c r="I156" s="12">
        <v>0.19939999999999999</v>
      </c>
      <c r="J156" s="12">
        <v>-0.60599999999999998</v>
      </c>
      <c r="K156" s="44" t="s">
        <v>732</v>
      </c>
      <c r="L156" s="9" t="str">
        <f t="shared" si="24"/>
        <v>Yes</v>
      </c>
    </row>
    <row r="157" spans="1:12" ht="25.5" x14ac:dyDescent="0.2">
      <c r="A157" s="2" t="s">
        <v>1351</v>
      </c>
      <c r="B157" s="34" t="s">
        <v>217</v>
      </c>
      <c r="C157" s="46">
        <v>5780.1881187999998</v>
      </c>
      <c r="D157" s="43" t="str">
        <f t="shared" si="21"/>
        <v>N/A</v>
      </c>
      <c r="E157" s="46">
        <v>10100.385714</v>
      </c>
      <c r="F157" s="43" t="str">
        <f t="shared" si="22"/>
        <v>N/A</v>
      </c>
      <c r="G157" s="46">
        <v>7537.4470588000004</v>
      </c>
      <c r="H157" s="43" t="str">
        <f t="shared" si="23"/>
        <v>N/A</v>
      </c>
      <c r="I157" s="12">
        <v>74.739999999999995</v>
      </c>
      <c r="J157" s="12">
        <v>-25.4</v>
      </c>
      <c r="K157" s="44" t="s">
        <v>732</v>
      </c>
      <c r="L157" s="9" t="str">
        <f t="shared" si="24"/>
        <v>Yes</v>
      </c>
    </row>
    <row r="158" spans="1:12" ht="25.5" x14ac:dyDescent="0.2">
      <c r="A158" s="2" t="s">
        <v>1352</v>
      </c>
      <c r="B158" s="34" t="s">
        <v>217</v>
      </c>
      <c r="C158" s="46">
        <v>2892.3493678999998</v>
      </c>
      <c r="D158" s="43" t="str">
        <f t="shared" si="21"/>
        <v>N/A</v>
      </c>
      <c r="E158" s="46">
        <v>2993.2790651</v>
      </c>
      <c r="F158" s="43" t="str">
        <f t="shared" si="22"/>
        <v>N/A</v>
      </c>
      <c r="G158" s="46">
        <v>2740.8448125999998</v>
      </c>
      <c r="H158" s="43" t="str">
        <f t="shared" si="23"/>
        <v>N/A</v>
      </c>
      <c r="I158" s="12">
        <v>3.49</v>
      </c>
      <c r="J158" s="12">
        <v>-8.43</v>
      </c>
      <c r="K158" s="44" t="s">
        <v>732</v>
      </c>
      <c r="L158" s="9" t="str">
        <f t="shared" si="24"/>
        <v>Yes</v>
      </c>
    </row>
    <row r="159" spans="1:12" ht="25.5" x14ac:dyDescent="0.2">
      <c r="A159" s="2" t="s">
        <v>1353</v>
      </c>
      <c r="B159" s="34" t="s">
        <v>217</v>
      </c>
      <c r="C159" s="46">
        <v>299.71140369</v>
      </c>
      <c r="D159" s="43" t="str">
        <f t="shared" si="21"/>
        <v>N/A</v>
      </c>
      <c r="E159" s="46">
        <v>283.40373162999998</v>
      </c>
      <c r="F159" s="43" t="str">
        <f t="shared" si="22"/>
        <v>N/A</v>
      </c>
      <c r="G159" s="46">
        <v>307.93883319000003</v>
      </c>
      <c r="H159" s="43" t="str">
        <f t="shared" si="23"/>
        <v>N/A</v>
      </c>
      <c r="I159" s="12">
        <v>-5.44</v>
      </c>
      <c r="J159" s="12">
        <v>8.657</v>
      </c>
      <c r="K159" s="44" t="s">
        <v>732</v>
      </c>
      <c r="L159" s="9" t="str">
        <f t="shared" si="24"/>
        <v>Yes</v>
      </c>
    </row>
    <row r="160" spans="1:12" ht="25.5" x14ac:dyDescent="0.2">
      <c r="A160" s="4" t="s">
        <v>1354</v>
      </c>
      <c r="B160" s="34" t="s">
        <v>217</v>
      </c>
      <c r="C160" s="46">
        <v>0.32005508020000001</v>
      </c>
      <c r="D160" s="43" t="str">
        <f t="shared" si="21"/>
        <v>N/A</v>
      </c>
      <c r="E160" s="46">
        <v>1.3140941484999999</v>
      </c>
      <c r="F160" s="43" t="str">
        <f t="shared" si="22"/>
        <v>N/A</v>
      </c>
      <c r="G160" s="46">
        <v>1.1787816625</v>
      </c>
      <c r="H160" s="43" t="str">
        <f t="shared" si="23"/>
        <v>N/A</v>
      </c>
      <c r="I160" s="12">
        <v>310.60000000000002</v>
      </c>
      <c r="J160" s="12">
        <v>-10.3</v>
      </c>
      <c r="K160" s="44" t="s">
        <v>732</v>
      </c>
      <c r="L160" s="9" t="str">
        <f t="shared" si="24"/>
        <v>Yes</v>
      </c>
    </row>
    <row r="161" spans="1:12" x14ac:dyDescent="0.2">
      <c r="A161" s="4" t="s">
        <v>1355</v>
      </c>
      <c r="B161" s="34" t="s">
        <v>217</v>
      </c>
      <c r="C161" s="46">
        <v>463.38658801999998</v>
      </c>
      <c r="D161" s="43" t="str">
        <f t="shared" si="21"/>
        <v>N/A</v>
      </c>
      <c r="E161" s="46">
        <v>421.51779759999999</v>
      </c>
      <c r="F161" s="43" t="str">
        <f t="shared" si="22"/>
        <v>N/A</v>
      </c>
      <c r="G161" s="46">
        <v>415.40571362999998</v>
      </c>
      <c r="H161" s="43" t="str">
        <f t="shared" si="23"/>
        <v>N/A</v>
      </c>
      <c r="I161" s="12">
        <v>-9.0399999999999991</v>
      </c>
      <c r="J161" s="12">
        <v>-1.45</v>
      </c>
      <c r="K161" s="44" t="s">
        <v>732</v>
      </c>
      <c r="L161" s="9" t="str">
        <f t="shared" si="24"/>
        <v>Yes</v>
      </c>
    </row>
    <row r="162" spans="1:12" x14ac:dyDescent="0.2">
      <c r="A162" s="4" t="s">
        <v>1356</v>
      </c>
      <c r="B162" s="34" t="s">
        <v>217</v>
      </c>
      <c r="C162" s="46">
        <v>491.46534652999998</v>
      </c>
      <c r="D162" s="43" t="str">
        <f t="shared" si="21"/>
        <v>N/A</v>
      </c>
      <c r="E162" s="46">
        <v>524.78571428999999</v>
      </c>
      <c r="F162" s="43" t="str">
        <f t="shared" si="22"/>
        <v>N/A</v>
      </c>
      <c r="G162" s="46">
        <v>443.32941176000003</v>
      </c>
      <c r="H162" s="43" t="str">
        <f t="shared" si="23"/>
        <v>N/A</v>
      </c>
      <c r="I162" s="12">
        <v>6.78</v>
      </c>
      <c r="J162" s="12">
        <v>-15.5</v>
      </c>
      <c r="K162" s="44" t="s">
        <v>732</v>
      </c>
      <c r="L162" s="9" t="str">
        <f t="shared" si="24"/>
        <v>Yes</v>
      </c>
    </row>
    <row r="163" spans="1:12" ht="25.5" x14ac:dyDescent="0.2">
      <c r="A163" s="4" t="s">
        <v>1357</v>
      </c>
      <c r="B163" s="34" t="s">
        <v>217</v>
      </c>
      <c r="C163" s="46">
        <v>2637.9320763000001</v>
      </c>
      <c r="D163" s="43" t="str">
        <f t="shared" si="21"/>
        <v>N/A</v>
      </c>
      <c r="E163" s="46">
        <v>2350.3947208999998</v>
      </c>
      <c r="F163" s="43" t="str">
        <f t="shared" si="22"/>
        <v>N/A</v>
      </c>
      <c r="G163" s="46">
        <v>2229.6905886</v>
      </c>
      <c r="H163" s="43" t="str">
        <f t="shared" si="23"/>
        <v>N/A</v>
      </c>
      <c r="I163" s="12">
        <v>-10.9</v>
      </c>
      <c r="J163" s="12">
        <v>-5.14</v>
      </c>
      <c r="K163" s="44" t="s">
        <v>732</v>
      </c>
      <c r="L163" s="9" t="str">
        <f t="shared" si="24"/>
        <v>Yes</v>
      </c>
    </row>
    <row r="164" spans="1:12" x14ac:dyDescent="0.2">
      <c r="A164" s="4" t="s">
        <v>1358</v>
      </c>
      <c r="B164" s="34" t="s">
        <v>217</v>
      </c>
      <c r="C164" s="46">
        <v>246.16936014999999</v>
      </c>
      <c r="D164" s="43" t="str">
        <f t="shared" si="21"/>
        <v>N/A</v>
      </c>
      <c r="E164" s="46">
        <v>218.10155255000001</v>
      </c>
      <c r="F164" s="43" t="str">
        <f t="shared" si="22"/>
        <v>N/A</v>
      </c>
      <c r="G164" s="46">
        <v>221.01317473</v>
      </c>
      <c r="H164" s="43" t="str">
        <f t="shared" si="23"/>
        <v>N/A</v>
      </c>
      <c r="I164" s="12">
        <v>-11.4</v>
      </c>
      <c r="J164" s="12">
        <v>1.335</v>
      </c>
      <c r="K164" s="44" t="s">
        <v>732</v>
      </c>
      <c r="L164" s="9" t="str">
        <f t="shared" si="24"/>
        <v>Yes</v>
      </c>
    </row>
    <row r="165" spans="1:12" x14ac:dyDescent="0.2">
      <c r="A165" s="4" t="s">
        <v>1359</v>
      </c>
      <c r="B165" s="34" t="s">
        <v>217</v>
      </c>
      <c r="C165" s="46">
        <v>356.75386053</v>
      </c>
      <c r="D165" s="43" t="str">
        <f t="shared" si="21"/>
        <v>N/A</v>
      </c>
      <c r="E165" s="46">
        <v>354.65050638000002</v>
      </c>
      <c r="F165" s="43" t="str">
        <f t="shared" si="22"/>
        <v>N/A</v>
      </c>
      <c r="G165" s="46">
        <v>354.46200499000003</v>
      </c>
      <c r="H165" s="43" t="str">
        <f t="shared" si="23"/>
        <v>N/A</v>
      </c>
      <c r="I165" s="12">
        <v>-0.59</v>
      </c>
      <c r="J165" s="12">
        <v>-5.2999999999999999E-2</v>
      </c>
      <c r="K165" s="44" t="s">
        <v>732</v>
      </c>
      <c r="L165" s="9" t="str">
        <f t="shared" si="24"/>
        <v>Yes</v>
      </c>
    </row>
    <row r="166" spans="1:12" x14ac:dyDescent="0.2">
      <c r="A166" s="4" t="s">
        <v>1360</v>
      </c>
      <c r="B166" s="34" t="s">
        <v>217</v>
      </c>
      <c r="C166" s="46">
        <v>1903.8069091</v>
      </c>
      <c r="D166" s="43" t="str">
        <f t="shared" si="21"/>
        <v>N/A</v>
      </c>
      <c r="E166" s="46">
        <v>2028.7044086999999</v>
      </c>
      <c r="F166" s="43" t="str">
        <f t="shared" si="22"/>
        <v>N/A</v>
      </c>
      <c r="G166" s="46">
        <v>2109.2302072000002</v>
      </c>
      <c r="H166" s="43" t="str">
        <f t="shared" si="23"/>
        <v>N/A</v>
      </c>
      <c r="I166" s="12">
        <v>6.56</v>
      </c>
      <c r="J166" s="12">
        <v>3.9689999999999999</v>
      </c>
      <c r="K166" s="44" t="s">
        <v>732</v>
      </c>
      <c r="L166" s="9" t="str">
        <f t="shared" si="24"/>
        <v>Yes</v>
      </c>
    </row>
    <row r="167" spans="1:12" x14ac:dyDescent="0.2">
      <c r="A167" s="45" t="s">
        <v>1361</v>
      </c>
      <c r="B167" s="34" t="s">
        <v>217</v>
      </c>
      <c r="C167" s="46">
        <v>1404.1089109</v>
      </c>
      <c r="D167" s="43" t="str">
        <f t="shared" si="21"/>
        <v>N/A</v>
      </c>
      <c r="E167" s="46">
        <v>2104.4428570999999</v>
      </c>
      <c r="F167" s="43" t="str">
        <f t="shared" si="22"/>
        <v>N/A</v>
      </c>
      <c r="G167" s="46">
        <v>2419.3647059</v>
      </c>
      <c r="H167" s="43" t="str">
        <f t="shared" si="23"/>
        <v>N/A</v>
      </c>
      <c r="I167" s="12">
        <v>49.88</v>
      </c>
      <c r="J167" s="12">
        <v>14.96</v>
      </c>
      <c r="K167" s="44" t="s">
        <v>732</v>
      </c>
      <c r="L167" s="9" t="str">
        <f t="shared" si="24"/>
        <v>Yes</v>
      </c>
    </row>
    <row r="168" spans="1:12" x14ac:dyDescent="0.2">
      <c r="A168" s="45" t="s">
        <v>1362</v>
      </c>
      <c r="B168" s="34" t="s">
        <v>217</v>
      </c>
      <c r="C168" s="46">
        <v>8382.3342618000006</v>
      </c>
      <c r="D168" s="43" t="str">
        <f t="shared" si="21"/>
        <v>N/A</v>
      </c>
      <c r="E168" s="46">
        <v>8841.8659076999993</v>
      </c>
      <c r="F168" s="43" t="str">
        <f t="shared" si="22"/>
        <v>N/A</v>
      </c>
      <c r="G168" s="46">
        <v>8765.6596666999994</v>
      </c>
      <c r="H168" s="43" t="str">
        <f t="shared" si="23"/>
        <v>N/A</v>
      </c>
      <c r="I168" s="12">
        <v>5.4820000000000002</v>
      </c>
      <c r="J168" s="12">
        <v>-0.86199999999999999</v>
      </c>
      <c r="K168" s="44" t="s">
        <v>732</v>
      </c>
      <c r="L168" s="9" t="str">
        <f t="shared" si="24"/>
        <v>Yes</v>
      </c>
    </row>
    <row r="169" spans="1:12" x14ac:dyDescent="0.2">
      <c r="A169" s="45" t="s">
        <v>1363</v>
      </c>
      <c r="B169" s="34" t="s">
        <v>217</v>
      </c>
      <c r="C169" s="46">
        <v>1130.5078169000001</v>
      </c>
      <c r="D169" s="43" t="str">
        <f t="shared" si="21"/>
        <v>N/A</v>
      </c>
      <c r="E169" s="46">
        <v>1196.154773</v>
      </c>
      <c r="F169" s="43" t="str">
        <f t="shared" si="22"/>
        <v>N/A</v>
      </c>
      <c r="G169" s="46">
        <v>1274.8600852</v>
      </c>
      <c r="H169" s="43" t="str">
        <f t="shared" si="23"/>
        <v>N/A</v>
      </c>
      <c r="I169" s="12">
        <v>5.8070000000000004</v>
      </c>
      <c r="J169" s="12">
        <v>6.58</v>
      </c>
      <c r="K169" s="44" t="s">
        <v>732</v>
      </c>
      <c r="L169" s="9" t="str">
        <f t="shared" si="24"/>
        <v>Yes</v>
      </c>
    </row>
    <row r="170" spans="1:12" x14ac:dyDescent="0.2">
      <c r="A170" s="45" t="s">
        <v>1364</v>
      </c>
      <c r="B170" s="34" t="s">
        <v>217</v>
      </c>
      <c r="C170" s="46">
        <v>2106.8899379999998</v>
      </c>
      <c r="D170" s="43" t="str">
        <f t="shared" si="21"/>
        <v>N/A</v>
      </c>
      <c r="E170" s="46">
        <v>2259.4555513999999</v>
      </c>
      <c r="F170" s="43" t="str">
        <f t="shared" si="22"/>
        <v>N/A</v>
      </c>
      <c r="G170" s="46">
        <v>2370.4348466000001</v>
      </c>
      <c r="H170" s="43" t="str">
        <f t="shared" si="23"/>
        <v>N/A</v>
      </c>
      <c r="I170" s="12">
        <v>7.2409999999999997</v>
      </c>
      <c r="J170" s="12">
        <v>4.9119999999999999</v>
      </c>
      <c r="K170" s="44" t="s">
        <v>732</v>
      </c>
      <c r="L170" s="9" t="str">
        <f t="shared" si="24"/>
        <v>Yes</v>
      </c>
    </row>
    <row r="171" spans="1:12" x14ac:dyDescent="0.2">
      <c r="A171" s="45" t="s">
        <v>85</v>
      </c>
      <c r="B171" s="34" t="s">
        <v>217</v>
      </c>
      <c r="C171" s="8">
        <v>12.306388089</v>
      </c>
      <c r="D171" s="43" t="str">
        <f t="shared" ref="D171:D202" si="25">IF($B171="N/A","N/A",IF(C171&gt;10,"No",IF(C171&lt;-10,"No","Yes")))</f>
        <v>N/A</v>
      </c>
      <c r="E171" s="8">
        <v>11.976770686</v>
      </c>
      <c r="F171" s="43" t="str">
        <f t="shared" ref="F171:F202" si="26">IF($B171="N/A","N/A",IF(E171&gt;10,"No",IF(E171&lt;-10,"No","Yes")))</f>
        <v>N/A</v>
      </c>
      <c r="G171" s="8">
        <v>11.812575860000001</v>
      </c>
      <c r="H171" s="43" t="str">
        <f t="shared" ref="H171:H202" si="27">IF($B171="N/A","N/A",IF(G171&gt;10,"No",IF(G171&lt;-10,"No","Yes")))</f>
        <v>N/A</v>
      </c>
      <c r="I171" s="12">
        <v>-2.68</v>
      </c>
      <c r="J171" s="12">
        <v>-1.37</v>
      </c>
      <c r="K171" s="44" t="s">
        <v>732</v>
      </c>
      <c r="L171" s="9" t="str">
        <f t="shared" ref="L171:L202" si="28">IF(J171="Div by 0", "N/A", IF(K171="N/A","N/A", IF(J171&gt;VALUE(MID(K171,1,2)), "No", IF(J171&lt;-1*VALUE(MID(K171,1,2)), "No", "Yes"))))</f>
        <v>Yes</v>
      </c>
    </row>
    <row r="172" spans="1:12" x14ac:dyDescent="0.2">
      <c r="A172" s="45" t="s">
        <v>465</v>
      </c>
      <c r="B172" s="34" t="s">
        <v>217</v>
      </c>
      <c r="C172" s="8">
        <v>9.9009900989999995</v>
      </c>
      <c r="D172" s="43" t="str">
        <f t="shared" si="25"/>
        <v>N/A</v>
      </c>
      <c r="E172" s="8">
        <v>11.428571429</v>
      </c>
      <c r="F172" s="43" t="str">
        <f t="shared" si="26"/>
        <v>N/A</v>
      </c>
      <c r="G172" s="8">
        <v>14.117647058999999</v>
      </c>
      <c r="H172" s="43" t="str">
        <f t="shared" si="27"/>
        <v>N/A</v>
      </c>
      <c r="I172" s="12">
        <v>15.43</v>
      </c>
      <c r="J172" s="12">
        <v>23.53</v>
      </c>
      <c r="K172" s="44" t="s">
        <v>732</v>
      </c>
      <c r="L172" s="9" t="str">
        <f t="shared" si="28"/>
        <v>Yes</v>
      </c>
    </row>
    <row r="173" spans="1:12" x14ac:dyDescent="0.2">
      <c r="A173" s="45" t="s">
        <v>466</v>
      </c>
      <c r="B173" s="34" t="s">
        <v>217</v>
      </c>
      <c r="C173" s="8">
        <v>17.366616669999999</v>
      </c>
      <c r="D173" s="43" t="str">
        <f t="shared" si="25"/>
        <v>N/A</v>
      </c>
      <c r="E173" s="8">
        <v>17.509570824000001</v>
      </c>
      <c r="F173" s="43" t="str">
        <f t="shared" si="26"/>
        <v>N/A</v>
      </c>
      <c r="G173" s="8">
        <v>17.493497735999998</v>
      </c>
      <c r="H173" s="43" t="str">
        <f t="shared" si="27"/>
        <v>N/A</v>
      </c>
      <c r="I173" s="12">
        <v>0.82320000000000004</v>
      </c>
      <c r="J173" s="12">
        <v>-9.1999999999999998E-2</v>
      </c>
      <c r="K173" s="44" t="s">
        <v>732</v>
      </c>
      <c r="L173" s="9" t="str">
        <f t="shared" si="28"/>
        <v>Yes</v>
      </c>
    </row>
    <row r="174" spans="1:12" x14ac:dyDescent="0.2">
      <c r="A174" s="2" t="s">
        <v>467</v>
      </c>
      <c r="B174" s="34" t="s">
        <v>217</v>
      </c>
      <c r="C174" s="8">
        <v>8.9981191522999993</v>
      </c>
      <c r="D174" s="43" t="str">
        <f t="shared" si="25"/>
        <v>N/A</v>
      </c>
      <c r="E174" s="8">
        <v>8.7782711969000005</v>
      </c>
      <c r="F174" s="43" t="str">
        <f t="shared" si="26"/>
        <v>N/A</v>
      </c>
      <c r="G174" s="8">
        <v>8.6459179471999992</v>
      </c>
      <c r="H174" s="43" t="str">
        <f t="shared" si="27"/>
        <v>N/A</v>
      </c>
      <c r="I174" s="12">
        <v>-2.44</v>
      </c>
      <c r="J174" s="12">
        <v>-1.51</v>
      </c>
      <c r="K174" s="44" t="s">
        <v>732</v>
      </c>
      <c r="L174" s="9" t="str">
        <f t="shared" si="28"/>
        <v>Yes</v>
      </c>
    </row>
    <row r="175" spans="1:12" x14ac:dyDescent="0.2">
      <c r="A175" s="2" t="s">
        <v>468</v>
      </c>
      <c r="B175" s="34" t="s">
        <v>217</v>
      </c>
      <c r="C175" s="8">
        <v>23.576276188000001</v>
      </c>
      <c r="D175" s="43" t="str">
        <f t="shared" si="25"/>
        <v>N/A</v>
      </c>
      <c r="E175" s="8">
        <v>22.472805700999999</v>
      </c>
      <c r="F175" s="43" t="str">
        <f t="shared" si="26"/>
        <v>N/A</v>
      </c>
      <c r="G175" s="8">
        <v>21.864966108000001</v>
      </c>
      <c r="H175" s="43" t="str">
        <f t="shared" si="27"/>
        <v>N/A</v>
      </c>
      <c r="I175" s="12">
        <v>-4.68</v>
      </c>
      <c r="J175" s="12">
        <v>-2.7</v>
      </c>
      <c r="K175" s="44" t="s">
        <v>732</v>
      </c>
      <c r="L175" s="9" t="str">
        <f t="shared" si="28"/>
        <v>Yes</v>
      </c>
    </row>
    <row r="176" spans="1:12" x14ac:dyDescent="0.2">
      <c r="A176" s="2" t="s">
        <v>1365</v>
      </c>
      <c r="B176" s="34" t="s">
        <v>217</v>
      </c>
      <c r="C176" s="8">
        <v>1.1329718656000001</v>
      </c>
      <c r="D176" s="43" t="str">
        <f t="shared" si="25"/>
        <v>N/A</v>
      </c>
      <c r="E176" s="8">
        <v>1.0686159481999999</v>
      </c>
      <c r="F176" s="43" t="str">
        <f t="shared" si="26"/>
        <v>N/A</v>
      </c>
      <c r="G176" s="8">
        <v>0.99951938350000002</v>
      </c>
      <c r="H176" s="43" t="str">
        <f t="shared" si="27"/>
        <v>N/A</v>
      </c>
      <c r="I176" s="12">
        <v>-5.68</v>
      </c>
      <c r="J176" s="12">
        <v>-6.47</v>
      </c>
      <c r="K176" s="44" t="s">
        <v>732</v>
      </c>
      <c r="L176" s="9" t="str">
        <f t="shared" si="28"/>
        <v>Yes</v>
      </c>
    </row>
    <row r="177" spans="1:12" x14ac:dyDescent="0.2">
      <c r="A177" s="2" t="s">
        <v>1366</v>
      </c>
      <c r="B177" s="34" t="s">
        <v>217</v>
      </c>
      <c r="C177" s="8">
        <v>26.732673266999999</v>
      </c>
      <c r="D177" s="43" t="str">
        <f t="shared" si="25"/>
        <v>N/A</v>
      </c>
      <c r="E177" s="8">
        <v>34.285714286000001</v>
      </c>
      <c r="F177" s="43" t="str">
        <f t="shared" si="26"/>
        <v>N/A</v>
      </c>
      <c r="G177" s="8">
        <v>28.235294117999999</v>
      </c>
      <c r="H177" s="43" t="str">
        <f t="shared" si="27"/>
        <v>N/A</v>
      </c>
      <c r="I177" s="12">
        <v>28.25</v>
      </c>
      <c r="J177" s="12">
        <v>-17.600000000000001</v>
      </c>
      <c r="K177" s="44" t="s">
        <v>732</v>
      </c>
      <c r="L177" s="9" t="str">
        <f t="shared" si="28"/>
        <v>Yes</v>
      </c>
    </row>
    <row r="178" spans="1:12" x14ac:dyDescent="0.2">
      <c r="A178" s="2" t="s">
        <v>1367</v>
      </c>
      <c r="B178" s="34" t="s">
        <v>217</v>
      </c>
      <c r="C178" s="8">
        <v>4.9817870152000001</v>
      </c>
      <c r="D178" s="43" t="str">
        <f t="shared" si="25"/>
        <v>N/A</v>
      </c>
      <c r="E178" s="8">
        <v>5.0574249446000001</v>
      </c>
      <c r="F178" s="43" t="str">
        <f t="shared" si="26"/>
        <v>N/A</v>
      </c>
      <c r="G178" s="8">
        <v>4.5371351508000002</v>
      </c>
      <c r="H178" s="43" t="str">
        <f t="shared" si="27"/>
        <v>N/A</v>
      </c>
      <c r="I178" s="12">
        <v>1.518</v>
      </c>
      <c r="J178" s="12">
        <v>-10.3</v>
      </c>
      <c r="K178" s="44" t="s">
        <v>732</v>
      </c>
      <c r="L178" s="9" t="str">
        <f t="shared" si="28"/>
        <v>Yes</v>
      </c>
    </row>
    <row r="179" spans="1:12" x14ac:dyDescent="0.2">
      <c r="A179" s="2" t="s">
        <v>1368</v>
      </c>
      <c r="B179" s="34" t="s">
        <v>217</v>
      </c>
      <c r="C179" s="8">
        <v>0.93922585749999998</v>
      </c>
      <c r="D179" s="43" t="str">
        <f t="shared" si="25"/>
        <v>N/A</v>
      </c>
      <c r="E179" s="8">
        <v>0.83766509460000005</v>
      </c>
      <c r="F179" s="43" t="str">
        <f t="shared" si="26"/>
        <v>N/A</v>
      </c>
      <c r="G179" s="8">
        <v>0.8045043341</v>
      </c>
      <c r="H179" s="43" t="str">
        <f t="shared" si="27"/>
        <v>N/A</v>
      </c>
      <c r="I179" s="12">
        <v>-10.8</v>
      </c>
      <c r="J179" s="12">
        <v>-3.96</v>
      </c>
      <c r="K179" s="44" t="s">
        <v>732</v>
      </c>
      <c r="L179" s="9" t="str">
        <f t="shared" si="28"/>
        <v>Yes</v>
      </c>
    </row>
    <row r="180" spans="1:12" x14ac:dyDescent="0.2">
      <c r="A180" s="2" t="s">
        <v>1369</v>
      </c>
      <c r="B180" s="34" t="s">
        <v>217</v>
      </c>
      <c r="C180" s="8">
        <v>3.4425100799999997E-2</v>
      </c>
      <c r="D180" s="43" t="str">
        <f t="shared" si="25"/>
        <v>N/A</v>
      </c>
      <c r="E180" s="8">
        <v>4.6886721700000002E-2</v>
      </c>
      <c r="F180" s="43" t="str">
        <f t="shared" si="26"/>
        <v>N/A</v>
      </c>
      <c r="G180" s="8">
        <v>4.0135569000000003E-2</v>
      </c>
      <c r="H180" s="43" t="str">
        <f t="shared" si="27"/>
        <v>N/A</v>
      </c>
      <c r="I180" s="12">
        <v>36.200000000000003</v>
      </c>
      <c r="J180" s="12">
        <v>-14.4</v>
      </c>
      <c r="K180" s="44" t="s">
        <v>732</v>
      </c>
      <c r="L180" s="9" t="str">
        <f t="shared" si="28"/>
        <v>Yes</v>
      </c>
    </row>
    <row r="181" spans="1:12" x14ac:dyDescent="0.2">
      <c r="A181" s="2" t="s">
        <v>86</v>
      </c>
      <c r="B181" s="34" t="s">
        <v>217</v>
      </c>
      <c r="C181" s="8">
        <v>7.7942322699999997E-2</v>
      </c>
      <c r="D181" s="43" t="str">
        <f t="shared" si="25"/>
        <v>N/A</v>
      </c>
      <c r="E181" s="8">
        <v>0</v>
      </c>
      <c r="F181" s="43" t="str">
        <f t="shared" si="26"/>
        <v>N/A</v>
      </c>
      <c r="G181" s="8">
        <v>8.1499592499999995E-2</v>
      </c>
      <c r="H181" s="43" t="str">
        <f t="shared" si="27"/>
        <v>N/A</v>
      </c>
      <c r="I181" s="12">
        <v>-100</v>
      </c>
      <c r="J181" s="12" t="s">
        <v>1743</v>
      </c>
      <c r="K181" s="44" t="s">
        <v>732</v>
      </c>
      <c r="L181" s="9" t="str">
        <f t="shared" si="28"/>
        <v>N/A</v>
      </c>
    </row>
    <row r="182" spans="1:12" x14ac:dyDescent="0.2">
      <c r="A182" s="2" t="s">
        <v>87</v>
      </c>
      <c r="B182" s="34" t="s">
        <v>217</v>
      </c>
      <c r="C182" s="8">
        <v>59.328694300999999</v>
      </c>
      <c r="D182" s="43" t="str">
        <f t="shared" si="25"/>
        <v>N/A</v>
      </c>
      <c r="E182" s="8">
        <v>58.028547070999998</v>
      </c>
      <c r="F182" s="43" t="str">
        <f t="shared" si="26"/>
        <v>N/A</v>
      </c>
      <c r="G182" s="8">
        <v>57.868669507</v>
      </c>
      <c r="H182" s="43" t="str">
        <f t="shared" si="27"/>
        <v>N/A</v>
      </c>
      <c r="I182" s="12">
        <v>-2.19</v>
      </c>
      <c r="J182" s="12">
        <v>-0.27600000000000002</v>
      </c>
      <c r="K182" s="44" t="s">
        <v>732</v>
      </c>
      <c r="L182" s="9" t="str">
        <f t="shared" si="28"/>
        <v>Yes</v>
      </c>
    </row>
    <row r="183" spans="1:12" x14ac:dyDescent="0.2">
      <c r="A183" s="2" t="s">
        <v>469</v>
      </c>
      <c r="B183" s="34" t="s">
        <v>217</v>
      </c>
      <c r="C183" s="8">
        <v>40.594059406</v>
      </c>
      <c r="D183" s="43" t="str">
        <f t="shared" si="25"/>
        <v>N/A</v>
      </c>
      <c r="E183" s="8">
        <v>62.857142856999999</v>
      </c>
      <c r="F183" s="43" t="str">
        <f t="shared" si="26"/>
        <v>N/A</v>
      </c>
      <c r="G183" s="8">
        <v>62.352941176000002</v>
      </c>
      <c r="H183" s="43" t="str">
        <f t="shared" si="27"/>
        <v>N/A</v>
      </c>
      <c r="I183" s="12">
        <v>54.84</v>
      </c>
      <c r="J183" s="12">
        <v>-0.80200000000000005</v>
      </c>
      <c r="K183" s="44" t="s">
        <v>732</v>
      </c>
      <c r="L183" s="9" t="str">
        <f t="shared" si="28"/>
        <v>Yes</v>
      </c>
    </row>
    <row r="184" spans="1:12" x14ac:dyDescent="0.2">
      <c r="A184" s="2" t="s">
        <v>470</v>
      </c>
      <c r="B184" s="34" t="s">
        <v>217</v>
      </c>
      <c r="C184" s="8">
        <v>68.748660810000004</v>
      </c>
      <c r="D184" s="43" t="str">
        <f t="shared" si="25"/>
        <v>N/A</v>
      </c>
      <c r="E184" s="8">
        <v>68.295385855000006</v>
      </c>
      <c r="F184" s="43" t="str">
        <f t="shared" si="26"/>
        <v>N/A</v>
      </c>
      <c r="G184" s="8">
        <v>68.529043444999999</v>
      </c>
      <c r="H184" s="43" t="str">
        <f t="shared" si="27"/>
        <v>N/A</v>
      </c>
      <c r="I184" s="12">
        <v>-0.65900000000000003</v>
      </c>
      <c r="J184" s="12">
        <v>0.34210000000000002</v>
      </c>
      <c r="K184" s="44" t="s">
        <v>732</v>
      </c>
      <c r="L184" s="9" t="str">
        <f t="shared" si="28"/>
        <v>Yes</v>
      </c>
    </row>
    <row r="185" spans="1:12" x14ac:dyDescent="0.2">
      <c r="A185" s="2" t="s">
        <v>471</v>
      </c>
      <c r="B185" s="34" t="s">
        <v>217</v>
      </c>
      <c r="C185" s="8">
        <v>57.653372947000001</v>
      </c>
      <c r="D185" s="43" t="str">
        <f t="shared" si="25"/>
        <v>N/A</v>
      </c>
      <c r="E185" s="8">
        <v>56.155690958999998</v>
      </c>
      <c r="F185" s="43" t="str">
        <f t="shared" si="26"/>
        <v>N/A</v>
      </c>
      <c r="G185" s="8">
        <v>55.717766972</v>
      </c>
      <c r="H185" s="43" t="str">
        <f t="shared" si="27"/>
        <v>N/A</v>
      </c>
      <c r="I185" s="12">
        <v>-2.6</v>
      </c>
      <c r="J185" s="12">
        <v>-0.78</v>
      </c>
      <c r="K185" s="44" t="s">
        <v>732</v>
      </c>
      <c r="L185" s="9" t="str">
        <f t="shared" si="28"/>
        <v>Yes</v>
      </c>
    </row>
    <row r="186" spans="1:12" x14ac:dyDescent="0.2">
      <c r="A186" s="2" t="s">
        <v>472</v>
      </c>
      <c r="B186" s="34" t="s">
        <v>217</v>
      </c>
      <c r="C186" s="8">
        <v>61.975017213000001</v>
      </c>
      <c r="D186" s="43" t="str">
        <f t="shared" si="25"/>
        <v>N/A</v>
      </c>
      <c r="E186" s="8">
        <v>60.887096774</v>
      </c>
      <c r="F186" s="43" t="str">
        <f t="shared" si="26"/>
        <v>N/A</v>
      </c>
      <c r="G186" s="8">
        <v>61.536746342999997</v>
      </c>
      <c r="H186" s="43" t="str">
        <f t="shared" si="27"/>
        <v>N/A</v>
      </c>
      <c r="I186" s="12">
        <v>-1.76</v>
      </c>
      <c r="J186" s="12">
        <v>1.0669999999999999</v>
      </c>
      <c r="K186" s="44" t="s">
        <v>732</v>
      </c>
      <c r="L186" s="9" t="str">
        <f t="shared" si="28"/>
        <v>Yes</v>
      </c>
    </row>
    <row r="187" spans="1:12" x14ac:dyDescent="0.2">
      <c r="A187" s="2" t="s">
        <v>116</v>
      </c>
      <c r="B187" s="34" t="s">
        <v>217</v>
      </c>
      <c r="C187" s="8">
        <v>84.141043076000003</v>
      </c>
      <c r="D187" s="43" t="str">
        <f t="shared" si="25"/>
        <v>N/A</v>
      </c>
      <c r="E187" s="8">
        <v>84.844392299000006</v>
      </c>
      <c r="F187" s="43" t="str">
        <f t="shared" si="26"/>
        <v>N/A</v>
      </c>
      <c r="G187" s="8">
        <v>86.054790280000006</v>
      </c>
      <c r="H187" s="43" t="str">
        <f t="shared" si="27"/>
        <v>N/A</v>
      </c>
      <c r="I187" s="12">
        <v>0.83589999999999998</v>
      </c>
      <c r="J187" s="12">
        <v>1.427</v>
      </c>
      <c r="K187" s="44" t="s">
        <v>732</v>
      </c>
      <c r="L187" s="9" t="str">
        <f t="shared" si="28"/>
        <v>Yes</v>
      </c>
    </row>
    <row r="188" spans="1:12" x14ac:dyDescent="0.2">
      <c r="A188" s="2" t="s">
        <v>473</v>
      </c>
      <c r="B188" s="34" t="s">
        <v>217</v>
      </c>
      <c r="C188" s="8">
        <v>53.465346535000002</v>
      </c>
      <c r="D188" s="43" t="str">
        <f t="shared" si="25"/>
        <v>N/A</v>
      </c>
      <c r="E188" s="8">
        <v>75.714285713999999</v>
      </c>
      <c r="F188" s="43" t="str">
        <f t="shared" si="26"/>
        <v>N/A</v>
      </c>
      <c r="G188" s="8">
        <v>90.588235294</v>
      </c>
      <c r="H188" s="43" t="str">
        <f t="shared" si="27"/>
        <v>N/A</v>
      </c>
      <c r="I188" s="12">
        <v>41.61</v>
      </c>
      <c r="J188" s="12">
        <v>19.64</v>
      </c>
      <c r="K188" s="44" t="s">
        <v>732</v>
      </c>
      <c r="L188" s="9" t="str">
        <f t="shared" si="28"/>
        <v>Yes</v>
      </c>
    </row>
    <row r="189" spans="1:12" x14ac:dyDescent="0.2">
      <c r="A189" s="2" t="s">
        <v>474</v>
      </c>
      <c r="B189" s="34" t="s">
        <v>217</v>
      </c>
      <c r="C189" s="8">
        <v>88.568673665999995</v>
      </c>
      <c r="D189" s="43" t="str">
        <f t="shared" si="25"/>
        <v>N/A</v>
      </c>
      <c r="E189" s="8">
        <v>88.877694942999995</v>
      </c>
      <c r="F189" s="43" t="str">
        <f t="shared" si="26"/>
        <v>N/A</v>
      </c>
      <c r="G189" s="8">
        <v>89.085829881999999</v>
      </c>
      <c r="H189" s="43" t="str">
        <f t="shared" si="27"/>
        <v>N/A</v>
      </c>
      <c r="I189" s="12">
        <v>0.34889999999999999</v>
      </c>
      <c r="J189" s="12">
        <v>0.23419999999999999</v>
      </c>
      <c r="K189" s="44" t="s">
        <v>732</v>
      </c>
      <c r="L189" s="9" t="str">
        <f t="shared" si="28"/>
        <v>Yes</v>
      </c>
    </row>
    <row r="190" spans="1:12" x14ac:dyDescent="0.2">
      <c r="A190" s="2" t="s">
        <v>475</v>
      </c>
      <c r="B190" s="34" t="s">
        <v>217</v>
      </c>
      <c r="C190" s="8">
        <v>83.466510129</v>
      </c>
      <c r="D190" s="43" t="str">
        <f t="shared" si="25"/>
        <v>N/A</v>
      </c>
      <c r="E190" s="8">
        <v>84.437789022999993</v>
      </c>
      <c r="F190" s="43" t="str">
        <f t="shared" si="26"/>
        <v>N/A</v>
      </c>
      <c r="G190" s="8">
        <v>86.007410786999998</v>
      </c>
      <c r="H190" s="43" t="str">
        <f t="shared" si="27"/>
        <v>N/A</v>
      </c>
      <c r="I190" s="12">
        <v>1.1639999999999999</v>
      </c>
      <c r="J190" s="12">
        <v>1.859</v>
      </c>
      <c r="K190" s="44" t="s">
        <v>732</v>
      </c>
      <c r="L190" s="9" t="str">
        <f t="shared" si="28"/>
        <v>Yes</v>
      </c>
    </row>
    <row r="191" spans="1:12" x14ac:dyDescent="0.2">
      <c r="A191" s="2" t="s">
        <v>476</v>
      </c>
      <c r="B191" s="34" t="s">
        <v>217</v>
      </c>
      <c r="C191" s="8">
        <v>85.029999016000005</v>
      </c>
      <c r="D191" s="43" t="str">
        <f t="shared" si="25"/>
        <v>N/A</v>
      </c>
      <c r="E191" s="8">
        <v>84.658664666000007</v>
      </c>
      <c r="F191" s="43" t="str">
        <f t="shared" si="26"/>
        <v>N/A</v>
      </c>
      <c r="G191" s="8">
        <v>84.824295398000004</v>
      </c>
      <c r="H191" s="43" t="str">
        <f t="shared" si="27"/>
        <v>N/A</v>
      </c>
      <c r="I191" s="12">
        <v>-0.437</v>
      </c>
      <c r="J191" s="12">
        <v>0.1956</v>
      </c>
      <c r="K191" s="44" t="s">
        <v>732</v>
      </c>
      <c r="L191" s="9" t="str">
        <f t="shared" si="28"/>
        <v>Yes</v>
      </c>
    </row>
    <row r="192" spans="1:12" x14ac:dyDescent="0.2">
      <c r="A192" s="2" t="s">
        <v>1370</v>
      </c>
      <c r="B192" s="34" t="s">
        <v>217</v>
      </c>
      <c r="C192" s="35">
        <v>4.9298220435999998</v>
      </c>
      <c r="D192" s="43" t="str">
        <f t="shared" si="25"/>
        <v>N/A</v>
      </c>
      <c r="E192" s="35">
        <v>5.2272887448000001</v>
      </c>
      <c r="F192" s="43" t="str">
        <f t="shared" si="26"/>
        <v>N/A</v>
      </c>
      <c r="G192" s="35">
        <v>5.2302599820999998</v>
      </c>
      <c r="H192" s="43" t="str">
        <f t="shared" si="27"/>
        <v>N/A</v>
      </c>
      <c r="I192" s="12">
        <v>6.0339999999999998</v>
      </c>
      <c r="J192" s="12">
        <v>5.6800000000000003E-2</v>
      </c>
      <c r="K192" s="44" t="s">
        <v>732</v>
      </c>
      <c r="L192" s="9" t="str">
        <f t="shared" si="28"/>
        <v>Yes</v>
      </c>
    </row>
    <row r="193" spans="1:12" x14ac:dyDescent="0.2">
      <c r="A193" s="2" t="s">
        <v>1371</v>
      </c>
      <c r="B193" s="34" t="s">
        <v>217</v>
      </c>
      <c r="C193" s="35">
        <v>11.1</v>
      </c>
      <c r="D193" s="43" t="str">
        <f t="shared" si="25"/>
        <v>N/A</v>
      </c>
      <c r="E193" s="35">
        <v>4.5</v>
      </c>
      <c r="F193" s="43" t="str">
        <f t="shared" si="26"/>
        <v>N/A</v>
      </c>
      <c r="G193" s="35">
        <v>6.0833333332999997</v>
      </c>
      <c r="H193" s="43" t="str">
        <f t="shared" si="27"/>
        <v>N/A</v>
      </c>
      <c r="I193" s="12">
        <v>-59.5</v>
      </c>
      <c r="J193" s="12">
        <v>35.19</v>
      </c>
      <c r="K193" s="44" t="s">
        <v>732</v>
      </c>
      <c r="L193" s="9" t="str">
        <f t="shared" si="28"/>
        <v>No</v>
      </c>
    </row>
    <row r="194" spans="1:12" x14ac:dyDescent="0.2">
      <c r="A194" s="2" t="s">
        <v>1372</v>
      </c>
      <c r="B194" s="34" t="s">
        <v>217</v>
      </c>
      <c r="C194" s="35">
        <v>13.148673658</v>
      </c>
      <c r="D194" s="43" t="str">
        <f t="shared" si="25"/>
        <v>N/A</v>
      </c>
      <c r="E194" s="35">
        <v>14.529919447999999</v>
      </c>
      <c r="F194" s="43" t="str">
        <f t="shared" si="26"/>
        <v>N/A</v>
      </c>
      <c r="G194" s="35">
        <v>14.406938326000001</v>
      </c>
      <c r="H194" s="43" t="str">
        <f t="shared" si="27"/>
        <v>N/A</v>
      </c>
      <c r="I194" s="12">
        <v>10.5</v>
      </c>
      <c r="J194" s="12">
        <v>-0.84599999999999997</v>
      </c>
      <c r="K194" s="44" t="s">
        <v>732</v>
      </c>
      <c r="L194" s="9" t="str">
        <f t="shared" si="28"/>
        <v>Yes</v>
      </c>
    </row>
    <row r="195" spans="1:12" x14ac:dyDescent="0.2">
      <c r="A195" s="2" t="s">
        <v>1373</v>
      </c>
      <c r="B195" s="34" t="s">
        <v>217</v>
      </c>
      <c r="C195" s="35">
        <v>4.3735854081000003</v>
      </c>
      <c r="D195" s="43" t="str">
        <f t="shared" si="25"/>
        <v>N/A</v>
      </c>
      <c r="E195" s="35">
        <v>4.4554248365999998</v>
      </c>
      <c r="F195" s="43" t="str">
        <f t="shared" si="26"/>
        <v>N/A</v>
      </c>
      <c r="G195" s="35">
        <v>4.5333333332999999</v>
      </c>
      <c r="H195" s="43" t="str">
        <f t="shared" si="27"/>
        <v>N/A</v>
      </c>
      <c r="I195" s="12">
        <v>1.871</v>
      </c>
      <c r="J195" s="12">
        <v>1.7490000000000001</v>
      </c>
      <c r="K195" s="44" t="s">
        <v>732</v>
      </c>
      <c r="L195" s="9" t="str">
        <f t="shared" si="28"/>
        <v>Yes</v>
      </c>
    </row>
    <row r="196" spans="1:12" x14ac:dyDescent="0.2">
      <c r="A196" s="2" t="s">
        <v>1374</v>
      </c>
      <c r="B196" s="34" t="s">
        <v>217</v>
      </c>
      <c r="C196" s="35">
        <v>3.0093867334</v>
      </c>
      <c r="D196" s="43" t="str">
        <f t="shared" si="25"/>
        <v>N/A</v>
      </c>
      <c r="E196" s="35">
        <v>3.0872105152999998</v>
      </c>
      <c r="F196" s="43" t="str">
        <f t="shared" si="26"/>
        <v>N/A</v>
      </c>
      <c r="G196" s="35">
        <v>2.9337140526000001</v>
      </c>
      <c r="H196" s="43" t="str">
        <f t="shared" si="27"/>
        <v>N/A</v>
      </c>
      <c r="I196" s="12">
        <v>2.5859999999999999</v>
      </c>
      <c r="J196" s="12">
        <v>-4.97</v>
      </c>
      <c r="K196" s="44" t="s">
        <v>732</v>
      </c>
      <c r="L196" s="9" t="str">
        <f t="shared" si="28"/>
        <v>Yes</v>
      </c>
    </row>
    <row r="197" spans="1:12" x14ac:dyDescent="0.2">
      <c r="A197" s="2" t="s">
        <v>1375</v>
      </c>
      <c r="B197" s="34" t="s">
        <v>217</v>
      </c>
      <c r="C197" s="35">
        <v>78.074045206999998</v>
      </c>
      <c r="D197" s="43" t="str">
        <f t="shared" si="25"/>
        <v>N/A</v>
      </c>
      <c r="E197" s="35">
        <v>82.5</v>
      </c>
      <c r="F197" s="43" t="str">
        <f t="shared" si="26"/>
        <v>N/A</v>
      </c>
      <c r="G197" s="35">
        <v>85.723716381000003</v>
      </c>
      <c r="H197" s="43" t="str">
        <f t="shared" si="27"/>
        <v>N/A</v>
      </c>
      <c r="I197" s="12">
        <v>5.6689999999999996</v>
      </c>
      <c r="J197" s="12">
        <v>3.9079999999999999</v>
      </c>
      <c r="K197" s="44" t="s">
        <v>732</v>
      </c>
      <c r="L197" s="9" t="str">
        <f t="shared" si="28"/>
        <v>Yes</v>
      </c>
    </row>
    <row r="198" spans="1:12" x14ac:dyDescent="0.2">
      <c r="A198" s="2" t="s">
        <v>1376</v>
      </c>
      <c r="B198" s="34" t="s">
        <v>217</v>
      </c>
      <c r="C198" s="35">
        <v>208.62962963000001</v>
      </c>
      <c r="D198" s="43" t="str">
        <f t="shared" si="25"/>
        <v>N/A</v>
      </c>
      <c r="E198" s="35">
        <v>251.54166667000001</v>
      </c>
      <c r="F198" s="43" t="str">
        <f t="shared" si="26"/>
        <v>N/A</v>
      </c>
      <c r="G198" s="35">
        <v>207.5</v>
      </c>
      <c r="H198" s="43" t="str">
        <f t="shared" si="27"/>
        <v>N/A</v>
      </c>
      <c r="I198" s="12">
        <v>20.57</v>
      </c>
      <c r="J198" s="12">
        <v>-17.5</v>
      </c>
      <c r="K198" s="44" t="s">
        <v>732</v>
      </c>
      <c r="L198" s="9" t="str">
        <f t="shared" si="28"/>
        <v>Yes</v>
      </c>
    </row>
    <row r="199" spans="1:12" x14ac:dyDescent="0.2">
      <c r="A199" s="2" t="s">
        <v>1377</v>
      </c>
      <c r="B199" s="34" t="s">
        <v>217</v>
      </c>
      <c r="C199" s="35">
        <v>202.38494624</v>
      </c>
      <c r="D199" s="43" t="str">
        <f t="shared" si="25"/>
        <v>N/A</v>
      </c>
      <c r="E199" s="35">
        <v>195.59561753</v>
      </c>
      <c r="F199" s="43" t="str">
        <f t="shared" si="26"/>
        <v>N/A</v>
      </c>
      <c r="G199" s="35">
        <v>201.14437366999999</v>
      </c>
      <c r="H199" s="43" t="str">
        <f t="shared" si="27"/>
        <v>N/A</v>
      </c>
      <c r="I199" s="12">
        <v>-3.35</v>
      </c>
      <c r="J199" s="12">
        <v>2.8370000000000002</v>
      </c>
      <c r="K199" s="44" t="s">
        <v>732</v>
      </c>
      <c r="L199" s="9" t="str">
        <f t="shared" si="28"/>
        <v>Yes</v>
      </c>
    </row>
    <row r="200" spans="1:12" x14ac:dyDescent="0.2">
      <c r="A200" s="2" t="s">
        <v>1378</v>
      </c>
      <c r="B200" s="34" t="s">
        <v>217</v>
      </c>
      <c r="C200" s="35">
        <v>0.50892857140000003</v>
      </c>
      <c r="D200" s="43" t="str">
        <f t="shared" si="25"/>
        <v>N/A</v>
      </c>
      <c r="E200" s="35">
        <v>0.15068493150000001</v>
      </c>
      <c r="F200" s="43" t="str">
        <f t="shared" si="26"/>
        <v>N/A</v>
      </c>
      <c r="G200" s="35">
        <v>7.3720608575000002</v>
      </c>
      <c r="H200" s="43" t="str">
        <f t="shared" si="27"/>
        <v>N/A</v>
      </c>
      <c r="I200" s="12">
        <v>-70.400000000000006</v>
      </c>
      <c r="J200" s="12">
        <v>4792</v>
      </c>
      <c r="K200" s="44" t="s">
        <v>732</v>
      </c>
      <c r="L200" s="9" t="str">
        <f t="shared" si="28"/>
        <v>No</v>
      </c>
    </row>
    <row r="201" spans="1:12" x14ac:dyDescent="0.2">
      <c r="A201" s="2" t="s">
        <v>1379</v>
      </c>
      <c r="B201" s="34" t="s">
        <v>217</v>
      </c>
      <c r="C201" s="35">
        <v>4</v>
      </c>
      <c r="D201" s="43" t="str">
        <f t="shared" si="25"/>
        <v>N/A</v>
      </c>
      <c r="E201" s="35">
        <v>10.9</v>
      </c>
      <c r="F201" s="43" t="str">
        <f t="shared" si="26"/>
        <v>N/A</v>
      </c>
      <c r="G201" s="35">
        <v>14.888888889</v>
      </c>
      <c r="H201" s="43" t="str">
        <f t="shared" si="27"/>
        <v>N/A</v>
      </c>
      <c r="I201" s="12">
        <v>172.5</v>
      </c>
      <c r="J201" s="12">
        <v>36.6</v>
      </c>
      <c r="K201" s="44" t="s">
        <v>732</v>
      </c>
      <c r="L201" s="9" t="str">
        <f t="shared" si="28"/>
        <v>No</v>
      </c>
    </row>
    <row r="202" spans="1:12" x14ac:dyDescent="0.2">
      <c r="A202" s="2" t="s">
        <v>28</v>
      </c>
      <c r="B202" s="34" t="s">
        <v>217</v>
      </c>
      <c r="C202" s="8">
        <v>3.8051253068999999</v>
      </c>
      <c r="D202" s="43" t="str">
        <f t="shared" si="25"/>
        <v>N/A</v>
      </c>
      <c r="E202" s="8">
        <v>3.5941285209</v>
      </c>
      <c r="F202" s="43" t="str">
        <f t="shared" si="26"/>
        <v>N/A</v>
      </c>
      <c r="G202" s="8">
        <v>3.4620679543000001</v>
      </c>
      <c r="H202" s="43" t="str">
        <f t="shared" si="27"/>
        <v>N/A</v>
      </c>
      <c r="I202" s="12">
        <v>-5.55</v>
      </c>
      <c r="J202" s="12">
        <v>-3.67</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200</v>
      </c>
      <c r="J203" s="12">
        <v>33.33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18</v>
      </c>
      <c r="F204" s="43" t="str">
        <f t="shared" si="30"/>
        <v>N/A</v>
      </c>
      <c r="G204" s="35">
        <v>14</v>
      </c>
      <c r="H204" s="43" t="str">
        <f t="shared" si="31"/>
        <v>N/A</v>
      </c>
      <c r="I204" s="12">
        <v>157.1</v>
      </c>
      <c r="J204" s="12">
        <v>-22.2</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57.14</v>
      </c>
      <c r="J205" s="12">
        <v>0</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11</v>
      </c>
      <c r="H206" s="43" t="str">
        <f t="shared" si="31"/>
        <v>N/A</v>
      </c>
      <c r="I206" s="12">
        <v>100</v>
      </c>
      <c r="J206" s="12">
        <v>50</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-50</v>
      </c>
      <c r="J207" s="12">
        <v>-33.299999999999997</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50</v>
      </c>
      <c r="J208" s="12">
        <v>-16.7</v>
      </c>
      <c r="K208" s="14" t="s">
        <v>217</v>
      </c>
      <c r="L208" s="9" t="str">
        <f t="shared" si="32"/>
        <v>N/A</v>
      </c>
    </row>
    <row r="209" spans="1:12" x14ac:dyDescent="0.2">
      <c r="A209" s="2" t="s">
        <v>125</v>
      </c>
      <c r="B209" s="34" t="s">
        <v>217</v>
      </c>
      <c r="C209" s="46">
        <v>1217333</v>
      </c>
      <c r="D209" s="43" t="str">
        <f t="shared" si="29"/>
        <v>N/A</v>
      </c>
      <c r="E209" s="46">
        <v>1409462</v>
      </c>
      <c r="F209" s="43" t="str">
        <f t="shared" si="30"/>
        <v>N/A</v>
      </c>
      <c r="G209" s="46">
        <v>1202287</v>
      </c>
      <c r="H209" s="43" t="str">
        <f t="shared" si="31"/>
        <v>N/A</v>
      </c>
      <c r="I209" s="12">
        <v>15.78</v>
      </c>
      <c r="J209" s="12">
        <v>-14.7</v>
      </c>
      <c r="K209" s="14" t="s">
        <v>217</v>
      </c>
      <c r="L209" s="9" t="str">
        <f t="shared" si="32"/>
        <v>N/A</v>
      </c>
    </row>
    <row r="210" spans="1:12" x14ac:dyDescent="0.2">
      <c r="A210" s="45" t="s">
        <v>1624</v>
      </c>
      <c r="B210" s="34" t="s">
        <v>217</v>
      </c>
      <c r="C210" s="46">
        <v>1163260</v>
      </c>
      <c r="D210" s="43" t="str">
        <f t="shared" si="29"/>
        <v>N/A</v>
      </c>
      <c r="E210" s="46">
        <v>1265901</v>
      </c>
      <c r="F210" s="43" t="str">
        <f t="shared" si="30"/>
        <v>N/A</v>
      </c>
      <c r="G210" s="46">
        <v>1193540</v>
      </c>
      <c r="H210" s="43" t="str">
        <f t="shared" si="31"/>
        <v>N/A</v>
      </c>
      <c r="I210" s="12">
        <v>8.8239999999999998</v>
      </c>
      <c r="J210" s="12">
        <v>-5.72</v>
      </c>
      <c r="K210" s="14" t="s">
        <v>217</v>
      </c>
      <c r="L210" s="9" t="str">
        <f t="shared" si="32"/>
        <v>N/A</v>
      </c>
    </row>
    <row r="211" spans="1:12" x14ac:dyDescent="0.2">
      <c r="A211" s="45" t="s">
        <v>1381</v>
      </c>
      <c r="B211" s="34" t="s">
        <v>217</v>
      </c>
      <c r="C211" s="46">
        <v>313848</v>
      </c>
      <c r="D211" s="43" t="str">
        <f t="shared" si="29"/>
        <v>N/A</v>
      </c>
      <c r="E211" s="46">
        <v>335729</v>
      </c>
      <c r="F211" s="43" t="str">
        <f t="shared" si="30"/>
        <v>N/A</v>
      </c>
      <c r="G211" s="46">
        <v>335729</v>
      </c>
      <c r="H211" s="43" t="str">
        <f t="shared" si="31"/>
        <v>N/A</v>
      </c>
      <c r="I211" s="12">
        <v>6.9720000000000004</v>
      </c>
      <c r="J211" s="12">
        <v>0</v>
      </c>
      <c r="K211" s="14" t="s">
        <v>217</v>
      </c>
      <c r="L211" s="9" t="str">
        <f t="shared" si="32"/>
        <v>N/A</v>
      </c>
    </row>
    <row r="212" spans="1:12" x14ac:dyDescent="0.2">
      <c r="A212" s="45" t="s">
        <v>1618</v>
      </c>
      <c r="B212" s="34" t="s">
        <v>217</v>
      </c>
      <c r="C212" s="46">
        <v>316957</v>
      </c>
      <c r="D212" s="43" t="str">
        <f t="shared" si="29"/>
        <v>N/A</v>
      </c>
      <c r="E212" s="46">
        <v>774095</v>
      </c>
      <c r="F212" s="43" t="str">
        <f t="shared" si="30"/>
        <v>N/A</v>
      </c>
      <c r="G212" s="46">
        <v>259497</v>
      </c>
      <c r="H212" s="43" t="str">
        <f t="shared" si="31"/>
        <v>N/A</v>
      </c>
      <c r="I212" s="12">
        <v>144.19999999999999</v>
      </c>
      <c r="J212" s="12">
        <v>-66.5</v>
      </c>
      <c r="K212" s="14" t="s">
        <v>217</v>
      </c>
      <c r="L212" s="9" t="str">
        <f t="shared" si="32"/>
        <v>N/A</v>
      </c>
    </row>
    <row r="213" spans="1:12" x14ac:dyDescent="0.2">
      <c r="A213" s="45" t="s">
        <v>1619</v>
      </c>
      <c r="B213" s="34" t="s">
        <v>217</v>
      </c>
      <c r="C213" s="46">
        <v>307727</v>
      </c>
      <c r="D213" s="43" t="str">
        <f t="shared" si="29"/>
        <v>N/A</v>
      </c>
      <c r="E213" s="46">
        <v>270780</v>
      </c>
      <c r="F213" s="43" t="str">
        <f t="shared" si="30"/>
        <v>N/A</v>
      </c>
      <c r="G213" s="46">
        <v>264969</v>
      </c>
      <c r="H213" s="43" t="str">
        <f t="shared" si="31"/>
        <v>N/A</v>
      </c>
      <c r="I213" s="12">
        <v>-12</v>
      </c>
      <c r="J213" s="12">
        <v>-2.15</v>
      </c>
      <c r="K213" s="14" t="s">
        <v>217</v>
      </c>
      <c r="L213" s="9" t="str">
        <f t="shared" si="32"/>
        <v>N/A</v>
      </c>
    </row>
    <row r="214" spans="1:12" ht="25.5" x14ac:dyDescent="0.2">
      <c r="A214" s="2" t="s">
        <v>1382</v>
      </c>
      <c r="B214" s="34" t="s">
        <v>217</v>
      </c>
      <c r="C214" s="46">
        <v>2171656</v>
      </c>
      <c r="D214" s="43" t="str">
        <f t="shared" ref="D214:D228" si="33">IF($B214="N/A","N/A",IF(C214&gt;10,"No",IF(C214&lt;-10,"No","Yes")))</f>
        <v>N/A</v>
      </c>
      <c r="E214" s="46">
        <v>2208931</v>
      </c>
      <c r="F214" s="43" t="str">
        <f t="shared" ref="F214:F228" si="34">IF($B214="N/A","N/A",IF(E214&gt;10,"No",IF(E214&lt;-10,"No","Yes")))</f>
        <v>N/A</v>
      </c>
      <c r="G214" s="46">
        <v>2288610</v>
      </c>
      <c r="H214" s="43" t="str">
        <f t="shared" ref="H214:H228" si="35">IF($B214="N/A","N/A",IF(G214&gt;10,"No",IF(G214&lt;-10,"No","Yes")))</f>
        <v>N/A</v>
      </c>
      <c r="I214" s="12">
        <v>1.716</v>
      </c>
      <c r="J214" s="12">
        <v>3.6070000000000002</v>
      </c>
      <c r="K214" s="44" t="s">
        <v>732</v>
      </c>
      <c r="L214" s="9" t="str">
        <f t="shared" ref="L214:L228" si="36">IF(J214="Div by 0", "N/A", IF(K214="N/A","N/A", IF(J214&gt;VALUE(MID(K214,1,2)), "No", IF(J214&lt;-1*VALUE(MID(K214,1,2)), "No", "Yes"))))</f>
        <v>Yes</v>
      </c>
    </row>
    <row r="215" spans="1:12" x14ac:dyDescent="0.2">
      <c r="A215" s="58" t="s">
        <v>649</v>
      </c>
      <c r="B215" s="34" t="s">
        <v>217</v>
      </c>
      <c r="C215" s="35">
        <v>8012</v>
      </c>
      <c r="D215" s="43" t="str">
        <f t="shared" si="33"/>
        <v>N/A</v>
      </c>
      <c r="E215" s="35">
        <v>8002</v>
      </c>
      <c r="F215" s="43" t="str">
        <f t="shared" si="34"/>
        <v>N/A</v>
      </c>
      <c r="G215" s="35">
        <v>8094</v>
      </c>
      <c r="H215" s="43" t="str">
        <f t="shared" si="35"/>
        <v>N/A</v>
      </c>
      <c r="I215" s="12">
        <v>-0.125</v>
      </c>
      <c r="J215" s="12">
        <v>1.1499999999999999</v>
      </c>
      <c r="K215" s="44" t="s">
        <v>732</v>
      </c>
      <c r="L215" s="9" t="str">
        <f t="shared" si="36"/>
        <v>Yes</v>
      </c>
    </row>
    <row r="216" spans="1:12" ht="25.5" x14ac:dyDescent="0.2">
      <c r="A216" s="4" t="s">
        <v>1383</v>
      </c>
      <c r="B216" s="34" t="s">
        <v>217</v>
      </c>
      <c r="C216" s="46">
        <v>271.05042436000002</v>
      </c>
      <c r="D216" s="43" t="str">
        <f t="shared" si="33"/>
        <v>N/A</v>
      </c>
      <c r="E216" s="46">
        <v>276.04736315999997</v>
      </c>
      <c r="F216" s="43" t="str">
        <f t="shared" si="34"/>
        <v>N/A</v>
      </c>
      <c r="G216" s="46">
        <v>282.75389177</v>
      </c>
      <c r="H216" s="43" t="str">
        <f t="shared" si="35"/>
        <v>N/A</v>
      </c>
      <c r="I216" s="12">
        <v>1.8440000000000001</v>
      </c>
      <c r="J216" s="12">
        <v>2.4289999999999998</v>
      </c>
      <c r="K216" s="44" t="s">
        <v>732</v>
      </c>
      <c r="L216" s="9" t="str">
        <f t="shared" si="36"/>
        <v>Yes</v>
      </c>
    </row>
    <row r="217" spans="1:12" ht="25.5" x14ac:dyDescent="0.2">
      <c r="A217" s="2" t="s">
        <v>1384</v>
      </c>
      <c r="B217" s="34" t="s">
        <v>217</v>
      </c>
      <c r="C217" s="46">
        <v>2593848</v>
      </c>
      <c r="D217" s="43" t="str">
        <f t="shared" si="33"/>
        <v>N/A</v>
      </c>
      <c r="E217" s="46">
        <v>2862848</v>
      </c>
      <c r="F217" s="43" t="str">
        <f t="shared" si="34"/>
        <v>N/A</v>
      </c>
      <c r="G217" s="46">
        <v>3033097</v>
      </c>
      <c r="H217" s="43" t="str">
        <f t="shared" si="35"/>
        <v>N/A</v>
      </c>
      <c r="I217" s="12">
        <v>10.37</v>
      </c>
      <c r="J217" s="12">
        <v>5.9470000000000001</v>
      </c>
      <c r="K217" s="44" t="s">
        <v>732</v>
      </c>
      <c r="L217" s="9" t="str">
        <f t="shared" si="36"/>
        <v>Yes</v>
      </c>
    </row>
    <row r="218" spans="1:12" x14ac:dyDescent="0.2">
      <c r="A218" s="4" t="s">
        <v>516</v>
      </c>
      <c r="B218" s="34" t="s">
        <v>217</v>
      </c>
      <c r="C218" s="35">
        <v>7877</v>
      </c>
      <c r="D218" s="43" t="str">
        <f t="shared" si="33"/>
        <v>N/A</v>
      </c>
      <c r="E218" s="35">
        <v>8674</v>
      </c>
      <c r="F218" s="43" t="str">
        <f t="shared" si="34"/>
        <v>N/A</v>
      </c>
      <c r="G218" s="35">
        <v>9190</v>
      </c>
      <c r="H218" s="43" t="str">
        <f t="shared" si="35"/>
        <v>N/A</v>
      </c>
      <c r="I218" s="12">
        <v>10.119999999999999</v>
      </c>
      <c r="J218" s="12">
        <v>5.9489999999999998</v>
      </c>
      <c r="K218" s="44" t="s">
        <v>732</v>
      </c>
      <c r="L218" s="9" t="str">
        <f t="shared" si="36"/>
        <v>Yes</v>
      </c>
    </row>
    <row r="219" spans="1:12" ht="25.5" x14ac:dyDescent="0.2">
      <c r="A219" s="2" t="s">
        <v>1385</v>
      </c>
      <c r="B219" s="34" t="s">
        <v>217</v>
      </c>
      <c r="C219" s="46">
        <v>329.29389361</v>
      </c>
      <c r="D219" s="43" t="str">
        <f t="shared" si="33"/>
        <v>N/A</v>
      </c>
      <c r="E219" s="46">
        <v>330.04934286000002</v>
      </c>
      <c r="F219" s="43" t="str">
        <f t="shared" si="34"/>
        <v>N/A</v>
      </c>
      <c r="G219" s="46">
        <v>330.04319913</v>
      </c>
      <c r="H219" s="43" t="str">
        <f t="shared" si="35"/>
        <v>N/A</v>
      </c>
      <c r="I219" s="12">
        <v>0.22939999999999999</v>
      </c>
      <c r="J219" s="12">
        <v>-2E-3</v>
      </c>
      <c r="K219" s="44" t="s">
        <v>732</v>
      </c>
      <c r="L219" s="9" t="str">
        <f t="shared" si="36"/>
        <v>Yes</v>
      </c>
    </row>
    <row r="220" spans="1:12" ht="25.5" x14ac:dyDescent="0.2">
      <c r="A220" s="2" t="s">
        <v>1386</v>
      </c>
      <c r="B220" s="34" t="s">
        <v>217</v>
      </c>
      <c r="C220" s="46">
        <v>5785991</v>
      </c>
      <c r="D220" s="43" t="str">
        <f t="shared" si="33"/>
        <v>N/A</v>
      </c>
      <c r="E220" s="46">
        <v>6628179</v>
      </c>
      <c r="F220" s="43" t="str">
        <f t="shared" si="34"/>
        <v>N/A</v>
      </c>
      <c r="G220" s="46">
        <v>7029133</v>
      </c>
      <c r="H220" s="43" t="str">
        <f t="shared" si="35"/>
        <v>N/A</v>
      </c>
      <c r="I220" s="12">
        <v>14.56</v>
      </c>
      <c r="J220" s="12">
        <v>6.0490000000000004</v>
      </c>
      <c r="K220" s="44" t="s">
        <v>732</v>
      </c>
      <c r="L220" s="9" t="str">
        <f t="shared" si="36"/>
        <v>Yes</v>
      </c>
    </row>
    <row r="221" spans="1:12" x14ac:dyDescent="0.2">
      <c r="A221" s="4" t="s">
        <v>517</v>
      </c>
      <c r="B221" s="34" t="s">
        <v>217</v>
      </c>
      <c r="C221" s="35">
        <v>12260</v>
      </c>
      <c r="D221" s="43" t="str">
        <f t="shared" si="33"/>
        <v>N/A</v>
      </c>
      <c r="E221" s="35">
        <v>13796</v>
      </c>
      <c r="F221" s="43" t="str">
        <f t="shared" si="34"/>
        <v>N/A</v>
      </c>
      <c r="G221" s="35">
        <v>14580</v>
      </c>
      <c r="H221" s="43" t="str">
        <f t="shared" si="35"/>
        <v>N/A</v>
      </c>
      <c r="I221" s="12">
        <v>12.53</v>
      </c>
      <c r="J221" s="12">
        <v>5.6829999999999998</v>
      </c>
      <c r="K221" s="44" t="s">
        <v>732</v>
      </c>
      <c r="L221" s="9" t="str">
        <f t="shared" si="36"/>
        <v>Yes</v>
      </c>
    </row>
    <row r="222" spans="1:12" ht="25.5" x14ac:dyDescent="0.2">
      <c r="A222" s="2" t="s">
        <v>1387</v>
      </c>
      <c r="B222" s="34" t="s">
        <v>217</v>
      </c>
      <c r="C222" s="46">
        <v>471.94053833999999</v>
      </c>
      <c r="D222" s="43" t="str">
        <f t="shared" si="33"/>
        <v>N/A</v>
      </c>
      <c r="E222" s="46">
        <v>480.44208465999998</v>
      </c>
      <c r="F222" s="43" t="str">
        <f t="shared" si="34"/>
        <v>N/A</v>
      </c>
      <c r="G222" s="46">
        <v>482.10788752000002</v>
      </c>
      <c r="H222" s="43" t="str">
        <f t="shared" si="35"/>
        <v>N/A</v>
      </c>
      <c r="I222" s="12">
        <v>1.8009999999999999</v>
      </c>
      <c r="J222" s="12">
        <v>0.34670000000000001</v>
      </c>
      <c r="K222" s="44" t="s">
        <v>732</v>
      </c>
      <c r="L222" s="9" t="str">
        <f t="shared" si="36"/>
        <v>Yes</v>
      </c>
    </row>
    <row r="223" spans="1:12" ht="25.5" x14ac:dyDescent="0.2">
      <c r="A223" s="2" t="s">
        <v>1388</v>
      </c>
      <c r="B223" s="34" t="s">
        <v>217</v>
      </c>
      <c r="C223" s="46">
        <v>39110764</v>
      </c>
      <c r="D223" s="43" t="str">
        <f t="shared" si="33"/>
        <v>N/A</v>
      </c>
      <c r="E223" s="46">
        <v>48709015</v>
      </c>
      <c r="F223" s="43" t="str">
        <f t="shared" si="34"/>
        <v>N/A</v>
      </c>
      <c r="G223" s="46">
        <v>53141548</v>
      </c>
      <c r="H223" s="43" t="str">
        <f t="shared" si="35"/>
        <v>N/A</v>
      </c>
      <c r="I223" s="12">
        <v>24.54</v>
      </c>
      <c r="J223" s="12">
        <v>9.1</v>
      </c>
      <c r="K223" s="44" t="s">
        <v>732</v>
      </c>
      <c r="L223" s="9" t="str">
        <f t="shared" si="36"/>
        <v>Yes</v>
      </c>
    </row>
    <row r="224" spans="1:12" x14ac:dyDescent="0.2">
      <c r="A224" s="2" t="s">
        <v>518</v>
      </c>
      <c r="B224" s="34" t="s">
        <v>217</v>
      </c>
      <c r="C224" s="35">
        <v>23146</v>
      </c>
      <c r="D224" s="43" t="str">
        <f t="shared" si="33"/>
        <v>N/A</v>
      </c>
      <c r="E224" s="35">
        <v>23852</v>
      </c>
      <c r="F224" s="43" t="str">
        <f t="shared" si="34"/>
        <v>N/A</v>
      </c>
      <c r="G224" s="35">
        <v>23897</v>
      </c>
      <c r="H224" s="43" t="str">
        <f t="shared" si="35"/>
        <v>N/A</v>
      </c>
      <c r="I224" s="12">
        <v>3.05</v>
      </c>
      <c r="J224" s="12">
        <v>0.18870000000000001</v>
      </c>
      <c r="K224" s="44" t="s">
        <v>732</v>
      </c>
      <c r="L224" s="9" t="str">
        <f t="shared" si="36"/>
        <v>Yes</v>
      </c>
    </row>
    <row r="225" spans="1:12" ht="25.5" x14ac:dyDescent="0.2">
      <c r="A225" s="2" t="s">
        <v>1389</v>
      </c>
      <c r="B225" s="34" t="s">
        <v>217</v>
      </c>
      <c r="C225" s="46">
        <v>1689.7418127999999</v>
      </c>
      <c r="D225" s="43" t="str">
        <f t="shared" si="33"/>
        <v>N/A</v>
      </c>
      <c r="E225" s="46">
        <v>2042.1354603</v>
      </c>
      <c r="F225" s="43" t="str">
        <f t="shared" si="34"/>
        <v>N/A</v>
      </c>
      <c r="G225" s="46">
        <v>2223.7748670999999</v>
      </c>
      <c r="H225" s="43" t="str">
        <f t="shared" si="35"/>
        <v>N/A</v>
      </c>
      <c r="I225" s="12">
        <v>20.85</v>
      </c>
      <c r="J225" s="12">
        <v>8.8949999999999996</v>
      </c>
      <c r="K225" s="44" t="s">
        <v>732</v>
      </c>
      <c r="L225" s="9" t="str">
        <f t="shared" si="36"/>
        <v>Yes</v>
      </c>
    </row>
    <row r="226" spans="1:12" ht="25.5" x14ac:dyDescent="0.2">
      <c r="A226" s="2" t="s">
        <v>1390</v>
      </c>
      <c r="B226" s="34" t="s">
        <v>217</v>
      </c>
      <c r="C226" s="46">
        <v>29242930</v>
      </c>
      <c r="D226" s="43" t="str">
        <f t="shared" si="33"/>
        <v>N/A</v>
      </c>
      <c r="E226" s="46">
        <v>30176526</v>
      </c>
      <c r="F226" s="43" t="str">
        <f t="shared" si="34"/>
        <v>N/A</v>
      </c>
      <c r="G226" s="46">
        <v>31201823</v>
      </c>
      <c r="H226" s="43" t="str">
        <f t="shared" si="35"/>
        <v>N/A</v>
      </c>
      <c r="I226" s="12">
        <v>3.1930000000000001</v>
      </c>
      <c r="J226" s="12">
        <v>3.3980000000000001</v>
      </c>
      <c r="K226" s="44" t="s">
        <v>732</v>
      </c>
      <c r="L226" s="9" t="str">
        <f t="shared" si="36"/>
        <v>Yes</v>
      </c>
    </row>
    <row r="227" spans="1:12" ht="25.5" x14ac:dyDescent="0.2">
      <c r="A227" s="2" t="s">
        <v>519</v>
      </c>
      <c r="B227" s="34" t="s">
        <v>217</v>
      </c>
      <c r="C227" s="35">
        <v>692</v>
      </c>
      <c r="D227" s="43" t="str">
        <f t="shared" si="33"/>
        <v>N/A</v>
      </c>
      <c r="E227" s="35">
        <v>691</v>
      </c>
      <c r="F227" s="43" t="str">
        <f t="shared" si="34"/>
        <v>N/A</v>
      </c>
      <c r="G227" s="35">
        <v>742</v>
      </c>
      <c r="H227" s="43" t="str">
        <f t="shared" si="35"/>
        <v>N/A</v>
      </c>
      <c r="I227" s="12">
        <v>-0.14499999999999999</v>
      </c>
      <c r="J227" s="12">
        <v>7.3810000000000002</v>
      </c>
      <c r="K227" s="44" t="s">
        <v>732</v>
      </c>
      <c r="L227" s="9" t="str">
        <f t="shared" si="36"/>
        <v>Yes</v>
      </c>
    </row>
    <row r="228" spans="1:12" ht="25.5" x14ac:dyDescent="0.2">
      <c r="A228" s="2" t="s">
        <v>1391</v>
      </c>
      <c r="B228" s="34" t="s">
        <v>217</v>
      </c>
      <c r="C228" s="46">
        <v>42258.569364000003</v>
      </c>
      <c r="D228" s="43" t="str">
        <f t="shared" si="33"/>
        <v>N/A</v>
      </c>
      <c r="E228" s="46">
        <v>43670.804630999999</v>
      </c>
      <c r="F228" s="43" t="str">
        <f t="shared" si="34"/>
        <v>N/A</v>
      </c>
      <c r="G228" s="46">
        <v>42050.974393999997</v>
      </c>
      <c r="H228" s="43" t="str">
        <f t="shared" si="35"/>
        <v>N/A</v>
      </c>
      <c r="I228" s="12">
        <v>3.3420000000000001</v>
      </c>
      <c r="J228" s="12">
        <v>-3.71</v>
      </c>
      <c r="K228" s="44" t="s">
        <v>732</v>
      </c>
      <c r="L228" s="9" t="str">
        <f t="shared" si="36"/>
        <v>Yes</v>
      </c>
    </row>
    <row r="229" spans="1:12" x14ac:dyDescent="0.2">
      <c r="A229" s="2" t="s">
        <v>1392</v>
      </c>
      <c r="B229" s="34" t="s">
        <v>217</v>
      </c>
      <c r="C229" s="51">
        <v>37720734</v>
      </c>
      <c r="D229" s="43" t="str">
        <f t="shared" ref="D229:D252" si="37">IF($B229="N/A","N/A",IF(C229&gt;10,"No",IF(C229&lt;-10,"No","Yes")))</f>
        <v>N/A</v>
      </c>
      <c r="E229" s="51">
        <v>35779828</v>
      </c>
      <c r="F229" s="43" t="str">
        <f t="shared" ref="F229:F252" si="38">IF($B229="N/A","N/A",IF(E229&gt;10,"No",IF(E229&lt;-10,"No","Yes")))</f>
        <v>N/A</v>
      </c>
      <c r="G229" s="51">
        <v>37759455</v>
      </c>
      <c r="H229" s="43" t="str">
        <f t="shared" ref="H229:H252" si="39">IF($B229="N/A","N/A",IF(G229&gt;10,"No",IF(G229&lt;-10,"No","Yes")))</f>
        <v>N/A</v>
      </c>
      <c r="I229" s="12">
        <v>-5.15</v>
      </c>
      <c r="J229" s="12">
        <v>5.5330000000000004</v>
      </c>
      <c r="K229" s="44" t="s">
        <v>732</v>
      </c>
      <c r="L229" s="9" t="str">
        <f t="shared" ref="L229:L252" si="40">IF(J229="Div by 0", "N/A", IF(K229="N/A","N/A", IF(J229&gt;VALUE(MID(K229,1,2)), "No", IF(J229&lt;-1*VALUE(MID(K229,1,2)), "No", "Yes"))))</f>
        <v>Yes</v>
      </c>
    </row>
    <row r="230" spans="1:12" x14ac:dyDescent="0.2">
      <c r="A230" s="4" t="s">
        <v>1393</v>
      </c>
      <c r="B230" s="34" t="s">
        <v>217</v>
      </c>
      <c r="C230" s="49">
        <v>2263</v>
      </c>
      <c r="D230" s="43" t="str">
        <f t="shared" si="37"/>
        <v>N/A</v>
      </c>
      <c r="E230" s="49">
        <v>2123</v>
      </c>
      <c r="F230" s="43" t="str">
        <f t="shared" si="38"/>
        <v>N/A</v>
      </c>
      <c r="G230" s="49">
        <v>2235</v>
      </c>
      <c r="H230" s="43" t="str">
        <f t="shared" si="39"/>
        <v>N/A</v>
      </c>
      <c r="I230" s="12">
        <v>-6.19</v>
      </c>
      <c r="J230" s="12">
        <v>5.2759999999999998</v>
      </c>
      <c r="K230" s="44" t="s">
        <v>732</v>
      </c>
      <c r="L230" s="9" t="str">
        <f t="shared" si="40"/>
        <v>Yes</v>
      </c>
    </row>
    <row r="231" spans="1:12" x14ac:dyDescent="0.2">
      <c r="A231" s="4" t="s">
        <v>1394</v>
      </c>
      <c r="B231" s="34" t="s">
        <v>217</v>
      </c>
      <c r="C231" s="51">
        <v>16668.463985999999</v>
      </c>
      <c r="D231" s="43" t="str">
        <f t="shared" si="37"/>
        <v>N/A</v>
      </c>
      <c r="E231" s="51">
        <v>16853.428167999999</v>
      </c>
      <c r="F231" s="43" t="str">
        <f t="shared" si="38"/>
        <v>N/A</v>
      </c>
      <c r="G231" s="51">
        <v>16894.610737999999</v>
      </c>
      <c r="H231" s="43" t="str">
        <f t="shared" si="39"/>
        <v>N/A</v>
      </c>
      <c r="I231" s="12">
        <v>1.1100000000000001</v>
      </c>
      <c r="J231" s="12">
        <v>0.24440000000000001</v>
      </c>
      <c r="K231" s="44" t="s">
        <v>732</v>
      </c>
      <c r="L231" s="9" t="str">
        <f t="shared" si="40"/>
        <v>Yes</v>
      </c>
    </row>
    <row r="232" spans="1:12" ht="25.5" x14ac:dyDescent="0.2">
      <c r="A232" s="4" t="s">
        <v>1395</v>
      </c>
      <c r="B232" s="34" t="s">
        <v>217</v>
      </c>
      <c r="C232" s="51">
        <v>5732.75</v>
      </c>
      <c r="D232" s="43" t="str">
        <f t="shared" si="37"/>
        <v>N/A</v>
      </c>
      <c r="E232" s="51">
        <v>5530</v>
      </c>
      <c r="F232" s="43" t="str">
        <f t="shared" si="38"/>
        <v>N/A</v>
      </c>
      <c r="G232" s="51">
        <v>4167</v>
      </c>
      <c r="H232" s="43" t="str">
        <f t="shared" si="39"/>
        <v>N/A</v>
      </c>
      <c r="I232" s="12">
        <v>-3.54</v>
      </c>
      <c r="J232" s="12">
        <v>-24.6</v>
      </c>
      <c r="K232" s="44" t="s">
        <v>732</v>
      </c>
      <c r="L232" s="9" t="str">
        <f t="shared" si="40"/>
        <v>Yes</v>
      </c>
    </row>
    <row r="233" spans="1:12" ht="25.5" x14ac:dyDescent="0.2">
      <c r="A233" s="4" t="s">
        <v>1396</v>
      </c>
      <c r="B233" s="34" t="s">
        <v>217</v>
      </c>
      <c r="C233" s="51">
        <v>21994.304462</v>
      </c>
      <c r="D233" s="43" t="str">
        <f t="shared" si="37"/>
        <v>N/A</v>
      </c>
      <c r="E233" s="51">
        <v>19666.952960999999</v>
      </c>
      <c r="F233" s="43" t="str">
        <f t="shared" si="38"/>
        <v>N/A</v>
      </c>
      <c r="G233" s="51">
        <v>19197.657096999999</v>
      </c>
      <c r="H233" s="43" t="str">
        <f t="shared" si="39"/>
        <v>N/A</v>
      </c>
      <c r="I233" s="12">
        <v>-10.6</v>
      </c>
      <c r="J233" s="12">
        <v>-2.39</v>
      </c>
      <c r="K233" s="44" t="s">
        <v>732</v>
      </c>
      <c r="L233" s="9" t="str">
        <f t="shared" si="40"/>
        <v>Yes</v>
      </c>
    </row>
    <row r="234" spans="1:12" x14ac:dyDescent="0.2">
      <c r="A234" s="4" t="s">
        <v>1397</v>
      </c>
      <c r="B234" s="34" t="s">
        <v>217</v>
      </c>
      <c r="C234" s="51">
        <v>6144.4391691000001</v>
      </c>
      <c r="D234" s="43" t="str">
        <f t="shared" si="37"/>
        <v>N/A</v>
      </c>
      <c r="E234" s="51">
        <v>770.53754941</v>
      </c>
      <c r="F234" s="43" t="str">
        <f t="shared" si="38"/>
        <v>N/A</v>
      </c>
      <c r="G234" s="51">
        <v>5616.7368421000001</v>
      </c>
      <c r="H234" s="43" t="str">
        <f t="shared" si="39"/>
        <v>N/A</v>
      </c>
      <c r="I234" s="12">
        <v>-87.5</v>
      </c>
      <c r="J234" s="12">
        <v>628.9</v>
      </c>
      <c r="K234" s="44" t="s">
        <v>732</v>
      </c>
      <c r="L234" s="9" t="str">
        <f t="shared" si="40"/>
        <v>No</v>
      </c>
    </row>
    <row r="235" spans="1:12" ht="25.5" x14ac:dyDescent="0.2">
      <c r="A235" s="4" t="s">
        <v>1398</v>
      </c>
      <c r="B235" s="34" t="s">
        <v>217</v>
      </c>
      <c r="C235" s="51">
        <v>249.12280702000001</v>
      </c>
      <c r="D235" s="43" t="str">
        <f t="shared" si="37"/>
        <v>N/A</v>
      </c>
      <c r="E235" s="51">
        <v>328.41379310000002</v>
      </c>
      <c r="F235" s="43" t="str">
        <f t="shared" si="38"/>
        <v>N/A</v>
      </c>
      <c r="G235" s="51">
        <v>238.62295082</v>
      </c>
      <c r="H235" s="43" t="str">
        <f t="shared" si="39"/>
        <v>N/A</v>
      </c>
      <c r="I235" s="12">
        <v>31.83</v>
      </c>
      <c r="J235" s="12">
        <v>-27.3</v>
      </c>
      <c r="K235" s="44" t="s">
        <v>732</v>
      </c>
      <c r="L235" s="9" t="str">
        <f t="shared" si="40"/>
        <v>Yes</v>
      </c>
    </row>
    <row r="236" spans="1:12" x14ac:dyDescent="0.2">
      <c r="A236" s="4" t="s">
        <v>1399</v>
      </c>
      <c r="B236" s="34" t="s">
        <v>217</v>
      </c>
      <c r="C236" s="43">
        <v>1.9983751612</v>
      </c>
      <c r="D236" s="43" t="str">
        <f t="shared" si="37"/>
        <v>N/A</v>
      </c>
      <c r="E236" s="43">
        <v>1.7919997298999999</v>
      </c>
      <c r="F236" s="43" t="str">
        <f t="shared" si="38"/>
        <v>N/A</v>
      </c>
      <c r="G236" s="43">
        <v>1.8206404418</v>
      </c>
      <c r="H236" s="43" t="str">
        <f t="shared" si="39"/>
        <v>N/A</v>
      </c>
      <c r="I236" s="12">
        <v>-10.3</v>
      </c>
      <c r="J236" s="12">
        <v>1.5980000000000001</v>
      </c>
      <c r="K236" s="44" t="s">
        <v>732</v>
      </c>
      <c r="L236" s="9" t="str">
        <f t="shared" si="40"/>
        <v>Yes</v>
      </c>
    </row>
    <row r="237" spans="1:12" x14ac:dyDescent="0.2">
      <c r="A237" s="4" t="s">
        <v>1400</v>
      </c>
      <c r="B237" s="34" t="s">
        <v>217</v>
      </c>
      <c r="C237" s="43">
        <v>7.9207920791999999</v>
      </c>
      <c r="D237" s="43" t="str">
        <f t="shared" si="37"/>
        <v>N/A</v>
      </c>
      <c r="E237" s="43">
        <v>7.1428571428999996</v>
      </c>
      <c r="F237" s="43" t="str">
        <f t="shared" si="38"/>
        <v>N/A</v>
      </c>
      <c r="G237" s="43">
        <v>9.4117647058999996</v>
      </c>
      <c r="H237" s="43" t="str">
        <f t="shared" si="39"/>
        <v>N/A</v>
      </c>
      <c r="I237" s="12">
        <v>-9.82</v>
      </c>
      <c r="J237" s="12">
        <v>31.76</v>
      </c>
      <c r="K237" s="44" t="s">
        <v>732</v>
      </c>
      <c r="L237" s="9" t="str">
        <f t="shared" si="40"/>
        <v>No</v>
      </c>
    </row>
    <row r="238" spans="1:12" x14ac:dyDescent="0.2">
      <c r="A238" s="58" t="s">
        <v>1401</v>
      </c>
      <c r="B238" s="34" t="s">
        <v>217</v>
      </c>
      <c r="C238" s="43">
        <v>16.327405185</v>
      </c>
      <c r="D238" s="43" t="str">
        <f t="shared" si="37"/>
        <v>N/A</v>
      </c>
      <c r="E238" s="43">
        <v>18.204714890000002</v>
      </c>
      <c r="F238" s="43" t="str">
        <f t="shared" si="38"/>
        <v>N/A</v>
      </c>
      <c r="G238" s="43">
        <v>18.119641652999999</v>
      </c>
      <c r="H238" s="43" t="str">
        <f t="shared" si="39"/>
        <v>N/A</v>
      </c>
      <c r="I238" s="12">
        <v>11.5</v>
      </c>
      <c r="J238" s="12">
        <v>-0.46700000000000003</v>
      </c>
      <c r="K238" s="44" t="s">
        <v>732</v>
      </c>
      <c r="L238" s="9" t="str">
        <f t="shared" si="40"/>
        <v>Yes</v>
      </c>
    </row>
    <row r="239" spans="1:12" x14ac:dyDescent="0.2">
      <c r="A239" s="58" t="s">
        <v>1402</v>
      </c>
      <c r="B239" s="34" t="s">
        <v>217</v>
      </c>
      <c r="C239" s="43">
        <v>0.8074467193</v>
      </c>
      <c r="D239" s="43" t="str">
        <f t="shared" si="37"/>
        <v>N/A</v>
      </c>
      <c r="E239" s="43">
        <v>0.29031406700000001</v>
      </c>
      <c r="F239" s="43" t="str">
        <f t="shared" si="38"/>
        <v>N/A</v>
      </c>
      <c r="G239" s="43">
        <v>0.31712826449999998</v>
      </c>
      <c r="H239" s="43" t="str">
        <f t="shared" si="39"/>
        <v>N/A</v>
      </c>
      <c r="I239" s="12">
        <v>-64</v>
      </c>
      <c r="J239" s="12">
        <v>9.2360000000000007</v>
      </c>
      <c r="K239" s="44" t="s">
        <v>732</v>
      </c>
      <c r="L239" s="9" t="str">
        <f t="shared" si="40"/>
        <v>Yes</v>
      </c>
    </row>
    <row r="240" spans="1:12" x14ac:dyDescent="0.2">
      <c r="A240" s="58" t="s">
        <v>1403</v>
      </c>
      <c r="B240" s="34" t="s">
        <v>217</v>
      </c>
      <c r="C240" s="43">
        <v>0.2803186781</v>
      </c>
      <c r="D240" s="43" t="str">
        <f t="shared" si="37"/>
        <v>N/A</v>
      </c>
      <c r="E240" s="43">
        <v>0.27194298569999997</v>
      </c>
      <c r="F240" s="43" t="str">
        <f t="shared" si="38"/>
        <v>N/A</v>
      </c>
      <c r="G240" s="43">
        <v>0.2720299679</v>
      </c>
      <c r="H240" s="43" t="str">
        <f t="shared" si="39"/>
        <v>N/A</v>
      </c>
      <c r="I240" s="12">
        <v>-2.99</v>
      </c>
      <c r="J240" s="12">
        <v>3.2000000000000001E-2</v>
      </c>
      <c r="K240" s="44" t="s">
        <v>732</v>
      </c>
      <c r="L240" s="9" t="str">
        <f t="shared" si="40"/>
        <v>Yes</v>
      </c>
    </row>
    <row r="241" spans="1:12" ht="25.5" x14ac:dyDescent="0.2">
      <c r="A241" s="58" t="s">
        <v>1404</v>
      </c>
      <c r="B241" s="34" t="s">
        <v>217</v>
      </c>
      <c r="C241" s="51">
        <v>29242930</v>
      </c>
      <c r="D241" s="43" t="str">
        <f t="shared" si="37"/>
        <v>N/A</v>
      </c>
      <c r="E241" s="51">
        <v>30176526</v>
      </c>
      <c r="F241" s="43" t="str">
        <f t="shared" si="38"/>
        <v>N/A</v>
      </c>
      <c r="G241" s="51">
        <v>31201823</v>
      </c>
      <c r="H241" s="43" t="str">
        <f t="shared" si="39"/>
        <v>N/A</v>
      </c>
      <c r="I241" s="12">
        <v>3.1930000000000001</v>
      </c>
      <c r="J241" s="12">
        <v>3.3980000000000001</v>
      </c>
      <c r="K241" s="44" t="s">
        <v>732</v>
      </c>
      <c r="L241" s="9" t="str">
        <f t="shared" si="40"/>
        <v>Yes</v>
      </c>
    </row>
    <row r="242" spans="1:12" x14ac:dyDescent="0.2">
      <c r="A242" s="58" t="s">
        <v>1405</v>
      </c>
      <c r="B242" s="34" t="s">
        <v>217</v>
      </c>
      <c r="C242" s="49">
        <v>692</v>
      </c>
      <c r="D242" s="43" t="str">
        <f t="shared" si="37"/>
        <v>N/A</v>
      </c>
      <c r="E242" s="49">
        <v>691</v>
      </c>
      <c r="F242" s="43" t="str">
        <f t="shared" si="38"/>
        <v>N/A</v>
      </c>
      <c r="G242" s="49">
        <v>742</v>
      </c>
      <c r="H242" s="43" t="str">
        <f t="shared" si="39"/>
        <v>N/A</v>
      </c>
      <c r="I242" s="12">
        <v>-0.14499999999999999</v>
      </c>
      <c r="J242" s="12">
        <v>7.3810000000000002</v>
      </c>
      <c r="K242" s="44" t="s">
        <v>732</v>
      </c>
      <c r="L242" s="9" t="str">
        <f t="shared" si="40"/>
        <v>Yes</v>
      </c>
    </row>
    <row r="243" spans="1:12" ht="25.5" x14ac:dyDescent="0.2">
      <c r="A243" s="58" t="s">
        <v>1406</v>
      </c>
      <c r="B243" s="34" t="s">
        <v>217</v>
      </c>
      <c r="C243" s="51">
        <v>42258.569364000003</v>
      </c>
      <c r="D243" s="43" t="str">
        <f t="shared" si="37"/>
        <v>N/A</v>
      </c>
      <c r="E243" s="51">
        <v>43670.804630999999</v>
      </c>
      <c r="F243" s="43" t="str">
        <f t="shared" si="38"/>
        <v>N/A</v>
      </c>
      <c r="G243" s="51">
        <v>42050.974393999997</v>
      </c>
      <c r="H243" s="43" t="str">
        <f t="shared" si="39"/>
        <v>N/A</v>
      </c>
      <c r="I243" s="12">
        <v>3.3420000000000001</v>
      </c>
      <c r="J243" s="12">
        <v>-3.71</v>
      </c>
      <c r="K243" s="44" t="s">
        <v>732</v>
      </c>
      <c r="L243" s="9" t="str">
        <f t="shared" si="40"/>
        <v>Yes</v>
      </c>
    </row>
    <row r="244" spans="1:12" ht="25.5" x14ac:dyDescent="0.2">
      <c r="A244" s="58" t="s">
        <v>1407</v>
      </c>
      <c r="B244" s="34" t="s">
        <v>217</v>
      </c>
      <c r="C244" s="51" t="s">
        <v>1743</v>
      </c>
      <c r="D244" s="43" t="str">
        <f t="shared" si="37"/>
        <v>N/A</v>
      </c>
      <c r="E244" s="51" t="s">
        <v>1743</v>
      </c>
      <c r="F244" s="43" t="str">
        <f t="shared" si="38"/>
        <v>N/A</v>
      </c>
      <c r="G244" s="51" t="s">
        <v>1743</v>
      </c>
      <c r="H244" s="43" t="str">
        <f t="shared" si="39"/>
        <v>N/A</v>
      </c>
      <c r="I244" s="12" t="s">
        <v>1743</v>
      </c>
      <c r="J244" s="12" t="s">
        <v>1743</v>
      </c>
      <c r="K244" s="44" t="s">
        <v>732</v>
      </c>
      <c r="L244" s="9" t="str">
        <f t="shared" si="40"/>
        <v>N/A</v>
      </c>
    </row>
    <row r="245" spans="1:12" ht="25.5" x14ac:dyDescent="0.2">
      <c r="A245" s="58" t="s">
        <v>1408</v>
      </c>
      <c r="B245" s="34" t="s">
        <v>217</v>
      </c>
      <c r="C245" s="51">
        <v>42258.569364000003</v>
      </c>
      <c r="D245" s="43" t="str">
        <f t="shared" si="37"/>
        <v>N/A</v>
      </c>
      <c r="E245" s="51">
        <v>43719.397101000002</v>
      </c>
      <c r="F245" s="43" t="str">
        <f t="shared" si="38"/>
        <v>N/A</v>
      </c>
      <c r="G245" s="51">
        <v>41443.260083000001</v>
      </c>
      <c r="H245" s="43" t="str">
        <f t="shared" si="39"/>
        <v>N/A</v>
      </c>
      <c r="I245" s="12">
        <v>3.4569999999999999</v>
      </c>
      <c r="J245" s="12">
        <v>-5.21</v>
      </c>
      <c r="K245" s="44" t="s">
        <v>732</v>
      </c>
      <c r="L245" s="9" t="str">
        <f t="shared" si="40"/>
        <v>Yes</v>
      </c>
    </row>
    <row r="246" spans="1:12" ht="25.5" x14ac:dyDescent="0.2">
      <c r="A246" s="58" t="s">
        <v>1409</v>
      </c>
      <c r="B246" s="34" t="s">
        <v>217</v>
      </c>
      <c r="C246" s="51" t="s">
        <v>1743</v>
      </c>
      <c r="D246" s="43" t="str">
        <f t="shared" si="37"/>
        <v>N/A</v>
      </c>
      <c r="E246" s="51">
        <v>10142</v>
      </c>
      <c r="F246" s="43" t="str">
        <f t="shared" si="38"/>
        <v>N/A</v>
      </c>
      <c r="G246" s="51">
        <v>61048.652174000003</v>
      </c>
      <c r="H246" s="43" t="str">
        <f t="shared" si="39"/>
        <v>N/A</v>
      </c>
      <c r="I246" s="12" t="s">
        <v>1743</v>
      </c>
      <c r="J246" s="12">
        <v>501.9</v>
      </c>
      <c r="K246" s="44" t="s">
        <v>732</v>
      </c>
      <c r="L246" s="9" t="str">
        <f t="shared" si="40"/>
        <v>No</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0.61108069440000001</v>
      </c>
      <c r="D248" s="43" t="str">
        <f t="shared" si="37"/>
        <v>N/A</v>
      </c>
      <c r="E248" s="43">
        <v>0.5832651029</v>
      </c>
      <c r="F248" s="43" t="str">
        <f t="shared" si="38"/>
        <v>N/A</v>
      </c>
      <c r="G248" s="43">
        <v>0.60443633460000001</v>
      </c>
      <c r="H248" s="43" t="str">
        <f t="shared" si="39"/>
        <v>N/A</v>
      </c>
      <c r="I248" s="12">
        <v>-4.55</v>
      </c>
      <c r="J248" s="12">
        <v>3.63</v>
      </c>
      <c r="K248" s="44" t="s">
        <v>732</v>
      </c>
      <c r="L248" s="9" t="str">
        <f t="shared" si="40"/>
        <v>Yes</v>
      </c>
    </row>
    <row r="249" spans="1:12" ht="25.5" x14ac:dyDescent="0.2">
      <c r="A249" s="58" t="s">
        <v>1412</v>
      </c>
      <c r="B249" s="34" t="s">
        <v>217</v>
      </c>
      <c r="C249" s="43">
        <v>0</v>
      </c>
      <c r="D249" s="43" t="str">
        <f t="shared" si="37"/>
        <v>N/A</v>
      </c>
      <c r="E249" s="43">
        <v>0</v>
      </c>
      <c r="F249" s="43" t="str">
        <f t="shared" si="38"/>
        <v>N/A</v>
      </c>
      <c r="G249" s="43">
        <v>0</v>
      </c>
      <c r="H249" s="43" t="str">
        <f t="shared" si="39"/>
        <v>N/A</v>
      </c>
      <c r="I249" s="12" t="s">
        <v>1743</v>
      </c>
      <c r="J249" s="12" t="s">
        <v>1743</v>
      </c>
      <c r="K249" s="44" t="s">
        <v>732</v>
      </c>
      <c r="L249" s="9" t="str">
        <f t="shared" si="40"/>
        <v>N/A</v>
      </c>
    </row>
    <row r="250" spans="1:12" ht="25.5" x14ac:dyDescent="0.2">
      <c r="A250" s="58" t="s">
        <v>1413</v>
      </c>
      <c r="B250" s="34" t="s">
        <v>217</v>
      </c>
      <c r="C250" s="43">
        <v>7.4137561603000002</v>
      </c>
      <c r="D250" s="43" t="str">
        <f t="shared" si="37"/>
        <v>N/A</v>
      </c>
      <c r="E250" s="43">
        <v>6.9514406609000003</v>
      </c>
      <c r="F250" s="43" t="str">
        <f t="shared" si="38"/>
        <v>N/A</v>
      </c>
      <c r="G250" s="43">
        <v>6.9261150177999999</v>
      </c>
      <c r="H250" s="43" t="str">
        <f t="shared" si="39"/>
        <v>N/A</v>
      </c>
      <c r="I250" s="12">
        <v>-6.24</v>
      </c>
      <c r="J250" s="12">
        <v>-0.36399999999999999</v>
      </c>
      <c r="K250" s="44" t="s">
        <v>732</v>
      </c>
      <c r="L250" s="9" t="str">
        <f t="shared" si="40"/>
        <v>Yes</v>
      </c>
    </row>
    <row r="251" spans="1:12" ht="25.5" x14ac:dyDescent="0.2">
      <c r="A251" s="58" t="s">
        <v>1414</v>
      </c>
      <c r="B251" s="34" t="s">
        <v>217</v>
      </c>
      <c r="C251" s="43">
        <v>0</v>
      </c>
      <c r="D251" s="43" t="str">
        <f t="shared" si="37"/>
        <v>N/A</v>
      </c>
      <c r="E251" s="43">
        <v>1.1474864E-3</v>
      </c>
      <c r="F251" s="43" t="str">
        <f t="shared" si="38"/>
        <v>N/A</v>
      </c>
      <c r="G251" s="43">
        <v>2.5592807299999999E-2</v>
      </c>
      <c r="H251" s="43" t="str">
        <f t="shared" si="39"/>
        <v>N/A</v>
      </c>
      <c r="I251" s="12" t="s">
        <v>1743</v>
      </c>
      <c r="J251" s="12">
        <v>2130</v>
      </c>
      <c r="K251" s="44" t="s">
        <v>732</v>
      </c>
      <c r="L251" s="9" t="str">
        <f t="shared" si="40"/>
        <v>No</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14283</v>
      </c>
      <c r="D6" s="43" t="str">
        <f t="shared" ref="D6:D37" si="0">IF($B6="N/A","N/A",IF(C6&gt;10,"No",IF(C6&lt;-10,"No","Yes")))</f>
        <v>N/A</v>
      </c>
      <c r="E6" s="35">
        <v>14188</v>
      </c>
      <c r="F6" s="43" t="str">
        <f t="shared" ref="F6:F37" si="1">IF($B6="N/A","N/A",IF(E6&gt;10,"No",IF(E6&lt;-10,"No","Yes")))</f>
        <v>N/A</v>
      </c>
      <c r="G6" s="35">
        <v>14178</v>
      </c>
      <c r="H6" s="43" t="str">
        <f t="shared" ref="H6:H37" si="2">IF($B6="N/A","N/A",IF(G6&gt;10,"No",IF(G6&lt;-10,"No","Yes")))</f>
        <v>N/A</v>
      </c>
      <c r="I6" s="12">
        <v>-0.66500000000000004</v>
      </c>
      <c r="J6" s="12">
        <v>-7.0000000000000007E-2</v>
      </c>
      <c r="K6" s="44" t="s">
        <v>732</v>
      </c>
      <c r="L6" s="9" t="str">
        <f t="shared" ref="L6:L39" si="3">IF(J6="Div by 0", "N/A", IF(K6="N/A","N/A", IF(J6&gt;VALUE(MID(K6,1,2)), "No", IF(J6&lt;-1*VALUE(MID(K6,1,2)), "No", "Yes"))))</f>
        <v>Yes</v>
      </c>
    </row>
    <row r="7" spans="1:12" x14ac:dyDescent="0.2">
      <c r="A7" s="45" t="s">
        <v>6</v>
      </c>
      <c r="B7" s="34" t="s">
        <v>217</v>
      </c>
      <c r="C7" s="35">
        <v>13627</v>
      </c>
      <c r="D7" s="43" t="str">
        <f t="shared" si="0"/>
        <v>N/A</v>
      </c>
      <c r="E7" s="35">
        <v>13521</v>
      </c>
      <c r="F7" s="43" t="str">
        <f t="shared" si="1"/>
        <v>N/A</v>
      </c>
      <c r="G7" s="35">
        <v>13523</v>
      </c>
      <c r="H7" s="43" t="str">
        <f t="shared" si="2"/>
        <v>N/A</v>
      </c>
      <c r="I7" s="12">
        <v>-0.77800000000000002</v>
      </c>
      <c r="J7" s="12">
        <v>1.4800000000000001E-2</v>
      </c>
      <c r="K7" s="44" t="s">
        <v>732</v>
      </c>
      <c r="L7" s="9" t="str">
        <f t="shared" si="3"/>
        <v>Yes</v>
      </c>
    </row>
    <row r="8" spans="1:12" x14ac:dyDescent="0.2">
      <c r="A8" s="45" t="s">
        <v>364</v>
      </c>
      <c r="B8" s="34" t="s">
        <v>217</v>
      </c>
      <c r="C8" s="35" t="s">
        <v>217</v>
      </c>
      <c r="D8" s="43" t="str">
        <f t="shared" si="0"/>
        <v>N/A</v>
      </c>
      <c r="E8" s="35" t="s">
        <v>217</v>
      </c>
      <c r="F8" s="43" t="str">
        <f t="shared" si="1"/>
        <v>N/A</v>
      </c>
      <c r="G8" s="8">
        <v>95.380166454999994</v>
      </c>
      <c r="H8" s="43" t="str">
        <f t="shared" si="2"/>
        <v>N/A</v>
      </c>
      <c r="I8" s="12" t="s">
        <v>217</v>
      </c>
      <c r="J8" s="12" t="s">
        <v>217</v>
      </c>
      <c r="K8" s="44" t="s">
        <v>732</v>
      </c>
      <c r="L8" s="9" t="str">
        <f t="shared" si="3"/>
        <v>No</v>
      </c>
    </row>
    <row r="9" spans="1:12" x14ac:dyDescent="0.2">
      <c r="A9" s="4" t="s">
        <v>88</v>
      </c>
      <c r="B9" s="47" t="s">
        <v>217</v>
      </c>
      <c r="C9" s="1">
        <v>12590.45</v>
      </c>
      <c r="D9" s="11" t="str">
        <f t="shared" si="0"/>
        <v>N/A</v>
      </c>
      <c r="E9" s="1">
        <v>12560.36</v>
      </c>
      <c r="F9" s="11" t="str">
        <f t="shared" si="1"/>
        <v>N/A</v>
      </c>
      <c r="G9" s="1">
        <v>12539.53</v>
      </c>
      <c r="H9" s="11" t="str">
        <f t="shared" si="2"/>
        <v>N/A</v>
      </c>
      <c r="I9" s="12">
        <v>-0.23899999999999999</v>
      </c>
      <c r="J9" s="12">
        <v>-0.16600000000000001</v>
      </c>
      <c r="K9" s="47" t="s">
        <v>732</v>
      </c>
      <c r="L9" s="9" t="str">
        <f t="shared" si="3"/>
        <v>Yes</v>
      </c>
    </row>
    <row r="10" spans="1:12" x14ac:dyDescent="0.2">
      <c r="A10" s="4" t="s">
        <v>1416</v>
      </c>
      <c r="B10" s="34" t="s">
        <v>217</v>
      </c>
      <c r="C10" s="8">
        <v>1.1762234825</v>
      </c>
      <c r="D10" s="43" t="str">
        <f t="shared" si="0"/>
        <v>N/A</v>
      </c>
      <c r="E10" s="8">
        <v>1.0572314631999999</v>
      </c>
      <c r="F10" s="43" t="str">
        <f t="shared" si="1"/>
        <v>N/A</v>
      </c>
      <c r="G10" s="8">
        <v>0.71942446039999997</v>
      </c>
      <c r="H10" s="43" t="str">
        <f t="shared" si="2"/>
        <v>N/A</v>
      </c>
      <c r="I10" s="12">
        <v>-10.1</v>
      </c>
      <c r="J10" s="12">
        <v>-32</v>
      </c>
      <c r="K10" s="44" t="s">
        <v>732</v>
      </c>
      <c r="L10" s="9" t="str">
        <f t="shared" si="3"/>
        <v>No</v>
      </c>
    </row>
    <row r="11" spans="1:12" x14ac:dyDescent="0.2">
      <c r="A11" s="4" t="s">
        <v>1417</v>
      </c>
      <c r="B11" s="34" t="s">
        <v>217</v>
      </c>
      <c r="C11" s="8">
        <v>1.1832248127</v>
      </c>
      <c r="D11" s="43" t="str">
        <f t="shared" si="0"/>
        <v>N/A</v>
      </c>
      <c r="E11" s="8">
        <v>1.1488581899999999</v>
      </c>
      <c r="F11" s="43" t="str">
        <f t="shared" si="1"/>
        <v>N/A</v>
      </c>
      <c r="G11" s="8">
        <v>1.1496685005</v>
      </c>
      <c r="H11" s="43" t="str">
        <f t="shared" si="2"/>
        <v>N/A</v>
      </c>
      <c r="I11" s="12">
        <v>-2.9</v>
      </c>
      <c r="J11" s="12">
        <v>7.0499999999999993E-2</v>
      </c>
      <c r="K11" s="44" t="s">
        <v>732</v>
      </c>
      <c r="L11" s="9" t="str">
        <f t="shared" si="3"/>
        <v>Yes</v>
      </c>
    </row>
    <row r="12" spans="1:12" x14ac:dyDescent="0.2">
      <c r="A12" s="4" t="s">
        <v>1418</v>
      </c>
      <c r="B12" s="34" t="s">
        <v>217</v>
      </c>
      <c r="C12" s="8">
        <v>68.900091016999994</v>
      </c>
      <c r="D12" s="43" t="str">
        <f t="shared" si="0"/>
        <v>N/A</v>
      </c>
      <c r="E12" s="8">
        <v>68.40287567</v>
      </c>
      <c r="F12" s="43" t="str">
        <f t="shared" si="1"/>
        <v>N/A</v>
      </c>
      <c r="G12" s="8">
        <v>68.387642826999993</v>
      </c>
      <c r="H12" s="43" t="str">
        <f t="shared" si="2"/>
        <v>N/A</v>
      </c>
      <c r="I12" s="12">
        <v>-0.72199999999999998</v>
      </c>
      <c r="J12" s="12">
        <v>-2.1999999999999999E-2</v>
      </c>
      <c r="K12" s="44" t="s">
        <v>732</v>
      </c>
      <c r="L12" s="9" t="str">
        <f t="shared" si="3"/>
        <v>Yes</v>
      </c>
    </row>
    <row r="13" spans="1:12" x14ac:dyDescent="0.2">
      <c r="A13" s="4" t="s">
        <v>1419</v>
      </c>
      <c r="B13" s="34" t="s">
        <v>217</v>
      </c>
      <c r="C13" s="8">
        <v>0.53210109920000004</v>
      </c>
      <c r="D13" s="43" t="str">
        <f t="shared" si="0"/>
        <v>N/A</v>
      </c>
      <c r="E13" s="8">
        <v>0.41584437549999997</v>
      </c>
      <c r="F13" s="43" t="str">
        <f t="shared" si="1"/>
        <v>N/A</v>
      </c>
      <c r="G13" s="8">
        <v>0.42319085909999998</v>
      </c>
      <c r="H13" s="43" t="str">
        <f t="shared" si="2"/>
        <v>N/A</v>
      </c>
      <c r="I13" s="12">
        <v>-21.8</v>
      </c>
      <c r="J13" s="12">
        <v>1.7669999999999999</v>
      </c>
      <c r="K13" s="44" t="s">
        <v>732</v>
      </c>
      <c r="L13" s="9" t="str">
        <f t="shared" si="3"/>
        <v>Yes</v>
      </c>
    </row>
    <row r="14" spans="1:12" x14ac:dyDescent="0.2">
      <c r="A14" s="4" t="s">
        <v>1420</v>
      </c>
      <c r="B14" s="34" t="s">
        <v>217</v>
      </c>
      <c r="C14" s="8">
        <v>7.7574739199999998</v>
      </c>
      <c r="D14" s="43" t="str">
        <f t="shared" si="0"/>
        <v>N/A</v>
      </c>
      <c r="E14" s="8">
        <v>7.4076684522000003</v>
      </c>
      <c r="F14" s="43" t="str">
        <f t="shared" si="1"/>
        <v>N/A</v>
      </c>
      <c r="G14" s="8">
        <v>7.2506700522000003</v>
      </c>
      <c r="H14" s="43" t="str">
        <f t="shared" si="2"/>
        <v>N/A</v>
      </c>
      <c r="I14" s="12">
        <v>-4.51</v>
      </c>
      <c r="J14" s="12">
        <v>-2.12</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0.15402926559999999</v>
      </c>
      <c r="D16" s="43" t="str">
        <f t="shared" si="0"/>
        <v>N/A</v>
      </c>
      <c r="E16" s="8">
        <v>0.16915703409999999</v>
      </c>
      <c r="F16" s="43" t="str">
        <f t="shared" si="1"/>
        <v>N/A</v>
      </c>
      <c r="G16" s="8">
        <v>0.19043588659999999</v>
      </c>
      <c r="H16" s="43" t="str">
        <f t="shared" si="2"/>
        <v>N/A</v>
      </c>
      <c r="I16" s="12">
        <v>9.8209999999999997</v>
      </c>
      <c r="J16" s="12">
        <v>12.58</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20.296856403</v>
      </c>
      <c r="D18" s="43" t="str">
        <f t="shared" si="0"/>
        <v>N/A</v>
      </c>
      <c r="E18" s="8">
        <v>21.398364815000001</v>
      </c>
      <c r="F18" s="43" t="str">
        <f t="shared" si="1"/>
        <v>N/A</v>
      </c>
      <c r="G18" s="8">
        <v>21.878967414000002</v>
      </c>
      <c r="H18" s="43" t="str">
        <f t="shared" si="2"/>
        <v>N/A</v>
      </c>
      <c r="I18" s="12">
        <v>5.4269999999999996</v>
      </c>
      <c r="J18" s="12">
        <v>2.246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98.130644822999997</v>
      </c>
      <c r="D20" s="43" t="str">
        <f t="shared" si="0"/>
        <v>N/A</v>
      </c>
      <c r="E20" s="8">
        <v>98.266140399999998</v>
      </c>
      <c r="F20" s="43" t="str">
        <f t="shared" si="1"/>
        <v>N/A</v>
      </c>
      <c r="G20" s="8">
        <v>98.236704754000002</v>
      </c>
      <c r="H20" s="43" t="str">
        <f t="shared" si="2"/>
        <v>N/A</v>
      </c>
      <c r="I20" s="12">
        <v>0.1381</v>
      </c>
      <c r="J20" s="12">
        <v>-0.03</v>
      </c>
      <c r="K20" s="44" t="s">
        <v>732</v>
      </c>
      <c r="L20" s="9" t="str">
        <f t="shared" si="3"/>
        <v>Yes</v>
      </c>
    </row>
    <row r="21" spans="1:12" x14ac:dyDescent="0.2">
      <c r="A21" s="2" t="s">
        <v>969</v>
      </c>
      <c r="B21" s="34" t="s">
        <v>217</v>
      </c>
      <c r="C21" s="8">
        <v>1.8693551774999999</v>
      </c>
      <c r="D21" s="43" t="str">
        <f t="shared" si="0"/>
        <v>N/A</v>
      </c>
      <c r="E21" s="8">
        <v>1.7338595996999999</v>
      </c>
      <c r="F21" s="43" t="str">
        <f t="shared" si="1"/>
        <v>N/A</v>
      </c>
      <c r="G21" s="8">
        <v>1.7632952462</v>
      </c>
      <c r="H21" s="43" t="str">
        <f t="shared" si="2"/>
        <v>N/A</v>
      </c>
      <c r="I21" s="12">
        <v>-7.25</v>
      </c>
      <c r="J21" s="12">
        <v>1.698</v>
      </c>
      <c r="K21" s="44" t="s">
        <v>732</v>
      </c>
      <c r="L21" s="9" t="str">
        <f t="shared" si="3"/>
        <v>Yes</v>
      </c>
    </row>
    <row r="22" spans="1:12" x14ac:dyDescent="0.2">
      <c r="A22" s="3" t="s">
        <v>1728</v>
      </c>
      <c r="B22" s="34" t="s">
        <v>217</v>
      </c>
      <c r="C22" s="35">
        <v>6885</v>
      </c>
      <c r="D22" s="43" t="str">
        <f t="shared" si="0"/>
        <v>N/A</v>
      </c>
      <c r="E22" s="35">
        <v>6784</v>
      </c>
      <c r="F22" s="43" t="str">
        <f t="shared" si="1"/>
        <v>N/A</v>
      </c>
      <c r="G22" s="35">
        <v>6732</v>
      </c>
      <c r="H22" s="43" t="str">
        <f t="shared" si="2"/>
        <v>N/A</v>
      </c>
      <c r="I22" s="12">
        <v>-1.47</v>
      </c>
      <c r="J22" s="12">
        <v>-0.76700000000000002</v>
      </c>
      <c r="K22" s="44" t="s">
        <v>732</v>
      </c>
      <c r="L22" s="9" t="str">
        <f t="shared" si="3"/>
        <v>Yes</v>
      </c>
    </row>
    <row r="23" spans="1:12" x14ac:dyDescent="0.2">
      <c r="A23" s="3" t="s">
        <v>984</v>
      </c>
      <c r="B23" s="34" t="s">
        <v>217</v>
      </c>
      <c r="C23" s="35">
        <v>1722</v>
      </c>
      <c r="D23" s="43" t="str">
        <f t="shared" si="0"/>
        <v>N/A</v>
      </c>
      <c r="E23" s="35">
        <v>1679</v>
      </c>
      <c r="F23" s="43" t="str">
        <f t="shared" si="1"/>
        <v>N/A</v>
      </c>
      <c r="G23" s="35">
        <v>1648</v>
      </c>
      <c r="H23" s="43" t="str">
        <f t="shared" si="2"/>
        <v>N/A</v>
      </c>
      <c r="I23" s="12">
        <v>-2.5</v>
      </c>
      <c r="J23" s="12">
        <v>-1.85</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89</v>
      </c>
      <c r="D25" s="43" t="str">
        <f t="shared" si="0"/>
        <v>N/A</v>
      </c>
      <c r="E25" s="35">
        <v>96</v>
      </c>
      <c r="F25" s="43" t="str">
        <f t="shared" si="1"/>
        <v>N/A</v>
      </c>
      <c r="G25" s="35">
        <v>97</v>
      </c>
      <c r="H25" s="43" t="str">
        <f t="shared" si="2"/>
        <v>N/A</v>
      </c>
      <c r="I25" s="12">
        <v>7.8650000000000002</v>
      </c>
      <c r="J25" s="12">
        <v>1.042</v>
      </c>
      <c r="K25" s="44" t="s">
        <v>732</v>
      </c>
      <c r="L25" s="9" t="str">
        <f t="shared" si="3"/>
        <v>Yes</v>
      </c>
    </row>
    <row r="26" spans="1:12" x14ac:dyDescent="0.2">
      <c r="A26" s="3" t="s">
        <v>987</v>
      </c>
      <c r="B26" s="34" t="s">
        <v>217</v>
      </c>
      <c r="C26" s="35">
        <v>5074</v>
      </c>
      <c r="D26" s="43" t="str">
        <f t="shared" si="0"/>
        <v>N/A</v>
      </c>
      <c r="E26" s="35">
        <v>5009</v>
      </c>
      <c r="F26" s="43" t="str">
        <f t="shared" si="1"/>
        <v>N/A</v>
      </c>
      <c r="G26" s="35">
        <v>4987</v>
      </c>
      <c r="H26" s="43" t="str">
        <f t="shared" si="2"/>
        <v>N/A</v>
      </c>
      <c r="I26" s="12">
        <v>-1.28</v>
      </c>
      <c r="J26" s="12">
        <v>-0.439</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7266</v>
      </c>
      <c r="D28" s="43" t="str">
        <f t="shared" si="0"/>
        <v>N/A</v>
      </c>
      <c r="E28" s="35">
        <v>7296</v>
      </c>
      <c r="F28" s="43" t="str">
        <f t="shared" si="1"/>
        <v>N/A</v>
      </c>
      <c r="G28" s="35">
        <v>7337</v>
      </c>
      <c r="H28" s="43" t="str">
        <f t="shared" si="2"/>
        <v>N/A</v>
      </c>
      <c r="I28" s="12">
        <v>0.41289999999999999</v>
      </c>
      <c r="J28" s="12">
        <v>0.56200000000000006</v>
      </c>
      <c r="K28" s="44" t="s">
        <v>732</v>
      </c>
      <c r="L28" s="9" t="str">
        <f t="shared" si="3"/>
        <v>Yes</v>
      </c>
    </row>
    <row r="29" spans="1:12" x14ac:dyDescent="0.2">
      <c r="A29" s="3" t="s">
        <v>989</v>
      </c>
      <c r="B29" s="34" t="s">
        <v>217</v>
      </c>
      <c r="C29" s="35">
        <v>5071</v>
      </c>
      <c r="D29" s="43" t="str">
        <f t="shared" si="0"/>
        <v>N/A</v>
      </c>
      <c r="E29" s="35">
        <v>5103</v>
      </c>
      <c r="F29" s="43" t="str">
        <f t="shared" si="1"/>
        <v>N/A</v>
      </c>
      <c r="G29" s="35">
        <v>5190</v>
      </c>
      <c r="H29" s="43" t="str">
        <f t="shared" si="2"/>
        <v>N/A</v>
      </c>
      <c r="I29" s="12">
        <v>0.63100000000000001</v>
      </c>
      <c r="J29" s="12">
        <v>1.7050000000000001</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191</v>
      </c>
      <c r="D31" s="43" t="str">
        <f t="shared" si="0"/>
        <v>N/A</v>
      </c>
      <c r="E31" s="35">
        <v>154</v>
      </c>
      <c r="F31" s="43" t="str">
        <f t="shared" si="1"/>
        <v>N/A</v>
      </c>
      <c r="G31" s="35">
        <v>154</v>
      </c>
      <c r="H31" s="43" t="str">
        <f t="shared" si="2"/>
        <v>N/A</v>
      </c>
      <c r="I31" s="12">
        <v>-19.399999999999999</v>
      </c>
      <c r="J31" s="12">
        <v>0</v>
      </c>
      <c r="K31" s="44" t="s">
        <v>732</v>
      </c>
      <c r="L31" s="9" t="str">
        <f t="shared" si="3"/>
        <v>Yes</v>
      </c>
    </row>
    <row r="32" spans="1:12" x14ac:dyDescent="0.2">
      <c r="A32" s="3" t="s">
        <v>992</v>
      </c>
      <c r="B32" s="34" t="s">
        <v>217</v>
      </c>
      <c r="C32" s="35">
        <v>2004</v>
      </c>
      <c r="D32" s="43" t="str">
        <f t="shared" si="0"/>
        <v>N/A</v>
      </c>
      <c r="E32" s="35">
        <v>2039</v>
      </c>
      <c r="F32" s="43" t="str">
        <f t="shared" si="1"/>
        <v>N/A</v>
      </c>
      <c r="G32" s="35">
        <v>1993</v>
      </c>
      <c r="H32" s="43" t="str">
        <f t="shared" si="2"/>
        <v>N/A</v>
      </c>
      <c r="I32" s="12">
        <v>1.7470000000000001</v>
      </c>
      <c r="J32" s="12">
        <v>-2.2599999999999998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245503424</v>
      </c>
      <c r="D34" s="43" t="str">
        <f t="shared" si="0"/>
        <v>N/A</v>
      </c>
      <c r="E34" s="46">
        <v>253922538</v>
      </c>
      <c r="F34" s="43" t="str">
        <f t="shared" si="1"/>
        <v>N/A</v>
      </c>
      <c r="G34" s="46">
        <v>257477624</v>
      </c>
      <c r="H34" s="43" t="str">
        <f t="shared" si="2"/>
        <v>N/A</v>
      </c>
      <c r="I34" s="12">
        <v>3.4289999999999998</v>
      </c>
      <c r="J34" s="12">
        <v>1.4</v>
      </c>
      <c r="K34" s="44" t="s">
        <v>732</v>
      </c>
      <c r="L34" s="9" t="str">
        <f t="shared" si="3"/>
        <v>Yes</v>
      </c>
    </row>
    <row r="35" spans="1:12" x14ac:dyDescent="0.2">
      <c r="A35" s="45" t="s">
        <v>1426</v>
      </c>
      <c r="B35" s="34" t="s">
        <v>217</v>
      </c>
      <c r="C35" s="46">
        <v>17188.505496000002</v>
      </c>
      <c r="D35" s="43" t="str">
        <f t="shared" si="0"/>
        <v>N/A</v>
      </c>
      <c r="E35" s="46">
        <v>17896.993093000001</v>
      </c>
      <c r="F35" s="43" t="str">
        <f t="shared" si="1"/>
        <v>N/A</v>
      </c>
      <c r="G35" s="46">
        <v>18160.362816000001</v>
      </c>
      <c r="H35" s="43" t="str">
        <f t="shared" si="2"/>
        <v>N/A</v>
      </c>
      <c r="I35" s="12">
        <v>4.1219999999999999</v>
      </c>
      <c r="J35" s="12">
        <v>1.472</v>
      </c>
      <c r="K35" s="44" t="s">
        <v>732</v>
      </c>
      <c r="L35" s="9" t="str">
        <f t="shared" si="3"/>
        <v>Yes</v>
      </c>
    </row>
    <row r="36" spans="1:12" x14ac:dyDescent="0.2">
      <c r="A36" s="45" t="s">
        <v>1427</v>
      </c>
      <c r="B36" s="34" t="s">
        <v>217</v>
      </c>
      <c r="C36" s="46">
        <v>18015.955383</v>
      </c>
      <c r="D36" s="43" t="str">
        <f t="shared" si="0"/>
        <v>N/A</v>
      </c>
      <c r="E36" s="46">
        <v>18779.863766999999</v>
      </c>
      <c r="F36" s="43" t="str">
        <f t="shared" si="1"/>
        <v>N/A</v>
      </c>
      <c r="G36" s="46">
        <v>19039.978111</v>
      </c>
      <c r="H36" s="43" t="str">
        <f t="shared" si="2"/>
        <v>N/A</v>
      </c>
      <c r="I36" s="12">
        <v>4.24</v>
      </c>
      <c r="J36" s="12">
        <v>1.385</v>
      </c>
      <c r="K36" s="44" t="s">
        <v>732</v>
      </c>
      <c r="L36" s="9" t="str">
        <f t="shared" si="3"/>
        <v>Yes</v>
      </c>
    </row>
    <row r="37" spans="1:12" x14ac:dyDescent="0.2">
      <c r="A37" s="4" t="s">
        <v>107</v>
      </c>
      <c r="B37" s="34" t="s">
        <v>217</v>
      </c>
      <c r="C37" s="46">
        <v>190857</v>
      </c>
      <c r="D37" s="43" t="str">
        <f t="shared" si="0"/>
        <v>N/A</v>
      </c>
      <c r="E37" s="46">
        <v>3951</v>
      </c>
      <c r="F37" s="43" t="str">
        <f t="shared" si="1"/>
        <v>N/A</v>
      </c>
      <c r="G37" s="46">
        <v>3831</v>
      </c>
      <c r="H37" s="43" t="str">
        <f t="shared" si="2"/>
        <v>N/A</v>
      </c>
      <c r="I37" s="12">
        <v>-97.9</v>
      </c>
      <c r="J37" s="12">
        <v>-3.04</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18690.694699</v>
      </c>
      <c r="D41" s="43" t="str">
        <f t="shared" ref="D41:D52" si="7">IF($B41="N/A","N/A",IF(C41&gt;10,"No",IF(C41&lt;-10,"No","Yes")))</f>
        <v>N/A</v>
      </c>
      <c r="E41" s="46">
        <v>19367.442363999999</v>
      </c>
      <c r="F41" s="43" t="str">
        <f t="shared" ref="F41:F52" si="8">IF($B41="N/A","N/A",IF(E41&gt;10,"No",IF(E41&lt;-10,"No","Yes")))</f>
        <v>N/A</v>
      </c>
      <c r="G41" s="46">
        <v>19819.382798999999</v>
      </c>
      <c r="H41" s="43" t="str">
        <f t="shared" ref="H41:H52" si="9">IF($B41="N/A","N/A",IF(G41&gt;10,"No",IF(G41&lt;-10,"No","Yes")))</f>
        <v>N/A</v>
      </c>
      <c r="I41" s="12">
        <v>3.621</v>
      </c>
      <c r="J41" s="12">
        <v>2.3340000000000001</v>
      </c>
      <c r="K41" s="44" t="s">
        <v>732</v>
      </c>
      <c r="L41" s="9" t="str">
        <f t="shared" ref="L41:L52" si="10">IF(J41="Div by 0", "N/A", IF(K41="N/A","N/A", IF(J41&gt;VALUE(MID(K41,1,2)), "No", IF(J41&lt;-1*VALUE(MID(K41,1,2)), "No", "Yes"))))</f>
        <v>Yes</v>
      </c>
    </row>
    <row r="42" spans="1:12" x14ac:dyDescent="0.2">
      <c r="A42" s="3" t="s">
        <v>1429</v>
      </c>
      <c r="B42" s="34" t="s">
        <v>217</v>
      </c>
      <c r="C42" s="46">
        <v>4182.6306619999996</v>
      </c>
      <c r="D42" s="43" t="str">
        <f t="shared" si="7"/>
        <v>N/A</v>
      </c>
      <c r="E42" s="46">
        <v>4205.4169148000001</v>
      </c>
      <c r="F42" s="43" t="str">
        <f t="shared" si="8"/>
        <v>N/A</v>
      </c>
      <c r="G42" s="46">
        <v>4960.1177183999998</v>
      </c>
      <c r="H42" s="43" t="str">
        <f t="shared" si="9"/>
        <v>N/A</v>
      </c>
      <c r="I42" s="12">
        <v>0.54479999999999995</v>
      </c>
      <c r="J42" s="12">
        <v>17.95</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5761.6179775000001</v>
      </c>
      <c r="D44" s="43" t="str">
        <f t="shared" si="7"/>
        <v>N/A</v>
      </c>
      <c r="E44" s="46">
        <v>7936.7291667</v>
      </c>
      <c r="F44" s="43" t="str">
        <f t="shared" si="8"/>
        <v>N/A</v>
      </c>
      <c r="G44" s="46">
        <v>7226.8969072</v>
      </c>
      <c r="H44" s="43" t="str">
        <f t="shared" si="9"/>
        <v>N/A</v>
      </c>
      <c r="I44" s="12">
        <v>37.75</v>
      </c>
      <c r="J44" s="12">
        <v>-8.94</v>
      </c>
      <c r="K44" s="44" t="s">
        <v>732</v>
      </c>
      <c r="L44" s="9" t="str">
        <f t="shared" si="10"/>
        <v>Yes</v>
      </c>
    </row>
    <row r="45" spans="1:12" x14ac:dyDescent="0.2">
      <c r="A45" s="3" t="s">
        <v>1432</v>
      </c>
      <c r="B45" s="34" t="s">
        <v>217</v>
      </c>
      <c r="C45" s="46">
        <v>23841.182302000001</v>
      </c>
      <c r="D45" s="43" t="str">
        <f t="shared" si="7"/>
        <v>N/A</v>
      </c>
      <c r="E45" s="46">
        <v>24668.7778</v>
      </c>
      <c r="F45" s="43" t="str">
        <f t="shared" si="8"/>
        <v>N/A</v>
      </c>
      <c r="G45" s="46">
        <v>24974.694606000001</v>
      </c>
      <c r="H45" s="43" t="str">
        <f t="shared" si="9"/>
        <v>N/A</v>
      </c>
      <c r="I45" s="12">
        <v>3.4710000000000001</v>
      </c>
      <c r="J45" s="12">
        <v>1.24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15959.208643</v>
      </c>
      <c r="D47" s="43" t="str">
        <f t="shared" si="7"/>
        <v>N/A</v>
      </c>
      <c r="E47" s="46">
        <v>16679.868832</v>
      </c>
      <c r="F47" s="43" t="str">
        <f t="shared" si="8"/>
        <v>N/A</v>
      </c>
      <c r="G47" s="46">
        <v>16789.751941999999</v>
      </c>
      <c r="H47" s="43" t="str">
        <f t="shared" si="9"/>
        <v>N/A</v>
      </c>
      <c r="I47" s="12">
        <v>4.516</v>
      </c>
      <c r="J47" s="12">
        <v>0.65880000000000005</v>
      </c>
      <c r="K47" s="44" t="s">
        <v>732</v>
      </c>
      <c r="L47" s="9" t="str">
        <f t="shared" si="10"/>
        <v>Yes</v>
      </c>
    </row>
    <row r="48" spans="1:12" x14ac:dyDescent="0.2">
      <c r="A48" s="3" t="s">
        <v>1435</v>
      </c>
      <c r="B48" s="47" t="s">
        <v>217</v>
      </c>
      <c r="C48" s="14">
        <v>9617.4494183000006</v>
      </c>
      <c r="D48" s="11" t="str">
        <f t="shared" si="7"/>
        <v>N/A</v>
      </c>
      <c r="E48" s="14">
        <v>10308.309034</v>
      </c>
      <c r="F48" s="11" t="str">
        <f t="shared" si="8"/>
        <v>N/A</v>
      </c>
      <c r="G48" s="14">
        <v>10488.777071</v>
      </c>
      <c r="H48" s="11" t="str">
        <f t="shared" si="9"/>
        <v>N/A</v>
      </c>
      <c r="I48" s="56">
        <v>7.1829999999999998</v>
      </c>
      <c r="J48" s="56">
        <v>1.7509999999999999</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5086.1308901000002</v>
      </c>
      <c r="D50" s="11" t="str">
        <f t="shared" si="7"/>
        <v>N/A</v>
      </c>
      <c r="E50" s="14">
        <v>5905.7402597</v>
      </c>
      <c r="F50" s="11" t="str">
        <f t="shared" si="8"/>
        <v>N/A</v>
      </c>
      <c r="G50" s="14">
        <v>8237.8896103999996</v>
      </c>
      <c r="H50" s="11" t="str">
        <f t="shared" si="9"/>
        <v>N/A</v>
      </c>
      <c r="I50" s="56">
        <v>16.11</v>
      </c>
      <c r="J50" s="56">
        <v>39.49</v>
      </c>
      <c r="K50" s="47" t="s">
        <v>732</v>
      </c>
      <c r="L50" s="9" t="str">
        <f t="shared" si="10"/>
        <v>No</v>
      </c>
    </row>
    <row r="51" spans="1:12" x14ac:dyDescent="0.2">
      <c r="A51" s="3" t="s">
        <v>1438</v>
      </c>
      <c r="B51" s="47" t="s">
        <v>217</v>
      </c>
      <c r="C51" s="14">
        <v>33042.950599000003</v>
      </c>
      <c r="D51" s="11" t="str">
        <f t="shared" si="7"/>
        <v>N/A</v>
      </c>
      <c r="E51" s="14">
        <v>33439.694948999997</v>
      </c>
      <c r="F51" s="11" t="str">
        <f t="shared" si="8"/>
        <v>N/A</v>
      </c>
      <c r="G51" s="14">
        <v>33859.017561000001</v>
      </c>
      <c r="H51" s="11" t="str">
        <f t="shared" si="9"/>
        <v>N/A</v>
      </c>
      <c r="I51" s="56">
        <v>1.2010000000000001</v>
      </c>
      <c r="J51" s="56">
        <v>1.254</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4879782</v>
      </c>
      <c r="D53" s="43" t="str">
        <f t="shared" ref="D53:D122" si="11">IF($B53="N/A","N/A",IF(C53&gt;10,"No",IF(C53&lt;-10,"No","Yes")))</f>
        <v>N/A</v>
      </c>
      <c r="E53" s="46">
        <v>6232522</v>
      </c>
      <c r="F53" s="43" t="str">
        <f t="shared" ref="F53:F122" si="12">IF($B53="N/A","N/A",IF(E53&gt;10,"No",IF(E53&lt;-10,"No","Yes")))</f>
        <v>N/A</v>
      </c>
      <c r="G53" s="46">
        <v>6578273</v>
      </c>
      <c r="H53" s="43" t="str">
        <f t="shared" ref="H53:H122" si="13">IF($B53="N/A","N/A",IF(G53&gt;10,"No",IF(G53&lt;-10,"No","Yes")))</f>
        <v>N/A</v>
      </c>
      <c r="I53" s="12">
        <v>27.72</v>
      </c>
      <c r="J53" s="12">
        <v>5.548</v>
      </c>
      <c r="K53" s="44" t="s">
        <v>732</v>
      </c>
      <c r="L53" s="9" t="str">
        <f t="shared" ref="L53:L113" si="14">IF(J53="Div by 0", "N/A", IF(K53="N/A","N/A", IF(J53&gt;VALUE(MID(K53,1,2)), "No", IF(J53&lt;-1*VALUE(MID(K53,1,2)), "No", "Yes"))))</f>
        <v>Yes</v>
      </c>
    </row>
    <row r="54" spans="1:12" x14ac:dyDescent="0.2">
      <c r="A54" s="45" t="s">
        <v>598</v>
      </c>
      <c r="B54" s="34" t="s">
        <v>217</v>
      </c>
      <c r="C54" s="35">
        <v>2492</v>
      </c>
      <c r="D54" s="43" t="str">
        <f t="shared" si="11"/>
        <v>N/A</v>
      </c>
      <c r="E54" s="35">
        <v>2470</v>
      </c>
      <c r="F54" s="43" t="str">
        <f t="shared" si="12"/>
        <v>N/A</v>
      </c>
      <c r="G54" s="35">
        <v>2370</v>
      </c>
      <c r="H54" s="43" t="str">
        <f t="shared" si="13"/>
        <v>N/A</v>
      </c>
      <c r="I54" s="12">
        <v>-0.88300000000000001</v>
      </c>
      <c r="J54" s="12">
        <v>-4.05</v>
      </c>
      <c r="K54" s="44" t="s">
        <v>732</v>
      </c>
      <c r="L54" s="9" t="str">
        <f t="shared" si="14"/>
        <v>Yes</v>
      </c>
    </row>
    <row r="55" spans="1:12" x14ac:dyDescent="0.2">
      <c r="A55" s="45" t="s">
        <v>1440</v>
      </c>
      <c r="B55" s="34" t="s">
        <v>217</v>
      </c>
      <c r="C55" s="46">
        <v>1958.1789727</v>
      </c>
      <c r="D55" s="43" t="str">
        <f t="shared" si="11"/>
        <v>N/A</v>
      </c>
      <c r="E55" s="46">
        <v>2523.2882590999998</v>
      </c>
      <c r="F55" s="43" t="str">
        <f t="shared" si="12"/>
        <v>N/A</v>
      </c>
      <c r="G55" s="46">
        <v>2775.6426160000001</v>
      </c>
      <c r="H55" s="43" t="str">
        <f t="shared" si="13"/>
        <v>N/A</v>
      </c>
      <c r="I55" s="12">
        <v>28.86</v>
      </c>
      <c r="J55" s="12">
        <v>10</v>
      </c>
      <c r="K55" s="44" t="s">
        <v>732</v>
      </c>
      <c r="L55" s="9" t="str">
        <f t="shared" si="14"/>
        <v>Yes</v>
      </c>
    </row>
    <row r="56" spans="1:12" x14ac:dyDescent="0.2">
      <c r="A56" s="45" t="s">
        <v>1441</v>
      </c>
      <c r="B56" s="34" t="s">
        <v>217</v>
      </c>
      <c r="C56" s="35">
        <v>0.41252006419999998</v>
      </c>
      <c r="D56" s="43" t="str">
        <f t="shared" si="11"/>
        <v>N/A</v>
      </c>
      <c r="E56" s="35">
        <v>0.62064777329999998</v>
      </c>
      <c r="F56" s="43" t="str">
        <f t="shared" si="12"/>
        <v>N/A</v>
      </c>
      <c r="G56" s="35">
        <v>0.51139240509999995</v>
      </c>
      <c r="H56" s="43" t="str">
        <f t="shared" si="13"/>
        <v>N/A</v>
      </c>
      <c r="I56" s="12">
        <v>50.45</v>
      </c>
      <c r="J56" s="12">
        <v>-17.600000000000001</v>
      </c>
      <c r="K56" s="44" t="s">
        <v>732</v>
      </c>
      <c r="L56" s="9" t="str">
        <f t="shared" si="14"/>
        <v>Yes</v>
      </c>
    </row>
    <row r="57" spans="1:12" ht="25.5" x14ac:dyDescent="0.2">
      <c r="A57" s="45" t="s">
        <v>599</v>
      </c>
      <c r="B57" s="34" t="s">
        <v>217</v>
      </c>
      <c r="C57" s="46">
        <v>3452479</v>
      </c>
      <c r="D57" s="43" t="str">
        <f t="shared" si="11"/>
        <v>N/A</v>
      </c>
      <c r="E57" s="46">
        <v>3369273</v>
      </c>
      <c r="F57" s="43" t="str">
        <f t="shared" si="12"/>
        <v>N/A</v>
      </c>
      <c r="G57" s="46">
        <v>3582051</v>
      </c>
      <c r="H57" s="43" t="str">
        <f t="shared" si="13"/>
        <v>N/A</v>
      </c>
      <c r="I57" s="12">
        <v>-2.41</v>
      </c>
      <c r="J57" s="12">
        <v>6.3150000000000004</v>
      </c>
      <c r="K57" s="44" t="s">
        <v>732</v>
      </c>
      <c r="L57" s="9" t="str">
        <f t="shared" si="14"/>
        <v>Yes</v>
      </c>
    </row>
    <row r="58" spans="1:12" x14ac:dyDescent="0.2">
      <c r="A58" s="45" t="s">
        <v>600</v>
      </c>
      <c r="B58" s="34" t="s">
        <v>217</v>
      </c>
      <c r="C58" s="35">
        <v>91</v>
      </c>
      <c r="D58" s="43" t="str">
        <f t="shared" si="11"/>
        <v>N/A</v>
      </c>
      <c r="E58" s="35">
        <v>90</v>
      </c>
      <c r="F58" s="43" t="str">
        <f t="shared" si="12"/>
        <v>N/A</v>
      </c>
      <c r="G58" s="35">
        <v>90</v>
      </c>
      <c r="H58" s="43" t="str">
        <f t="shared" si="13"/>
        <v>N/A</v>
      </c>
      <c r="I58" s="12">
        <v>-1.1000000000000001</v>
      </c>
      <c r="J58" s="12">
        <v>0</v>
      </c>
      <c r="K58" s="44" t="s">
        <v>732</v>
      </c>
      <c r="L58" s="9" t="str">
        <f t="shared" si="14"/>
        <v>Yes</v>
      </c>
    </row>
    <row r="59" spans="1:12" x14ac:dyDescent="0.2">
      <c r="A59" s="45" t="s">
        <v>1442</v>
      </c>
      <c r="B59" s="34" t="s">
        <v>217</v>
      </c>
      <c r="C59" s="46">
        <v>37939.329669999999</v>
      </c>
      <c r="D59" s="43" t="str">
        <f t="shared" si="11"/>
        <v>N/A</v>
      </c>
      <c r="E59" s="46">
        <v>37436.366667000002</v>
      </c>
      <c r="F59" s="43" t="str">
        <f t="shared" si="12"/>
        <v>N/A</v>
      </c>
      <c r="G59" s="46">
        <v>39800.566666999999</v>
      </c>
      <c r="H59" s="43" t="str">
        <f t="shared" si="13"/>
        <v>N/A</v>
      </c>
      <c r="I59" s="12">
        <v>-1.33</v>
      </c>
      <c r="J59" s="12">
        <v>6.3150000000000004</v>
      </c>
      <c r="K59" s="44" t="s">
        <v>732</v>
      </c>
      <c r="L59" s="9" t="str">
        <f t="shared" si="14"/>
        <v>Yes</v>
      </c>
    </row>
    <row r="60" spans="1:12" ht="25.5" x14ac:dyDescent="0.2">
      <c r="A60" s="45" t="s">
        <v>601</v>
      </c>
      <c r="B60" s="34" t="s">
        <v>217</v>
      </c>
      <c r="C60" s="46">
        <v>40448</v>
      </c>
      <c r="D60" s="43" t="str">
        <f t="shared" si="11"/>
        <v>N/A</v>
      </c>
      <c r="E60" s="46">
        <v>10630</v>
      </c>
      <c r="F60" s="43" t="str">
        <f t="shared" si="12"/>
        <v>N/A</v>
      </c>
      <c r="G60" s="46">
        <v>133878</v>
      </c>
      <c r="H60" s="43" t="str">
        <f t="shared" si="13"/>
        <v>N/A</v>
      </c>
      <c r="I60" s="12">
        <v>-73.7</v>
      </c>
      <c r="J60" s="12">
        <v>1159</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-50</v>
      </c>
      <c r="J61" s="56">
        <v>0</v>
      </c>
      <c r="K61" s="47" t="s">
        <v>732</v>
      </c>
      <c r="L61" s="9" t="str">
        <f t="shared" si="14"/>
        <v>Yes</v>
      </c>
    </row>
    <row r="62" spans="1:12" ht="25.5" x14ac:dyDescent="0.2">
      <c r="A62" s="4" t="s">
        <v>1443</v>
      </c>
      <c r="B62" s="47" t="s">
        <v>217</v>
      </c>
      <c r="C62" s="14">
        <v>20224</v>
      </c>
      <c r="D62" s="11" t="str">
        <f t="shared" si="11"/>
        <v>N/A</v>
      </c>
      <c r="E62" s="14">
        <v>10630</v>
      </c>
      <c r="F62" s="11" t="str">
        <f t="shared" si="12"/>
        <v>N/A</v>
      </c>
      <c r="G62" s="14">
        <v>133878</v>
      </c>
      <c r="H62" s="11" t="str">
        <f t="shared" si="13"/>
        <v>N/A</v>
      </c>
      <c r="I62" s="56">
        <v>-47.4</v>
      </c>
      <c r="J62" s="56">
        <v>1159</v>
      </c>
      <c r="K62" s="47" t="s">
        <v>732</v>
      </c>
      <c r="L62" s="9" t="str">
        <f t="shared" si="14"/>
        <v>No</v>
      </c>
    </row>
    <row r="63" spans="1:12" x14ac:dyDescent="0.2">
      <c r="A63" s="4" t="s">
        <v>603</v>
      </c>
      <c r="B63" s="47" t="s">
        <v>217</v>
      </c>
      <c r="C63" s="14">
        <v>11014662</v>
      </c>
      <c r="D63" s="11" t="str">
        <f t="shared" si="11"/>
        <v>N/A</v>
      </c>
      <c r="E63" s="14">
        <v>10848717</v>
      </c>
      <c r="F63" s="11" t="str">
        <f t="shared" si="12"/>
        <v>N/A</v>
      </c>
      <c r="G63" s="14">
        <v>10666501</v>
      </c>
      <c r="H63" s="11" t="str">
        <f t="shared" si="13"/>
        <v>N/A</v>
      </c>
      <c r="I63" s="56">
        <v>-1.51</v>
      </c>
      <c r="J63" s="56">
        <v>-1.68</v>
      </c>
      <c r="K63" s="47" t="s">
        <v>732</v>
      </c>
      <c r="L63" s="9" t="str">
        <f t="shared" si="14"/>
        <v>Yes</v>
      </c>
    </row>
    <row r="64" spans="1:12" x14ac:dyDescent="0.2">
      <c r="A64" s="4" t="s">
        <v>604</v>
      </c>
      <c r="B64" s="47" t="s">
        <v>217</v>
      </c>
      <c r="C64" s="1">
        <v>94</v>
      </c>
      <c r="D64" s="11" t="str">
        <f t="shared" si="11"/>
        <v>N/A</v>
      </c>
      <c r="E64" s="1">
        <v>88</v>
      </c>
      <c r="F64" s="11" t="str">
        <f t="shared" si="12"/>
        <v>N/A</v>
      </c>
      <c r="G64" s="1">
        <v>78</v>
      </c>
      <c r="H64" s="11" t="str">
        <f t="shared" si="13"/>
        <v>N/A</v>
      </c>
      <c r="I64" s="56">
        <v>-6.38</v>
      </c>
      <c r="J64" s="56">
        <v>-11.4</v>
      </c>
      <c r="K64" s="47" t="s">
        <v>732</v>
      </c>
      <c r="L64" s="9" t="str">
        <f t="shared" si="14"/>
        <v>Yes</v>
      </c>
    </row>
    <row r="65" spans="1:12" x14ac:dyDescent="0.2">
      <c r="A65" s="4" t="s">
        <v>1444</v>
      </c>
      <c r="B65" s="47" t="s">
        <v>217</v>
      </c>
      <c r="C65" s="14">
        <v>117177.25532</v>
      </c>
      <c r="D65" s="11" t="str">
        <f t="shared" si="11"/>
        <v>N/A</v>
      </c>
      <c r="E65" s="14">
        <v>123280.875</v>
      </c>
      <c r="F65" s="11" t="str">
        <f t="shared" si="12"/>
        <v>N/A</v>
      </c>
      <c r="G65" s="14">
        <v>136750.01282</v>
      </c>
      <c r="H65" s="11" t="str">
        <f t="shared" si="13"/>
        <v>N/A</v>
      </c>
      <c r="I65" s="56">
        <v>5.2089999999999996</v>
      </c>
      <c r="J65" s="56">
        <v>10.93</v>
      </c>
      <c r="K65" s="47" t="s">
        <v>732</v>
      </c>
      <c r="L65" s="9" t="str">
        <f t="shared" si="14"/>
        <v>Yes</v>
      </c>
    </row>
    <row r="66" spans="1:12" x14ac:dyDescent="0.2">
      <c r="A66" s="4" t="s">
        <v>605</v>
      </c>
      <c r="B66" s="47" t="s">
        <v>217</v>
      </c>
      <c r="C66" s="14">
        <v>131538163</v>
      </c>
      <c r="D66" s="11" t="str">
        <f t="shared" si="11"/>
        <v>N/A</v>
      </c>
      <c r="E66" s="14">
        <v>132232084</v>
      </c>
      <c r="F66" s="11" t="str">
        <f t="shared" si="12"/>
        <v>N/A</v>
      </c>
      <c r="G66" s="14">
        <v>132326153</v>
      </c>
      <c r="H66" s="11" t="str">
        <f t="shared" si="13"/>
        <v>N/A</v>
      </c>
      <c r="I66" s="56">
        <v>0.52749999999999997</v>
      </c>
      <c r="J66" s="56">
        <v>7.1099999999999997E-2</v>
      </c>
      <c r="K66" s="47" t="s">
        <v>732</v>
      </c>
      <c r="L66" s="9" t="str">
        <f t="shared" si="14"/>
        <v>Yes</v>
      </c>
    </row>
    <row r="67" spans="1:12" x14ac:dyDescent="0.2">
      <c r="A67" s="4" t="s">
        <v>606</v>
      </c>
      <c r="B67" s="47" t="s">
        <v>217</v>
      </c>
      <c r="C67" s="1">
        <v>5238</v>
      </c>
      <c r="D67" s="11" t="str">
        <f t="shared" si="11"/>
        <v>N/A</v>
      </c>
      <c r="E67" s="1">
        <v>5100</v>
      </c>
      <c r="F67" s="11" t="str">
        <f t="shared" si="12"/>
        <v>N/A</v>
      </c>
      <c r="G67" s="1">
        <v>5027</v>
      </c>
      <c r="H67" s="11" t="str">
        <f t="shared" si="13"/>
        <v>N/A</v>
      </c>
      <c r="I67" s="56">
        <v>-2.63</v>
      </c>
      <c r="J67" s="56">
        <v>-1.43</v>
      </c>
      <c r="K67" s="47" t="s">
        <v>732</v>
      </c>
      <c r="L67" s="9" t="str">
        <f t="shared" si="14"/>
        <v>Yes</v>
      </c>
    </row>
    <row r="68" spans="1:12" x14ac:dyDescent="0.2">
      <c r="A68" s="4" t="s">
        <v>1445</v>
      </c>
      <c r="B68" s="47" t="s">
        <v>217</v>
      </c>
      <c r="C68" s="14">
        <v>25112.287704999999</v>
      </c>
      <c r="D68" s="11" t="str">
        <f t="shared" si="11"/>
        <v>N/A</v>
      </c>
      <c r="E68" s="14">
        <v>25927.859607999999</v>
      </c>
      <c r="F68" s="11" t="str">
        <f t="shared" si="12"/>
        <v>N/A</v>
      </c>
      <c r="G68" s="14">
        <v>26323.085935999999</v>
      </c>
      <c r="H68" s="11" t="str">
        <f t="shared" si="13"/>
        <v>N/A</v>
      </c>
      <c r="I68" s="56">
        <v>3.2480000000000002</v>
      </c>
      <c r="J68" s="56">
        <v>1.524</v>
      </c>
      <c r="K68" s="47" t="s">
        <v>732</v>
      </c>
      <c r="L68" s="9" t="str">
        <f t="shared" si="14"/>
        <v>Yes</v>
      </c>
    </row>
    <row r="69" spans="1:12" ht="25.5" x14ac:dyDescent="0.2">
      <c r="A69" s="4" t="s">
        <v>607</v>
      </c>
      <c r="B69" s="47" t="s">
        <v>217</v>
      </c>
      <c r="C69" s="14">
        <v>3600013</v>
      </c>
      <c r="D69" s="11" t="str">
        <f t="shared" si="11"/>
        <v>N/A</v>
      </c>
      <c r="E69" s="14">
        <v>3903957</v>
      </c>
      <c r="F69" s="11" t="str">
        <f t="shared" si="12"/>
        <v>N/A</v>
      </c>
      <c r="G69" s="14">
        <v>3671649</v>
      </c>
      <c r="H69" s="11" t="str">
        <f t="shared" si="13"/>
        <v>N/A</v>
      </c>
      <c r="I69" s="56">
        <v>8.4429999999999996</v>
      </c>
      <c r="J69" s="56">
        <v>-5.95</v>
      </c>
      <c r="K69" s="47" t="s">
        <v>732</v>
      </c>
      <c r="L69" s="9" t="str">
        <f t="shared" si="14"/>
        <v>Yes</v>
      </c>
    </row>
    <row r="70" spans="1:12" x14ac:dyDescent="0.2">
      <c r="A70" s="4" t="s">
        <v>608</v>
      </c>
      <c r="B70" s="47" t="s">
        <v>217</v>
      </c>
      <c r="C70" s="1">
        <v>9745</v>
      </c>
      <c r="D70" s="11" t="str">
        <f t="shared" si="11"/>
        <v>N/A</v>
      </c>
      <c r="E70" s="1">
        <v>9803</v>
      </c>
      <c r="F70" s="11" t="str">
        <f t="shared" si="12"/>
        <v>N/A</v>
      </c>
      <c r="G70" s="1">
        <v>9471</v>
      </c>
      <c r="H70" s="11" t="str">
        <f t="shared" si="13"/>
        <v>N/A</v>
      </c>
      <c r="I70" s="56">
        <v>0.59519999999999995</v>
      </c>
      <c r="J70" s="56">
        <v>-3.39</v>
      </c>
      <c r="K70" s="47" t="s">
        <v>732</v>
      </c>
      <c r="L70" s="9" t="str">
        <f t="shared" si="14"/>
        <v>Yes</v>
      </c>
    </row>
    <row r="71" spans="1:12" x14ac:dyDescent="0.2">
      <c r="A71" s="4" t="s">
        <v>1446</v>
      </c>
      <c r="B71" s="47" t="s">
        <v>217</v>
      </c>
      <c r="C71" s="14">
        <v>369.42154950999998</v>
      </c>
      <c r="D71" s="11" t="str">
        <f t="shared" si="11"/>
        <v>N/A</v>
      </c>
      <c r="E71" s="14">
        <v>398.24104865999999</v>
      </c>
      <c r="F71" s="11" t="str">
        <f t="shared" si="12"/>
        <v>N/A</v>
      </c>
      <c r="G71" s="14">
        <v>387.67279062</v>
      </c>
      <c r="H71" s="11" t="str">
        <f t="shared" si="13"/>
        <v>N/A</v>
      </c>
      <c r="I71" s="56">
        <v>7.8010000000000002</v>
      </c>
      <c r="J71" s="56">
        <v>-2.65</v>
      </c>
      <c r="K71" s="47" t="s">
        <v>732</v>
      </c>
      <c r="L71" s="9" t="str">
        <f t="shared" si="14"/>
        <v>Yes</v>
      </c>
    </row>
    <row r="72" spans="1:12" x14ac:dyDescent="0.2">
      <c r="A72" s="4" t="s">
        <v>609</v>
      </c>
      <c r="B72" s="47" t="s">
        <v>217</v>
      </c>
      <c r="C72" s="14">
        <v>1564</v>
      </c>
      <c r="D72" s="11" t="str">
        <f t="shared" si="11"/>
        <v>N/A</v>
      </c>
      <c r="E72" s="14">
        <v>1885</v>
      </c>
      <c r="F72" s="11" t="str">
        <f t="shared" si="12"/>
        <v>N/A</v>
      </c>
      <c r="G72" s="14">
        <v>805567</v>
      </c>
      <c r="H72" s="11" t="str">
        <f t="shared" si="13"/>
        <v>N/A</v>
      </c>
      <c r="I72" s="56">
        <v>20.52</v>
      </c>
      <c r="J72" s="56">
        <v>42636</v>
      </c>
      <c r="K72" s="47" t="s">
        <v>732</v>
      </c>
      <c r="L72" s="9" t="str">
        <f t="shared" si="14"/>
        <v>No</v>
      </c>
    </row>
    <row r="73" spans="1:12" x14ac:dyDescent="0.2">
      <c r="A73" s="4" t="s">
        <v>610</v>
      </c>
      <c r="B73" s="47" t="s">
        <v>217</v>
      </c>
      <c r="C73" s="1">
        <v>26</v>
      </c>
      <c r="D73" s="11" t="str">
        <f t="shared" si="11"/>
        <v>N/A</v>
      </c>
      <c r="E73" s="1">
        <v>13</v>
      </c>
      <c r="F73" s="11" t="str">
        <f t="shared" si="12"/>
        <v>N/A</v>
      </c>
      <c r="G73" s="1">
        <v>2415</v>
      </c>
      <c r="H73" s="11" t="str">
        <f t="shared" si="13"/>
        <v>N/A</v>
      </c>
      <c r="I73" s="56">
        <v>-50</v>
      </c>
      <c r="J73" s="56">
        <v>18477</v>
      </c>
      <c r="K73" s="47" t="s">
        <v>732</v>
      </c>
      <c r="L73" s="9" t="str">
        <f t="shared" si="14"/>
        <v>No</v>
      </c>
    </row>
    <row r="74" spans="1:12" x14ac:dyDescent="0.2">
      <c r="A74" s="4" t="s">
        <v>1447</v>
      </c>
      <c r="B74" s="47" t="s">
        <v>217</v>
      </c>
      <c r="C74" s="14">
        <v>60.153846154</v>
      </c>
      <c r="D74" s="11" t="str">
        <f t="shared" si="11"/>
        <v>N/A</v>
      </c>
      <c r="E74" s="14">
        <v>145</v>
      </c>
      <c r="F74" s="11" t="str">
        <f t="shared" si="12"/>
        <v>N/A</v>
      </c>
      <c r="G74" s="14">
        <v>333.56811593999998</v>
      </c>
      <c r="H74" s="11" t="str">
        <f t="shared" si="13"/>
        <v>N/A</v>
      </c>
      <c r="I74" s="56">
        <v>141</v>
      </c>
      <c r="J74" s="56">
        <v>130</v>
      </c>
      <c r="K74" s="47" t="s">
        <v>732</v>
      </c>
      <c r="L74" s="9" t="str">
        <f t="shared" si="14"/>
        <v>No</v>
      </c>
    </row>
    <row r="75" spans="1:12" ht="25.5" x14ac:dyDescent="0.2">
      <c r="A75" s="4" t="s">
        <v>611</v>
      </c>
      <c r="B75" s="47" t="s">
        <v>217</v>
      </c>
      <c r="C75" s="14">
        <v>988384</v>
      </c>
      <c r="D75" s="11" t="str">
        <f t="shared" si="11"/>
        <v>N/A</v>
      </c>
      <c r="E75" s="14">
        <v>1179107</v>
      </c>
      <c r="F75" s="11" t="str">
        <f t="shared" si="12"/>
        <v>N/A</v>
      </c>
      <c r="G75" s="14">
        <v>1260211</v>
      </c>
      <c r="H75" s="11" t="str">
        <f t="shared" si="13"/>
        <v>N/A</v>
      </c>
      <c r="I75" s="56">
        <v>19.3</v>
      </c>
      <c r="J75" s="56">
        <v>6.8780000000000001</v>
      </c>
      <c r="K75" s="47" t="s">
        <v>732</v>
      </c>
      <c r="L75" s="9" t="str">
        <f t="shared" si="14"/>
        <v>Yes</v>
      </c>
    </row>
    <row r="76" spans="1:12" x14ac:dyDescent="0.2">
      <c r="A76" s="45" t="s">
        <v>612</v>
      </c>
      <c r="B76" s="34" t="s">
        <v>217</v>
      </c>
      <c r="C76" s="35">
        <v>7383</v>
      </c>
      <c r="D76" s="43" t="str">
        <f t="shared" si="11"/>
        <v>N/A</v>
      </c>
      <c r="E76" s="35">
        <v>7711</v>
      </c>
      <c r="F76" s="43" t="str">
        <f t="shared" si="12"/>
        <v>N/A</v>
      </c>
      <c r="G76" s="35">
        <v>7582</v>
      </c>
      <c r="H76" s="43" t="str">
        <f t="shared" si="13"/>
        <v>N/A</v>
      </c>
      <c r="I76" s="12">
        <v>4.4429999999999996</v>
      </c>
      <c r="J76" s="12">
        <v>-1.67</v>
      </c>
      <c r="K76" s="44" t="s">
        <v>732</v>
      </c>
      <c r="L76" s="9" t="str">
        <f t="shared" si="14"/>
        <v>Yes</v>
      </c>
    </row>
    <row r="77" spans="1:12" ht="25.5" x14ac:dyDescent="0.2">
      <c r="A77" s="45" t="s">
        <v>1448</v>
      </c>
      <c r="B77" s="34" t="s">
        <v>217</v>
      </c>
      <c r="C77" s="46">
        <v>133.87295137000001</v>
      </c>
      <c r="D77" s="43" t="str">
        <f t="shared" si="11"/>
        <v>N/A</v>
      </c>
      <c r="E77" s="46">
        <v>152.91233303000001</v>
      </c>
      <c r="F77" s="43" t="str">
        <f t="shared" si="12"/>
        <v>N/A</v>
      </c>
      <c r="G77" s="46">
        <v>166.21089422</v>
      </c>
      <c r="H77" s="43" t="str">
        <f t="shared" si="13"/>
        <v>N/A</v>
      </c>
      <c r="I77" s="12">
        <v>14.22</v>
      </c>
      <c r="J77" s="12">
        <v>8.6969999999999992</v>
      </c>
      <c r="K77" s="44" t="s">
        <v>732</v>
      </c>
      <c r="L77" s="9" t="str">
        <f t="shared" si="14"/>
        <v>Yes</v>
      </c>
    </row>
    <row r="78" spans="1:12" ht="25.5" x14ac:dyDescent="0.2">
      <c r="A78" s="45" t="s">
        <v>613</v>
      </c>
      <c r="B78" s="34" t="s">
        <v>217</v>
      </c>
      <c r="C78" s="46">
        <v>4730721</v>
      </c>
      <c r="D78" s="43" t="str">
        <f t="shared" si="11"/>
        <v>N/A</v>
      </c>
      <c r="E78" s="46">
        <v>4943207</v>
      </c>
      <c r="F78" s="43" t="str">
        <f t="shared" si="12"/>
        <v>N/A</v>
      </c>
      <c r="G78" s="46">
        <v>5088567</v>
      </c>
      <c r="H78" s="43" t="str">
        <f t="shared" si="13"/>
        <v>N/A</v>
      </c>
      <c r="I78" s="12">
        <v>4.492</v>
      </c>
      <c r="J78" s="12">
        <v>2.9409999999999998</v>
      </c>
      <c r="K78" s="44" t="s">
        <v>732</v>
      </c>
      <c r="L78" s="9" t="str">
        <f t="shared" si="14"/>
        <v>Yes</v>
      </c>
    </row>
    <row r="79" spans="1:12" x14ac:dyDescent="0.2">
      <c r="A79" s="45" t="s">
        <v>614</v>
      </c>
      <c r="B79" s="34" t="s">
        <v>217</v>
      </c>
      <c r="C79" s="35">
        <v>6769</v>
      </c>
      <c r="D79" s="43" t="str">
        <f t="shared" si="11"/>
        <v>N/A</v>
      </c>
      <c r="E79" s="35">
        <v>6594</v>
      </c>
      <c r="F79" s="43" t="str">
        <f t="shared" si="12"/>
        <v>N/A</v>
      </c>
      <c r="G79" s="35">
        <v>6532</v>
      </c>
      <c r="H79" s="43" t="str">
        <f t="shared" si="13"/>
        <v>N/A</v>
      </c>
      <c r="I79" s="12">
        <v>-2.59</v>
      </c>
      <c r="J79" s="12">
        <v>-0.94</v>
      </c>
      <c r="K79" s="44" t="s">
        <v>732</v>
      </c>
      <c r="L79" s="9" t="str">
        <f t="shared" si="14"/>
        <v>Yes</v>
      </c>
    </row>
    <row r="80" spans="1:12" x14ac:dyDescent="0.2">
      <c r="A80" s="45" t="s">
        <v>1449</v>
      </c>
      <c r="B80" s="34" t="s">
        <v>217</v>
      </c>
      <c r="C80" s="46">
        <v>698.88033683000003</v>
      </c>
      <c r="D80" s="43" t="str">
        <f t="shared" si="11"/>
        <v>N/A</v>
      </c>
      <c r="E80" s="46">
        <v>749.65225963</v>
      </c>
      <c r="F80" s="43" t="str">
        <f t="shared" si="12"/>
        <v>N/A</v>
      </c>
      <c r="G80" s="46">
        <v>779.02127985000004</v>
      </c>
      <c r="H80" s="43" t="str">
        <f t="shared" si="13"/>
        <v>N/A</v>
      </c>
      <c r="I80" s="12">
        <v>7.2649999999999997</v>
      </c>
      <c r="J80" s="12">
        <v>3.9180000000000001</v>
      </c>
      <c r="K80" s="44" t="s">
        <v>732</v>
      </c>
      <c r="L80" s="9" t="str">
        <f t="shared" si="14"/>
        <v>Yes</v>
      </c>
    </row>
    <row r="81" spans="1:12" x14ac:dyDescent="0.2">
      <c r="A81" s="45" t="s">
        <v>615</v>
      </c>
      <c r="B81" s="34" t="s">
        <v>217</v>
      </c>
      <c r="C81" s="46">
        <v>2343388</v>
      </c>
      <c r="D81" s="43" t="str">
        <f t="shared" si="11"/>
        <v>N/A</v>
      </c>
      <c r="E81" s="46">
        <v>2922445</v>
      </c>
      <c r="F81" s="43" t="str">
        <f t="shared" si="12"/>
        <v>N/A</v>
      </c>
      <c r="G81" s="46">
        <v>2757273</v>
      </c>
      <c r="H81" s="43" t="str">
        <f t="shared" si="13"/>
        <v>N/A</v>
      </c>
      <c r="I81" s="12">
        <v>24.71</v>
      </c>
      <c r="J81" s="12">
        <v>-5.65</v>
      </c>
      <c r="K81" s="44" t="s">
        <v>732</v>
      </c>
      <c r="L81" s="9" t="str">
        <f t="shared" si="14"/>
        <v>Yes</v>
      </c>
    </row>
    <row r="82" spans="1:12" x14ac:dyDescent="0.2">
      <c r="A82" s="45" t="s">
        <v>616</v>
      </c>
      <c r="B82" s="34" t="s">
        <v>217</v>
      </c>
      <c r="C82" s="35">
        <v>4384</v>
      </c>
      <c r="D82" s="43" t="str">
        <f t="shared" si="11"/>
        <v>N/A</v>
      </c>
      <c r="E82" s="35">
        <v>4168</v>
      </c>
      <c r="F82" s="43" t="str">
        <f t="shared" si="12"/>
        <v>N/A</v>
      </c>
      <c r="G82" s="35">
        <v>3713</v>
      </c>
      <c r="H82" s="43" t="str">
        <f t="shared" si="13"/>
        <v>N/A</v>
      </c>
      <c r="I82" s="12">
        <v>-4.93</v>
      </c>
      <c r="J82" s="12">
        <v>-10.9</v>
      </c>
      <c r="K82" s="44" t="s">
        <v>732</v>
      </c>
      <c r="L82" s="9" t="str">
        <f t="shared" si="14"/>
        <v>Yes</v>
      </c>
    </row>
    <row r="83" spans="1:12" x14ac:dyDescent="0.2">
      <c r="A83" s="45" t="s">
        <v>1450</v>
      </c>
      <c r="B83" s="34" t="s">
        <v>217</v>
      </c>
      <c r="C83" s="46">
        <v>534.53193431</v>
      </c>
      <c r="D83" s="43" t="str">
        <f t="shared" si="11"/>
        <v>N/A</v>
      </c>
      <c r="E83" s="46">
        <v>701.16242801999999</v>
      </c>
      <c r="F83" s="43" t="str">
        <f t="shared" si="12"/>
        <v>N/A</v>
      </c>
      <c r="G83" s="46">
        <v>742.59978453999997</v>
      </c>
      <c r="H83" s="43" t="str">
        <f t="shared" si="13"/>
        <v>N/A</v>
      </c>
      <c r="I83" s="12">
        <v>31.17</v>
      </c>
      <c r="J83" s="12">
        <v>5.91</v>
      </c>
      <c r="K83" s="44" t="s">
        <v>732</v>
      </c>
      <c r="L83" s="9" t="str">
        <f t="shared" si="14"/>
        <v>Yes</v>
      </c>
    </row>
    <row r="84" spans="1:12" ht="25.5" x14ac:dyDescent="0.2">
      <c r="A84" s="45" t="s">
        <v>617</v>
      </c>
      <c r="B84" s="34" t="s">
        <v>217</v>
      </c>
      <c r="C84" s="46">
        <v>17440</v>
      </c>
      <c r="D84" s="43" t="str">
        <f t="shared" si="11"/>
        <v>N/A</v>
      </c>
      <c r="E84" s="46">
        <v>18781</v>
      </c>
      <c r="F84" s="43" t="str">
        <f t="shared" si="12"/>
        <v>N/A</v>
      </c>
      <c r="G84" s="46">
        <v>8745</v>
      </c>
      <c r="H84" s="43" t="str">
        <f t="shared" si="13"/>
        <v>N/A</v>
      </c>
      <c r="I84" s="12">
        <v>7.6890000000000001</v>
      </c>
      <c r="J84" s="12">
        <v>-53.4</v>
      </c>
      <c r="K84" s="44" t="s">
        <v>732</v>
      </c>
      <c r="L84" s="9" t="str">
        <f t="shared" si="14"/>
        <v>No</v>
      </c>
    </row>
    <row r="85" spans="1:12" x14ac:dyDescent="0.2">
      <c r="A85" s="45" t="s">
        <v>618</v>
      </c>
      <c r="B85" s="34" t="s">
        <v>217</v>
      </c>
      <c r="C85" s="35">
        <v>14</v>
      </c>
      <c r="D85" s="43" t="str">
        <f t="shared" si="11"/>
        <v>N/A</v>
      </c>
      <c r="E85" s="35">
        <v>21</v>
      </c>
      <c r="F85" s="43" t="str">
        <f t="shared" si="12"/>
        <v>N/A</v>
      </c>
      <c r="G85" s="35">
        <v>12</v>
      </c>
      <c r="H85" s="43" t="str">
        <f t="shared" si="13"/>
        <v>N/A</v>
      </c>
      <c r="I85" s="12">
        <v>50</v>
      </c>
      <c r="J85" s="12">
        <v>-42.9</v>
      </c>
      <c r="K85" s="44" t="s">
        <v>732</v>
      </c>
      <c r="L85" s="9" t="str">
        <f t="shared" si="14"/>
        <v>No</v>
      </c>
    </row>
    <row r="86" spans="1:12" ht="25.5" x14ac:dyDescent="0.2">
      <c r="A86" s="45" t="s">
        <v>1451</v>
      </c>
      <c r="B86" s="34" t="s">
        <v>217</v>
      </c>
      <c r="C86" s="46">
        <v>1245.7142856999999</v>
      </c>
      <c r="D86" s="43" t="str">
        <f t="shared" si="11"/>
        <v>N/A</v>
      </c>
      <c r="E86" s="46">
        <v>894.33333332999996</v>
      </c>
      <c r="F86" s="43" t="str">
        <f t="shared" si="12"/>
        <v>N/A</v>
      </c>
      <c r="G86" s="46">
        <v>728.75</v>
      </c>
      <c r="H86" s="43" t="str">
        <f t="shared" si="13"/>
        <v>N/A</v>
      </c>
      <c r="I86" s="12">
        <v>-28.2</v>
      </c>
      <c r="J86" s="12">
        <v>-18.5</v>
      </c>
      <c r="K86" s="44" t="s">
        <v>732</v>
      </c>
      <c r="L86" s="9" t="str">
        <f t="shared" si="14"/>
        <v>Yes</v>
      </c>
    </row>
    <row r="87" spans="1:12" ht="25.5" x14ac:dyDescent="0.2">
      <c r="A87" s="45" t="s">
        <v>619</v>
      </c>
      <c r="B87" s="34" t="s">
        <v>217</v>
      </c>
      <c r="C87" s="46">
        <v>767966</v>
      </c>
      <c r="D87" s="43" t="str">
        <f t="shared" si="11"/>
        <v>N/A</v>
      </c>
      <c r="E87" s="46">
        <v>694577</v>
      </c>
      <c r="F87" s="43" t="str">
        <f t="shared" si="12"/>
        <v>N/A</v>
      </c>
      <c r="G87" s="46">
        <v>701430</v>
      </c>
      <c r="H87" s="43" t="str">
        <f t="shared" si="13"/>
        <v>N/A</v>
      </c>
      <c r="I87" s="12">
        <v>-9.56</v>
      </c>
      <c r="J87" s="12">
        <v>0.98660000000000003</v>
      </c>
      <c r="K87" s="44" t="s">
        <v>732</v>
      </c>
      <c r="L87" s="9" t="str">
        <f t="shared" si="14"/>
        <v>Yes</v>
      </c>
    </row>
    <row r="88" spans="1:12" x14ac:dyDescent="0.2">
      <c r="A88" s="45" t="s">
        <v>620</v>
      </c>
      <c r="B88" s="34" t="s">
        <v>217</v>
      </c>
      <c r="C88" s="35">
        <v>6447</v>
      </c>
      <c r="D88" s="43" t="str">
        <f t="shared" si="11"/>
        <v>N/A</v>
      </c>
      <c r="E88" s="35">
        <v>6409</v>
      </c>
      <c r="F88" s="43" t="str">
        <f t="shared" si="12"/>
        <v>N/A</v>
      </c>
      <c r="G88" s="35">
        <v>6102</v>
      </c>
      <c r="H88" s="43" t="str">
        <f t="shared" si="13"/>
        <v>N/A</v>
      </c>
      <c r="I88" s="12">
        <v>-0.58899999999999997</v>
      </c>
      <c r="J88" s="12">
        <v>-4.79</v>
      </c>
      <c r="K88" s="44" t="s">
        <v>732</v>
      </c>
      <c r="L88" s="9" t="str">
        <f t="shared" si="14"/>
        <v>Yes</v>
      </c>
    </row>
    <row r="89" spans="1:12" x14ac:dyDescent="0.2">
      <c r="A89" s="45" t="s">
        <v>1452</v>
      </c>
      <c r="B89" s="34" t="s">
        <v>217</v>
      </c>
      <c r="C89" s="46">
        <v>119.11990073</v>
      </c>
      <c r="D89" s="43" t="str">
        <f t="shared" si="11"/>
        <v>N/A</v>
      </c>
      <c r="E89" s="46">
        <v>108.37525355</v>
      </c>
      <c r="F89" s="43" t="str">
        <f t="shared" si="12"/>
        <v>N/A</v>
      </c>
      <c r="G89" s="46">
        <v>114.95083579</v>
      </c>
      <c r="H89" s="43" t="str">
        <f t="shared" si="13"/>
        <v>N/A</v>
      </c>
      <c r="I89" s="12">
        <v>-9.02</v>
      </c>
      <c r="J89" s="12">
        <v>6.0670000000000002</v>
      </c>
      <c r="K89" s="44" t="s">
        <v>732</v>
      </c>
      <c r="L89" s="9" t="str">
        <f t="shared" si="14"/>
        <v>Yes</v>
      </c>
    </row>
    <row r="90" spans="1:12" x14ac:dyDescent="0.2">
      <c r="A90" s="45" t="s">
        <v>621</v>
      </c>
      <c r="B90" s="34" t="s">
        <v>217</v>
      </c>
      <c r="C90" s="46">
        <v>1824865</v>
      </c>
      <c r="D90" s="43" t="str">
        <f t="shared" si="11"/>
        <v>N/A</v>
      </c>
      <c r="E90" s="46">
        <v>1787124</v>
      </c>
      <c r="F90" s="43" t="str">
        <f t="shared" si="12"/>
        <v>N/A</v>
      </c>
      <c r="G90" s="46">
        <v>1411375</v>
      </c>
      <c r="H90" s="43" t="str">
        <f t="shared" si="13"/>
        <v>N/A</v>
      </c>
      <c r="I90" s="12">
        <v>-2.0699999999999998</v>
      </c>
      <c r="J90" s="12">
        <v>-21</v>
      </c>
      <c r="K90" s="44" t="s">
        <v>732</v>
      </c>
      <c r="L90" s="9" t="str">
        <f t="shared" si="14"/>
        <v>Yes</v>
      </c>
    </row>
    <row r="91" spans="1:12" x14ac:dyDescent="0.2">
      <c r="A91" s="45" t="s">
        <v>622</v>
      </c>
      <c r="B91" s="34" t="s">
        <v>217</v>
      </c>
      <c r="C91" s="35">
        <v>5228</v>
      </c>
      <c r="D91" s="43" t="str">
        <f t="shared" si="11"/>
        <v>N/A</v>
      </c>
      <c r="E91" s="35">
        <v>5012</v>
      </c>
      <c r="F91" s="43" t="str">
        <f t="shared" si="12"/>
        <v>N/A</v>
      </c>
      <c r="G91" s="35">
        <v>5041</v>
      </c>
      <c r="H91" s="43" t="str">
        <f t="shared" si="13"/>
        <v>N/A</v>
      </c>
      <c r="I91" s="12">
        <v>-4.13</v>
      </c>
      <c r="J91" s="12">
        <v>0.5786</v>
      </c>
      <c r="K91" s="44" t="s">
        <v>732</v>
      </c>
      <c r="L91" s="9" t="str">
        <f t="shared" si="14"/>
        <v>Yes</v>
      </c>
    </row>
    <row r="92" spans="1:12" x14ac:dyDescent="0.2">
      <c r="A92" s="45" t="s">
        <v>1453</v>
      </c>
      <c r="B92" s="34" t="s">
        <v>217</v>
      </c>
      <c r="C92" s="46">
        <v>349.05604438</v>
      </c>
      <c r="D92" s="43" t="str">
        <f t="shared" si="11"/>
        <v>N/A</v>
      </c>
      <c r="E92" s="46">
        <v>356.56903432000001</v>
      </c>
      <c r="F92" s="43" t="str">
        <f t="shared" si="12"/>
        <v>N/A</v>
      </c>
      <c r="G92" s="46">
        <v>279.97917080000002</v>
      </c>
      <c r="H92" s="43" t="str">
        <f t="shared" si="13"/>
        <v>N/A</v>
      </c>
      <c r="I92" s="12">
        <v>2.1520000000000001</v>
      </c>
      <c r="J92" s="12">
        <v>-21.5</v>
      </c>
      <c r="K92" s="44" t="s">
        <v>732</v>
      </c>
      <c r="L92" s="9" t="str">
        <f t="shared" si="14"/>
        <v>Yes</v>
      </c>
    </row>
    <row r="93" spans="1:12" ht="25.5" x14ac:dyDescent="0.2">
      <c r="A93" s="45" t="s">
        <v>623</v>
      </c>
      <c r="B93" s="34" t="s">
        <v>217</v>
      </c>
      <c r="C93" s="46">
        <v>59257258</v>
      </c>
      <c r="D93" s="43" t="str">
        <f t="shared" si="11"/>
        <v>N/A</v>
      </c>
      <c r="E93" s="46">
        <v>62502647</v>
      </c>
      <c r="F93" s="43" t="str">
        <f t="shared" si="12"/>
        <v>N/A</v>
      </c>
      <c r="G93" s="46">
        <v>65284472</v>
      </c>
      <c r="H93" s="43" t="str">
        <f t="shared" si="13"/>
        <v>N/A</v>
      </c>
      <c r="I93" s="12">
        <v>5.4770000000000003</v>
      </c>
      <c r="J93" s="12">
        <v>4.4509999999999996</v>
      </c>
      <c r="K93" s="44" t="s">
        <v>732</v>
      </c>
      <c r="L93" s="9" t="str">
        <f t="shared" si="14"/>
        <v>Yes</v>
      </c>
    </row>
    <row r="94" spans="1:12" x14ac:dyDescent="0.2">
      <c r="A94" s="48" t="s">
        <v>624</v>
      </c>
      <c r="B94" s="35" t="s">
        <v>217</v>
      </c>
      <c r="C94" s="35">
        <v>4120</v>
      </c>
      <c r="D94" s="43" t="str">
        <f t="shared" si="11"/>
        <v>N/A</v>
      </c>
      <c r="E94" s="35">
        <v>4031</v>
      </c>
      <c r="F94" s="43" t="str">
        <f t="shared" si="12"/>
        <v>N/A</v>
      </c>
      <c r="G94" s="35">
        <v>4212</v>
      </c>
      <c r="H94" s="43" t="str">
        <f t="shared" si="13"/>
        <v>N/A</v>
      </c>
      <c r="I94" s="12">
        <v>-2.16</v>
      </c>
      <c r="J94" s="12">
        <v>4.49</v>
      </c>
      <c r="K94" s="49" t="s">
        <v>732</v>
      </c>
      <c r="L94" s="9" t="str">
        <f t="shared" si="14"/>
        <v>Yes</v>
      </c>
    </row>
    <row r="95" spans="1:12" ht="25.5" x14ac:dyDescent="0.2">
      <c r="A95" s="45" t="s">
        <v>1454</v>
      </c>
      <c r="B95" s="34" t="s">
        <v>217</v>
      </c>
      <c r="C95" s="46">
        <v>14382.829612</v>
      </c>
      <c r="D95" s="43" t="str">
        <f t="shared" si="11"/>
        <v>N/A</v>
      </c>
      <c r="E95" s="46">
        <v>15505.49417</v>
      </c>
      <c r="F95" s="43" t="str">
        <f t="shared" si="12"/>
        <v>N/A</v>
      </c>
      <c r="G95" s="46">
        <v>15499.637226999999</v>
      </c>
      <c r="H95" s="43" t="str">
        <f t="shared" si="13"/>
        <v>N/A</v>
      </c>
      <c r="I95" s="12">
        <v>7.806</v>
      </c>
      <c r="J95" s="12">
        <v>-3.7999999999999999E-2</v>
      </c>
      <c r="K95" s="44" t="s">
        <v>732</v>
      </c>
      <c r="L95" s="9" t="str">
        <f t="shared" si="14"/>
        <v>Yes</v>
      </c>
    </row>
    <row r="96" spans="1:12" ht="25.5" x14ac:dyDescent="0.2">
      <c r="A96" s="45" t="s">
        <v>625</v>
      </c>
      <c r="B96" s="34" t="s">
        <v>217</v>
      </c>
      <c r="C96" s="46">
        <v>1204600</v>
      </c>
      <c r="D96" s="43" t="str">
        <f t="shared" si="11"/>
        <v>N/A</v>
      </c>
      <c r="E96" s="46">
        <v>1291407</v>
      </c>
      <c r="F96" s="43" t="str">
        <f t="shared" si="12"/>
        <v>N/A</v>
      </c>
      <c r="G96" s="46">
        <v>1412208</v>
      </c>
      <c r="H96" s="43" t="str">
        <f t="shared" si="13"/>
        <v>N/A</v>
      </c>
      <c r="I96" s="12">
        <v>7.2060000000000004</v>
      </c>
      <c r="J96" s="12">
        <v>9.3539999999999992</v>
      </c>
      <c r="K96" s="44" t="s">
        <v>732</v>
      </c>
      <c r="L96" s="9" t="str">
        <f t="shared" si="14"/>
        <v>Yes</v>
      </c>
    </row>
    <row r="97" spans="1:12" x14ac:dyDescent="0.2">
      <c r="A97" s="45" t="s">
        <v>626</v>
      </c>
      <c r="B97" s="34" t="s">
        <v>217</v>
      </c>
      <c r="C97" s="35">
        <v>3217</v>
      </c>
      <c r="D97" s="43" t="str">
        <f t="shared" si="11"/>
        <v>N/A</v>
      </c>
      <c r="E97" s="35">
        <v>3181</v>
      </c>
      <c r="F97" s="43" t="str">
        <f t="shared" si="12"/>
        <v>N/A</v>
      </c>
      <c r="G97" s="35">
        <v>3279</v>
      </c>
      <c r="H97" s="43" t="str">
        <f t="shared" si="13"/>
        <v>N/A</v>
      </c>
      <c r="I97" s="12">
        <v>-1.1200000000000001</v>
      </c>
      <c r="J97" s="12">
        <v>3.081</v>
      </c>
      <c r="K97" s="44" t="s">
        <v>732</v>
      </c>
      <c r="L97" s="9" t="str">
        <f t="shared" si="14"/>
        <v>Yes</v>
      </c>
    </row>
    <row r="98" spans="1:12" ht="25.5" x14ac:dyDescent="0.2">
      <c r="A98" s="45" t="s">
        <v>1455</v>
      </c>
      <c r="B98" s="34" t="s">
        <v>217</v>
      </c>
      <c r="C98" s="46">
        <v>374.44824370999999</v>
      </c>
      <c r="D98" s="43" t="str">
        <f t="shared" si="11"/>
        <v>N/A</v>
      </c>
      <c r="E98" s="46">
        <v>405.97516503999998</v>
      </c>
      <c r="F98" s="43" t="str">
        <f t="shared" si="12"/>
        <v>N/A</v>
      </c>
      <c r="G98" s="46">
        <v>430.68252516000001</v>
      </c>
      <c r="H98" s="43" t="str">
        <f t="shared" si="13"/>
        <v>N/A</v>
      </c>
      <c r="I98" s="12">
        <v>8.42</v>
      </c>
      <c r="J98" s="12">
        <v>6.0860000000000003</v>
      </c>
      <c r="K98" s="44" t="s">
        <v>732</v>
      </c>
      <c r="L98" s="9" t="str">
        <f t="shared" si="14"/>
        <v>Yes</v>
      </c>
    </row>
    <row r="99" spans="1:12" ht="25.5" x14ac:dyDescent="0.2">
      <c r="A99" s="45" t="s">
        <v>627</v>
      </c>
      <c r="B99" s="34" t="s">
        <v>217</v>
      </c>
      <c r="C99" s="46">
        <v>11285837</v>
      </c>
      <c r="D99" s="43" t="str">
        <f t="shared" si="11"/>
        <v>N/A</v>
      </c>
      <c r="E99" s="46">
        <v>12233291</v>
      </c>
      <c r="F99" s="43" t="str">
        <f t="shared" si="12"/>
        <v>N/A</v>
      </c>
      <c r="G99" s="46">
        <v>12444299</v>
      </c>
      <c r="H99" s="43" t="str">
        <f t="shared" si="13"/>
        <v>N/A</v>
      </c>
      <c r="I99" s="12">
        <v>8.3949999999999996</v>
      </c>
      <c r="J99" s="12">
        <v>1.7250000000000001</v>
      </c>
      <c r="K99" s="44" t="s">
        <v>732</v>
      </c>
      <c r="L99" s="9" t="str">
        <f t="shared" si="14"/>
        <v>Yes</v>
      </c>
    </row>
    <row r="100" spans="1:12" x14ac:dyDescent="0.2">
      <c r="A100" s="45" t="s">
        <v>628</v>
      </c>
      <c r="B100" s="34" t="s">
        <v>217</v>
      </c>
      <c r="C100" s="35">
        <v>1919</v>
      </c>
      <c r="D100" s="43" t="str">
        <f t="shared" si="11"/>
        <v>N/A</v>
      </c>
      <c r="E100" s="35">
        <v>1893</v>
      </c>
      <c r="F100" s="43" t="str">
        <f t="shared" si="12"/>
        <v>N/A</v>
      </c>
      <c r="G100" s="35">
        <v>1913</v>
      </c>
      <c r="H100" s="43" t="str">
        <f t="shared" si="13"/>
        <v>N/A</v>
      </c>
      <c r="I100" s="12">
        <v>-1.35</v>
      </c>
      <c r="J100" s="12">
        <v>1.0569999999999999</v>
      </c>
      <c r="K100" s="44" t="s">
        <v>732</v>
      </c>
      <c r="L100" s="9" t="str">
        <f t="shared" si="14"/>
        <v>Yes</v>
      </c>
    </row>
    <row r="101" spans="1:12" ht="25.5" x14ac:dyDescent="0.2">
      <c r="A101" s="45" t="s">
        <v>1456</v>
      </c>
      <c r="B101" s="34" t="s">
        <v>217</v>
      </c>
      <c r="C101" s="46">
        <v>5881.1031787000002</v>
      </c>
      <c r="D101" s="43" t="str">
        <f t="shared" si="11"/>
        <v>N/A</v>
      </c>
      <c r="E101" s="46">
        <v>6462.3829900000001</v>
      </c>
      <c r="F101" s="43" t="str">
        <f t="shared" si="12"/>
        <v>N/A</v>
      </c>
      <c r="G101" s="46">
        <v>6505.1223209999998</v>
      </c>
      <c r="H101" s="43" t="str">
        <f t="shared" si="13"/>
        <v>N/A</v>
      </c>
      <c r="I101" s="12">
        <v>9.8840000000000003</v>
      </c>
      <c r="J101" s="12">
        <v>0.66139999999999999</v>
      </c>
      <c r="K101" s="44" t="s">
        <v>732</v>
      </c>
      <c r="L101" s="9" t="str">
        <f t="shared" si="14"/>
        <v>Yes</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72181</v>
      </c>
      <c r="D105" s="43" t="str">
        <f t="shared" si="11"/>
        <v>N/A</v>
      </c>
      <c r="E105" s="46">
        <v>89744</v>
      </c>
      <c r="F105" s="43" t="str">
        <f t="shared" si="12"/>
        <v>N/A</v>
      </c>
      <c r="G105" s="46">
        <v>80888</v>
      </c>
      <c r="H105" s="43" t="str">
        <f t="shared" si="13"/>
        <v>N/A</v>
      </c>
      <c r="I105" s="12">
        <v>24.33</v>
      </c>
      <c r="J105" s="12">
        <v>-9.8699999999999992</v>
      </c>
      <c r="K105" s="44" t="s">
        <v>732</v>
      </c>
      <c r="L105" s="9" t="str">
        <f t="shared" si="14"/>
        <v>Yes</v>
      </c>
    </row>
    <row r="106" spans="1:12" x14ac:dyDescent="0.2">
      <c r="A106" s="45" t="s">
        <v>632</v>
      </c>
      <c r="B106" s="34" t="s">
        <v>217</v>
      </c>
      <c r="C106" s="35">
        <v>108</v>
      </c>
      <c r="D106" s="43" t="str">
        <f t="shared" si="11"/>
        <v>N/A</v>
      </c>
      <c r="E106" s="35">
        <v>92</v>
      </c>
      <c r="F106" s="43" t="str">
        <f t="shared" si="12"/>
        <v>N/A</v>
      </c>
      <c r="G106" s="35">
        <v>130</v>
      </c>
      <c r="H106" s="43" t="str">
        <f t="shared" si="13"/>
        <v>N/A</v>
      </c>
      <c r="I106" s="12">
        <v>-14.8</v>
      </c>
      <c r="J106" s="12">
        <v>41.3</v>
      </c>
      <c r="K106" s="44" t="s">
        <v>732</v>
      </c>
      <c r="L106" s="9" t="str">
        <f t="shared" si="14"/>
        <v>No</v>
      </c>
    </row>
    <row r="107" spans="1:12" ht="25.5" x14ac:dyDescent="0.2">
      <c r="A107" s="45" t="s">
        <v>1458</v>
      </c>
      <c r="B107" s="34" t="s">
        <v>217</v>
      </c>
      <c r="C107" s="46">
        <v>668.34259258999998</v>
      </c>
      <c r="D107" s="43" t="str">
        <f t="shared" si="11"/>
        <v>N/A</v>
      </c>
      <c r="E107" s="46">
        <v>975.47826086999999</v>
      </c>
      <c r="F107" s="43" t="str">
        <f t="shared" si="12"/>
        <v>N/A</v>
      </c>
      <c r="G107" s="46">
        <v>622.21538462000001</v>
      </c>
      <c r="H107" s="43" t="str">
        <f t="shared" si="13"/>
        <v>N/A</v>
      </c>
      <c r="I107" s="12">
        <v>45.95</v>
      </c>
      <c r="J107" s="12">
        <v>-36.200000000000003</v>
      </c>
      <c r="K107" s="44" t="s">
        <v>732</v>
      </c>
      <c r="L107" s="9" t="str">
        <f t="shared" si="14"/>
        <v>No</v>
      </c>
    </row>
    <row r="108" spans="1:12" ht="25.5" x14ac:dyDescent="0.2">
      <c r="A108" s="45" t="s">
        <v>633</v>
      </c>
      <c r="B108" s="34" t="s">
        <v>217</v>
      </c>
      <c r="C108" s="46">
        <v>93991</v>
      </c>
      <c r="D108" s="43" t="str">
        <f t="shared" si="11"/>
        <v>N/A</v>
      </c>
      <c r="E108" s="46">
        <v>88182</v>
      </c>
      <c r="F108" s="43" t="str">
        <f t="shared" si="12"/>
        <v>N/A</v>
      </c>
      <c r="G108" s="46">
        <v>82881</v>
      </c>
      <c r="H108" s="43" t="str">
        <f t="shared" si="13"/>
        <v>N/A</v>
      </c>
      <c r="I108" s="12">
        <v>-6.18</v>
      </c>
      <c r="J108" s="12">
        <v>-6.01</v>
      </c>
      <c r="K108" s="44" t="s">
        <v>732</v>
      </c>
      <c r="L108" s="9" t="str">
        <f t="shared" si="14"/>
        <v>Yes</v>
      </c>
    </row>
    <row r="109" spans="1:12" x14ac:dyDescent="0.2">
      <c r="A109" s="45" t="s">
        <v>634</v>
      </c>
      <c r="B109" s="34" t="s">
        <v>217</v>
      </c>
      <c r="C109" s="35">
        <v>708</v>
      </c>
      <c r="D109" s="43" t="str">
        <f t="shared" si="11"/>
        <v>N/A</v>
      </c>
      <c r="E109" s="35">
        <v>756</v>
      </c>
      <c r="F109" s="43" t="str">
        <f t="shared" si="12"/>
        <v>N/A</v>
      </c>
      <c r="G109" s="35">
        <v>744</v>
      </c>
      <c r="H109" s="43" t="str">
        <f t="shared" si="13"/>
        <v>N/A</v>
      </c>
      <c r="I109" s="12">
        <v>6.78</v>
      </c>
      <c r="J109" s="12">
        <v>-1.59</v>
      </c>
      <c r="K109" s="44" t="s">
        <v>732</v>
      </c>
      <c r="L109" s="9" t="str">
        <f t="shared" si="14"/>
        <v>Yes</v>
      </c>
    </row>
    <row r="110" spans="1:12" ht="25.5" x14ac:dyDescent="0.2">
      <c r="A110" s="45" t="s">
        <v>1459</v>
      </c>
      <c r="B110" s="34" t="s">
        <v>217</v>
      </c>
      <c r="C110" s="46">
        <v>132.75564972000001</v>
      </c>
      <c r="D110" s="43" t="str">
        <f t="shared" si="11"/>
        <v>N/A</v>
      </c>
      <c r="E110" s="46">
        <v>116.64285714</v>
      </c>
      <c r="F110" s="43" t="str">
        <f t="shared" si="12"/>
        <v>N/A</v>
      </c>
      <c r="G110" s="46">
        <v>111.39919355000001</v>
      </c>
      <c r="H110" s="43" t="str">
        <f t="shared" si="13"/>
        <v>N/A</v>
      </c>
      <c r="I110" s="12">
        <v>-12.1</v>
      </c>
      <c r="J110" s="12">
        <v>-4.5</v>
      </c>
      <c r="K110" s="44" t="s">
        <v>732</v>
      </c>
      <c r="L110" s="9" t="str">
        <f t="shared" si="14"/>
        <v>Yes</v>
      </c>
    </row>
    <row r="111" spans="1:12" ht="25.5" x14ac:dyDescent="0.2">
      <c r="A111" s="45" t="s">
        <v>635</v>
      </c>
      <c r="B111" s="34" t="s">
        <v>217</v>
      </c>
      <c r="C111" s="46">
        <v>2781614</v>
      </c>
      <c r="D111" s="43" t="str">
        <f t="shared" si="11"/>
        <v>N/A</v>
      </c>
      <c r="E111" s="46">
        <v>3837011</v>
      </c>
      <c r="F111" s="43" t="str">
        <f t="shared" si="12"/>
        <v>N/A</v>
      </c>
      <c r="G111" s="46">
        <v>3563174</v>
      </c>
      <c r="H111" s="43" t="str">
        <f t="shared" si="13"/>
        <v>N/A</v>
      </c>
      <c r="I111" s="12">
        <v>37.94</v>
      </c>
      <c r="J111" s="12">
        <v>-7.14</v>
      </c>
      <c r="K111" s="44" t="s">
        <v>732</v>
      </c>
      <c r="L111" s="9" t="str">
        <f t="shared" si="14"/>
        <v>Yes</v>
      </c>
    </row>
    <row r="112" spans="1:12" x14ac:dyDescent="0.2">
      <c r="A112" s="45" t="s">
        <v>636</v>
      </c>
      <c r="B112" s="34" t="s">
        <v>217</v>
      </c>
      <c r="C112" s="35">
        <v>343</v>
      </c>
      <c r="D112" s="43" t="str">
        <f t="shared" si="11"/>
        <v>N/A</v>
      </c>
      <c r="E112" s="35">
        <v>436</v>
      </c>
      <c r="F112" s="43" t="str">
        <f t="shared" si="12"/>
        <v>N/A</v>
      </c>
      <c r="G112" s="35">
        <v>493</v>
      </c>
      <c r="H112" s="43" t="str">
        <f t="shared" si="13"/>
        <v>N/A</v>
      </c>
      <c r="I112" s="12">
        <v>27.11</v>
      </c>
      <c r="J112" s="12">
        <v>13.07</v>
      </c>
      <c r="K112" s="44" t="s">
        <v>732</v>
      </c>
      <c r="L112" s="9" t="str">
        <f t="shared" si="14"/>
        <v>Yes</v>
      </c>
    </row>
    <row r="113" spans="1:12" x14ac:dyDescent="0.2">
      <c r="A113" s="45" t="s">
        <v>1460</v>
      </c>
      <c r="B113" s="34" t="s">
        <v>217</v>
      </c>
      <c r="C113" s="46">
        <v>8109.6618076000004</v>
      </c>
      <c r="D113" s="43" t="str">
        <f t="shared" si="11"/>
        <v>N/A</v>
      </c>
      <c r="E113" s="46">
        <v>8800.4839449999999</v>
      </c>
      <c r="F113" s="43" t="str">
        <f t="shared" si="12"/>
        <v>N/A</v>
      </c>
      <c r="G113" s="46">
        <v>7227.5334685999997</v>
      </c>
      <c r="H113" s="43" t="str">
        <f t="shared" si="13"/>
        <v>N/A</v>
      </c>
      <c r="I113" s="12">
        <v>8.5190000000000001</v>
      </c>
      <c r="J113" s="12">
        <v>-17.899999999999999</v>
      </c>
      <c r="K113" s="44" t="s">
        <v>732</v>
      </c>
      <c r="L113" s="9" t="str">
        <f t="shared" si="14"/>
        <v>Yes</v>
      </c>
    </row>
    <row r="114" spans="1:12" ht="25.5" x14ac:dyDescent="0.2">
      <c r="A114" s="45" t="s">
        <v>637</v>
      </c>
      <c r="B114" s="34" t="s">
        <v>217</v>
      </c>
      <c r="C114" s="46">
        <v>0</v>
      </c>
      <c r="D114" s="43" t="str">
        <f t="shared" si="11"/>
        <v>N/A</v>
      </c>
      <c r="E114" s="46">
        <v>0</v>
      </c>
      <c r="F114" s="43" t="str">
        <f t="shared" si="12"/>
        <v>N/A</v>
      </c>
      <c r="G114" s="46">
        <v>0</v>
      </c>
      <c r="H114" s="43" t="str">
        <f t="shared" si="13"/>
        <v>N/A</v>
      </c>
      <c r="I114" s="12" t="s">
        <v>1743</v>
      </c>
      <c r="J114" s="12" t="s">
        <v>1743</v>
      </c>
      <c r="K114" s="44" t="s">
        <v>732</v>
      </c>
      <c r="L114" s="9" t="str">
        <f>IF(J114="Div by 0", "N/A", IF(OR(J114="N/A",K114="N/A"),"N/A", IF(J114&gt;VALUE(MID(K114,1,2)), "No", IF(J114&lt;-1*VALUE(MID(K114,1,2)), "No", "Yes"))))</f>
        <v>N/A</v>
      </c>
    </row>
    <row r="115" spans="1:12" x14ac:dyDescent="0.2">
      <c r="A115" s="45" t="s">
        <v>638</v>
      </c>
      <c r="B115" s="34" t="s">
        <v>217</v>
      </c>
      <c r="C115" s="35">
        <v>0</v>
      </c>
      <c r="D115" s="43" t="str">
        <f t="shared" si="11"/>
        <v>N/A</v>
      </c>
      <c r="E115" s="35">
        <v>0</v>
      </c>
      <c r="F115" s="43" t="str">
        <f t="shared" si="12"/>
        <v>N/A</v>
      </c>
      <c r="G115" s="35">
        <v>0</v>
      </c>
      <c r="H115" s="43" t="str">
        <f t="shared" si="13"/>
        <v>N/A</v>
      </c>
      <c r="I115" s="12" t="s">
        <v>1743</v>
      </c>
      <c r="J115" s="12" t="s">
        <v>1743</v>
      </c>
      <c r="K115" s="44" t="s">
        <v>732</v>
      </c>
      <c r="L115" s="9" t="str">
        <f t="shared" ref="L115:L119" si="15">IF(J115="Div by 0", "N/A", IF(OR(J115="N/A",K115="N/A"),"N/A", IF(J115&gt;VALUE(MID(K115,1,2)), "No", IF(J115&lt;-1*VALUE(MID(K115,1,2)), "No", "Yes"))))</f>
        <v>N/A</v>
      </c>
    </row>
    <row r="116" spans="1:12" ht="25.5" x14ac:dyDescent="0.2">
      <c r="A116" s="45" t="s">
        <v>1461</v>
      </c>
      <c r="B116" s="34" t="s">
        <v>217</v>
      </c>
      <c r="C116" s="46" t="s">
        <v>1743</v>
      </c>
      <c r="D116" s="43" t="str">
        <f t="shared" si="11"/>
        <v>N/A</v>
      </c>
      <c r="E116" s="46" t="s">
        <v>1743</v>
      </c>
      <c r="F116" s="43" t="str">
        <f t="shared" si="12"/>
        <v>N/A</v>
      </c>
      <c r="G116" s="46" t="s">
        <v>1743</v>
      </c>
      <c r="H116" s="43" t="str">
        <f t="shared" si="13"/>
        <v>N/A</v>
      </c>
      <c r="I116" s="12" t="s">
        <v>1743</v>
      </c>
      <c r="J116" s="12" t="s">
        <v>1743</v>
      </c>
      <c r="K116" s="44" t="s">
        <v>732</v>
      </c>
      <c r="L116" s="9" t="str">
        <f t="shared" si="15"/>
        <v>N/A</v>
      </c>
    </row>
    <row r="117" spans="1:12" ht="25.5" x14ac:dyDescent="0.2">
      <c r="A117" s="45" t="s">
        <v>639</v>
      </c>
      <c r="B117" s="34" t="s">
        <v>217</v>
      </c>
      <c r="C117" s="46">
        <v>1393</v>
      </c>
      <c r="D117" s="43" t="str">
        <f t="shared" si="11"/>
        <v>N/A</v>
      </c>
      <c r="E117" s="46">
        <v>5481</v>
      </c>
      <c r="F117" s="43" t="str">
        <f t="shared" si="12"/>
        <v>N/A</v>
      </c>
      <c r="G117" s="46">
        <v>0</v>
      </c>
      <c r="H117" s="43" t="str">
        <f t="shared" si="13"/>
        <v>N/A</v>
      </c>
      <c r="I117" s="12">
        <v>293.5</v>
      </c>
      <c r="J117" s="12">
        <v>-100</v>
      </c>
      <c r="K117" s="44" t="s">
        <v>732</v>
      </c>
      <c r="L117" s="9" t="str">
        <f t="shared" si="15"/>
        <v>No</v>
      </c>
    </row>
    <row r="118" spans="1:12" x14ac:dyDescent="0.2">
      <c r="A118" s="45" t="s">
        <v>640</v>
      </c>
      <c r="B118" s="34" t="s">
        <v>217</v>
      </c>
      <c r="C118" s="35">
        <v>11</v>
      </c>
      <c r="D118" s="43" t="str">
        <f t="shared" si="11"/>
        <v>N/A</v>
      </c>
      <c r="E118" s="35">
        <v>11</v>
      </c>
      <c r="F118" s="43" t="str">
        <f t="shared" si="12"/>
        <v>N/A</v>
      </c>
      <c r="G118" s="35">
        <v>0</v>
      </c>
      <c r="H118" s="43" t="str">
        <f t="shared" si="13"/>
        <v>N/A</v>
      </c>
      <c r="I118" s="12">
        <v>-87.5</v>
      </c>
      <c r="J118" s="12">
        <v>-100</v>
      </c>
      <c r="K118" s="44" t="s">
        <v>732</v>
      </c>
      <c r="L118" s="9" t="str">
        <f t="shared" si="15"/>
        <v>No</v>
      </c>
    </row>
    <row r="119" spans="1:12" ht="25.5" x14ac:dyDescent="0.2">
      <c r="A119" s="45" t="s">
        <v>1462</v>
      </c>
      <c r="B119" s="34" t="s">
        <v>217</v>
      </c>
      <c r="C119" s="46">
        <v>174.125</v>
      </c>
      <c r="D119" s="43" t="str">
        <f t="shared" si="11"/>
        <v>N/A</v>
      </c>
      <c r="E119" s="46">
        <v>5481</v>
      </c>
      <c r="F119" s="43" t="str">
        <f t="shared" si="12"/>
        <v>N/A</v>
      </c>
      <c r="G119" s="46" t="s">
        <v>1743</v>
      </c>
      <c r="H119" s="43" t="str">
        <f t="shared" si="13"/>
        <v>N/A</v>
      </c>
      <c r="I119" s="12">
        <v>3048</v>
      </c>
      <c r="J119" s="12" t="s">
        <v>1743</v>
      </c>
      <c r="K119" s="44" t="s">
        <v>732</v>
      </c>
      <c r="L119" s="9" t="str">
        <f t="shared" si="15"/>
        <v>N/A</v>
      </c>
    </row>
    <row r="120" spans="1:12" ht="25.5" x14ac:dyDescent="0.2">
      <c r="A120" s="45" t="s">
        <v>641</v>
      </c>
      <c r="B120" s="34" t="s">
        <v>217</v>
      </c>
      <c r="C120" s="46">
        <v>1140604</v>
      </c>
      <c r="D120" s="43" t="str">
        <f t="shared" si="11"/>
        <v>N/A</v>
      </c>
      <c r="E120" s="46">
        <v>1248810</v>
      </c>
      <c r="F120" s="43" t="str">
        <f t="shared" si="12"/>
        <v>N/A</v>
      </c>
      <c r="G120" s="46">
        <v>1196488</v>
      </c>
      <c r="H120" s="43" t="str">
        <f t="shared" si="13"/>
        <v>N/A</v>
      </c>
      <c r="I120" s="12">
        <v>9.4870000000000001</v>
      </c>
      <c r="J120" s="12">
        <v>-4.1900000000000004</v>
      </c>
      <c r="K120" s="44" t="s">
        <v>732</v>
      </c>
      <c r="L120" s="9" t="str">
        <f t="shared" ref="L120:L131" si="16">IF(J120="Div by 0", "N/A", IF(K120="N/A","N/A", IF(J120&gt;VALUE(MID(K120,1,2)), "No", IF(J120&lt;-1*VALUE(MID(K120,1,2)), "No", "Yes"))))</f>
        <v>Yes</v>
      </c>
    </row>
    <row r="121" spans="1:12" ht="25.5" x14ac:dyDescent="0.2">
      <c r="A121" s="45" t="s">
        <v>642</v>
      </c>
      <c r="B121" s="34" t="s">
        <v>217</v>
      </c>
      <c r="C121" s="35">
        <v>3449</v>
      </c>
      <c r="D121" s="43" t="str">
        <f t="shared" si="11"/>
        <v>N/A</v>
      </c>
      <c r="E121" s="35">
        <v>3539</v>
      </c>
      <c r="F121" s="43" t="str">
        <f t="shared" si="12"/>
        <v>N/A</v>
      </c>
      <c r="G121" s="35">
        <v>3465</v>
      </c>
      <c r="H121" s="43" t="str">
        <f t="shared" si="13"/>
        <v>N/A</v>
      </c>
      <c r="I121" s="12">
        <v>2.609</v>
      </c>
      <c r="J121" s="12">
        <v>-2.09</v>
      </c>
      <c r="K121" s="44" t="s">
        <v>732</v>
      </c>
      <c r="L121" s="9" t="str">
        <f t="shared" si="16"/>
        <v>Yes</v>
      </c>
    </row>
    <row r="122" spans="1:12" ht="25.5" x14ac:dyDescent="0.2">
      <c r="A122" s="45" t="s">
        <v>1463</v>
      </c>
      <c r="B122" s="34" t="s">
        <v>217</v>
      </c>
      <c r="C122" s="46">
        <v>330.70571180000002</v>
      </c>
      <c r="D122" s="43" t="str">
        <f t="shared" si="11"/>
        <v>N/A</v>
      </c>
      <c r="E122" s="46">
        <v>352.87086748000002</v>
      </c>
      <c r="F122" s="43" t="str">
        <f t="shared" si="12"/>
        <v>N/A</v>
      </c>
      <c r="G122" s="46">
        <v>345.30678210999997</v>
      </c>
      <c r="H122" s="43" t="str">
        <f t="shared" si="13"/>
        <v>N/A</v>
      </c>
      <c r="I122" s="12">
        <v>6.702</v>
      </c>
      <c r="J122" s="12">
        <v>-2.14</v>
      </c>
      <c r="K122" s="44" t="s">
        <v>732</v>
      </c>
      <c r="L122" s="9" t="str">
        <f t="shared" si="16"/>
        <v>Yes</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4388765</v>
      </c>
      <c r="D126" s="43" t="str">
        <f t="shared" si="17"/>
        <v>N/A</v>
      </c>
      <c r="E126" s="46">
        <v>4343057</v>
      </c>
      <c r="F126" s="43" t="str">
        <f t="shared" si="18"/>
        <v>N/A</v>
      </c>
      <c r="G126" s="46">
        <v>4243426</v>
      </c>
      <c r="H126" s="43" t="str">
        <f t="shared" si="19"/>
        <v>N/A</v>
      </c>
      <c r="I126" s="12">
        <v>-1.04</v>
      </c>
      <c r="J126" s="12">
        <v>-2.29</v>
      </c>
      <c r="K126" s="44" t="s">
        <v>732</v>
      </c>
      <c r="L126" s="9" t="str">
        <f t="shared" si="16"/>
        <v>Yes</v>
      </c>
    </row>
    <row r="127" spans="1:12" x14ac:dyDescent="0.2">
      <c r="A127" s="45" t="s">
        <v>646</v>
      </c>
      <c r="B127" s="34" t="s">
        <v>217</v>
      </c>
      <c r="C127" s="35">
        <v>1646</v>
      </c>
      <c r="D127" s="43" t="str">
        <f t="shared" si="17"/>
        <v>N/A</v>
      </c>
      <c r="E127" s="35">
        <v>1647</v>
      </c>
      <c r="F127" s="43" t="str">
        <f t="shared" si="18"/>
        <v>N/A</v>
      </c>
      <c r="G127" s="35">
        <v>1626</v>
      </c>
      <c r="H127" s="43" t="str">
        <f t="shared" si="19"/>
        <v>N/A</v>
      </c>
      <c r="I127" s="12">
        <v>6.08E-2</v>
      </c>
      <c r="J127" s="12">
        <v>-1.28</v>
      </c>
      <c r="K127" s="44" t="s">
        <v>732</v>
      </c>
      <c r="L127" s="9" t="str">
        <f t="shared" si="16"/>
        <v>Yes</v>
      </c>
    </row>
    <row r="128" spans="1:12" ht="25.5" x14ac:dyDescent="0.2">
      <c r="A128" s="45" t="s">
        <v>1465</v>
      </c>
      <c r="B128" s="34" t="s">
        <v>217</v>
      </c>
      <c r="C128" s="46">
        <v>2666.3213851999999</v>
      </c>
      <c r="D128" s="43" t="str">
        <f t="shared" si="17"/>
        <v>N/A</v>
      </c>
      <c r="E128" s="46">
        <v>2636.9502124999999</v>
      </c>
      <c r="F128" s="43" t="str">
        <f t="shared" si="18"/>
        <v>N/A</v>
      </c>
      <c r="G128" s="46">
        <v>2609.7330873000001</v>
      </c>
      <c r="H128" s="43" t="str">
        <f t="shared" si="19"/>
        <v>N/A</v>
      </c>
      <c r="I128" s="12">
        <v>-1.1000000000000001</v>
      </c>
      <c r="J128" s="12">
        <v>-1.03</v>
      </c>
      <c r="K128" s="44" t="s">
        <v>732</v>
      </c>
      <c r="L128" s="9" t="str">
        <f t="shared" si="16"/>
        <v>Yes</v>
      </c>
    </row>
    <row r="129" spans="1:12" ht="25.5" x14ac:dyDescent="0.2">
      <c r="A129" s="45" t="s">
        <v>647</v>
      </c>
      <c r="B129" s="34" t="s">
        <v>217</v>
      </c>
      <c r="C129" s="46">
        <v>16682</v>
      </c>
      <c r="D129" s="43" t="str">
        <f t="shared" si="17"/>
        <v>N/A</v>
      </c>
      <c r="E129" s="46">
        <v>9675</v>
      </c>
      <c r="F129" s="43" t="str">
        <f t="shared" si="18"/>
        <v>N/A</v>
      </c>
      <c r="G129" s="46">
        <v>14420</v>
      </c>
      <c r="H129" s="43" t="str">
        <f t="shared" si="19"/>
        <v>N/A</v>
      </c>
      <c r="I129" s="12">
        <v>-42</v>
      </c>
      <c r="J129" s="12">
        <v>49.04</v>
      </c>
      <c r="K129" s="44" t="s">
        <v>732</v>
      </c>
      <c r="L129" s="9" t="str">
        <f t="shared" si="16"/>
        <v>No</v>
      </c>
    </row>
    <row r="130" spans="1:12" x14ac:dyDescent="0.2">
      <c r="A130" s="45" t="s">
        <v>648</v>
      </c>
      <c r="B130" s="34" t="s">
        <v>217</v>
      </c>
      <c r="C130" s="35">
        <v>11</v>
      </c>
      <c r="D130" s="43" t="str">
        <f t="shared" si="17"/>
        <v>N/A</v>
      </c>
      <c r="E130" s="35">
        <v>11</v>
      </c>
      <c r="F130" s="43" t="str">
        <f t="shared" si="18"/>
        <v>N/A</v>
      </c>
      <c r="G130" s="35">
        <v>11</v>
      </c>
      <c r="H130" s="43" t="str">
        <f t="shared" si="19"/>
        <v>N/A</v>
      </c>
      <c r="I130" s="12">
        <v>0</v>
      </c>
      <c r="J130" s="12">
        <v>50</v>
      </c>
      <c r="K130" s="44" t="s">
        <v>732</v>
      </c>
      <c r="L130" s="9" t="str">
        <f t="shared" si="16"/>
        <v>No</v>
      </c>
    </row>
    <row r="131" spans="1:12" ht="25.5" x14ac:dyDescent="0.2">
      <c r="A131" s="45" t="s">
        <v>1466</v>
      </c>
      <c r="B131" s="34" t="s">
        <v>217</v>
      </c>
      <c r="C131" s="46">
        <v>4170.5</v>
      </c>
      <c r="D131" s="43" t="str">
        <f t="shared" si="17"/>
        <v>N/A</v>
      </c>
      <c r="E131" s="46">
        <v>2418.75</v>
      </c>
      <c r="F131" s="43" t="str">
        <f t="shared" si="18"/>
        <v>N/A</v>
      </c>
      <c r="G131" s="46">
        <v>2403.3333333</v>
      </c>
      <c r="H131" s="43" t="str">
        <f t="shared" si="19"/>
        <v>N/A</v>
      </c>
      <c r="I131" s="12">
        <v>-42</v>
      </c>
      <c r="J131" s="12">
        <v>-0.63700000000000001</v>
      </c>
      <c r="K131" s="44" t="s">
        <v>732</v>
      </c>
      <c r="L131" s="9" t="str">
        <f t="shared" si="16"/>
        <v>Yes</v>
      </c>
    </row>
    <row r="132" spans="1:12" x14ac:dyDescent="0.2">
      <c r="A132" s="45" t="s">
        <v>1467</v>
      </c>
      <c r="B132" s="34" t="s">
        <v>217</v>
      </c>
      <c r="C132" s="46">
        <v>341.64965343</v>
      </c>
      <c r="D132" s="43" t="str">
        <f t="shared" ref="D132:D143" si="20">IF($B132="N/A","N/A",IF(C132&gt;10,"No",IF(C132&lt;-10,"No","Yes")))</f>
        <v>N/A</v>
      </c>
      <c r="E132" s="46">
        <v>439.28122357000001</v>
      </c>
      <c r="F132" s="43" t="str">
        <f t="shared" ref="F132:F143" si="21">IF($B132="N/A","N/A",IF(E132&gt;10,"No",IF(E132&lt;-10,"No","Yes")))</f>
        <v>N/A</v>
      </c>
      <c r="G132" s="46">
        <v>463.97750035000001</v>
      </c>
      <c r="H132" s="43" t="str">
        <f t="shared" ref="H132:H143" si="22">IF($B132="N/A","N/A",IF(G132&gt;10,"No",IF(G132&lt;-10,"No","Yes")))</f>
        <v>N/A</v>
      </c>
      <c r="I132" s="12">
        <v>28.58</v>
      </c>
      <c r="J132" s="12">
        <v>5.6219999999999999</v>
      </c>
      <c r="K132" s="44" t="s">
        <v>732</v>
      </c>
      <c r="L132" s="9" t="str">
        <f t="shared" ref="L132:L143" si="23">IF(J132="Div by 0", "N/A", IF(K132="N/A","N/A", IF(J132&gt;VALUE(MID(K132,1,2)), "No", IF(J132&lt;-1*VALUE(MID(K132,1,2)), "No", "Yes"))))</f>
        <v>Yes</v>
      </c>
    </row>
    <row r="133" spans="1:12" x14ac:dyDescent="0.2">
      <c r="A133" s="45" t="s">
        <v>1468</v>
      </c>
      <c r="B133" s="34" t="s">
        <v>217</v>
      </c>
      <c r="C133" s="46">
        <v>204.77066085999999</v>
      </c>
      <c r="D133" s="43" t="str">
        <f t="shared" si="20"/>
        <v>N/A</v>
      </c>
      <c r="E133" s="46">
        <v>206.85922758999999</v>
      </c>
      <c r="F133" s="43" t="str">
        <f t="shared" si="21"/>
        <v>N/A</v>
      </c>
      <c r="G133" s="46">
        <v>364.33853238</v>
      </c>
      <c r="H133" s="43" t="str">
        <f t="shared" si="22"/>
        <v>N/A</v>
      </c>
      <c r="I133" s="12">
        <v>1.02</v>
      </c>
      <c r="J133" s="12">
        <v>76.13</v>
      </c>
      <c r="K133" s="44" t="s">
        <v>732</v>
      </c>
      <c r="L133" s="9" t="str">
        <f t="shared" si="23"/>
        <v>No</v>
      </c>
    </row>
    <row r="134" spans="1:12" x14ac:dyDescent="0.2">
      <c r="A134" s="45" t="s">
        <v>1469</v>
      </c>
      <c r="B134" s="34" t="s">
        <v>217</v>
      </c>
      <c r="C134" s="46">
        <v>457.69309111000001</v>
      </c>
      <c r="D134" s="43" t="str">
        <f t="shared" si="20"/>
        <v>N/A</v>
      </c>
      <c r="E134" s="46">
        <v>628.54920503999995</v>
      </c>
      <c r="F134" s="43" t="str">
        <f t="shared" si="21"/>
        <v>N/A</v>
      </c>
      <c r="G134" s="46">
        <v>527.67152786999998</v>
      </c>
      <c r="H134" s="43" t="str">
        <f t="shared" si="22"/>
        <v>N/A</v>
      </c>
      <c r="I134" s="12">
        <v>37.33</v>
      </c>
      <c r="J134" s="12">
        <v>-16</v>
      </c>
      <c r="K134" s="44" t="s">
        <v>732</v>
      </c>
      <c r="L134" s="9" t="str">
        <f t="shared" si="23"/>
        <v>Yes</v>
      </c>
    </row>
    <row r="135" spans="1:12" x14ac:dyDescent="0.2">
      <c r="A135" s="45" t="s">
        <v>1470</v>
      </c>
      <c r="B135" s="34" t="s">
        <v>217</v>
      </c>
      <c r="C135" s="46">
        <v>10225.145418</v>
      </c>
      <c r="D135" s="43" t="str">
        <f t="shared" si="20"/>
        <v>N/A</v>
      </c>
      <c r="E135" s="46">
        <v>10322.857626000001</v>
      </c>
      <c r="F135" s="43" t="str">
        <f t="shared" si="21"/>
        <v>N/A</v>
      </c>
      <c r="G135" s="46">
        <v>10347.621879</v>
      </c>
      <c r="H135" s="43" t="str">
        <f t="shared" si="22"/>
        <v>N/A</v>
      </c>
      <c r="I135" s="12">
        <v>0.9556</v>
      </c>
      <c r="J135" s="12">
        <v>0.2399</v>
      </c>
      <c r="K135" s="44" t="s">
        <v>732</v>
      </c>
      <c r="L135" s="9" t="str">
        <f t="shared" si="23"/>
        <v>Yes</v>
      </c>
    </row>
    <row r="136" spans="1:12" x14ac:dyDescent="0.2">
      <c r="A136" s="45" t="s">
        <v>1471</v>
      </c>
      <c r="B136" s="34" t="s">
        <v>217</v>
      </c>
      <c r="C136" s="46">
        <v>16286.710094</v>
      </c>
      <c r="D136" s="43" t="str">
        <f t="shared" si="20"/>
        <v>N/A</v>
      </c>
      <c r="E136" s="46">
        <v>16694.847435</v>
      </c>
      <c r="F136" s="43" t="str">
        <f t="shared" si="21"/>
        <v>N/A</v>
      </c>
      <c r="G136" s="46">
        <v>16960.244354999999</v>
      </c>
      <c r="H136" s="43" t="str">
        <f t="shared" si="22"/>
        <v>N/A</v>
      </c>
      <c r="I136" s="12">
        <v>2.5059999999999998</v>
      </c>
      <c r="J136" s="12">
        <v>1.59</v>
      </c>
      <c r="K136" s="44" t="s">
        <v>732</v>
      </c>
      <c r="L136" s="9" t="str">
        <f t="shared" si="23"/>
        <v>Yes</v>
      </c>
    </row>
    <row r="137" spans="1:12" x14ac:dyDescent="0.2">
      <c r="A137" s="45" t="s">
        <v>1472</v>
      </c>
      <c r="B137" s="34" t="s">
        <v>217</v>
      </c>
      <c r="C137" s="46">
        <v>4666.7427746000003</v>
      </c>
      <c r="D137" s="43" t="str">
        <f t="shared" si="20"/>
        <v>N/A</v>
      </c>
      <c r="E137" s="46">
        <v>4550.8304550000003</v>
      </c>
      <c r="F137" s="43" t="str">
        <f t="shared" si="21"/>
        <v>N/A</v>
      </c>
      <c r="G137" s="46">
        <v>4433.9945482000003</v>
      </c>
      <c r="H137" s="43" t="str">
        <f t="shared" si="22"/>
        <v>N/A</v>
      </c>
      <c r="I137" s="12">
        <v>-2.48</v>
      </c>
      <c r="J137" s="12">
        <v>-2.57</v>
      </c>
      <c r="K137" s="44" t="s">
        <v>732</v>
      </c>
      <c r="L137" s="9" t="str">
        <f t="shared" si="23"/>
        <v>Yes</v>
      </c>
    </row>
    <row r="138" spans="1:12" x14ac:dyDescent="0.2">
      <c r="A138" s="45" t="s">
        <v>1473</v>
      </c>
      <c r="B138" s="34" t="s">
        <v>217</v>
      </c>
      <c r="C138" s="46">
        <v>127.76482532</v>
      </c>
      <c r="D138" s="43" t="str">
        <f t="shared" si="20"/>
        <v>N/A</v>
      </c>
      <c r="E138" s="46">
        <v>125.9602481</v>
      </c>
      <c r="F138" s="43" t="str">
        <f t="shared" si="21"/>
        <v>N/A</v>
      </c>
      <c r="G138" s="46">
        <v>99.546833121999995</v>
      </c>
      <c r="H138" s="43" t="str">
        <f t="shared" si="22"/>
        <v>N/A</v>
      </c>
      <c r="I138" s="12">
        <v>-1.41</v>
      </c>
      <c r="J138" s="12">
        <v>-21</v>
      </c>
      <c r="K138" s="44" t="s">
        <v>732</v>
      </c>
      <c r="L138" s="9" t="str">
        <f t="shared" si="23"/>
        <v>Yes</v>
      </c>
    </row>
    <row r="139" spans="1:12" x14ac:dyDescent="0.2">
      <c r="A139" s="45" t="s">
        <v>1474</v>
      </c>
      <c r="B139" s="34" t="s">
        <v>217</v>
      </c>
      <c r="C139" s="46">
        <v>38.338562091999997</v>
      </c>
      <c r="D139" s="43" t="str">
        <f t="shared" si="20"/>
        <v>N/A</v>
      </c>
      <c r="E139" s="46">
        <v>34.146373820999997</v>
      </c>
      <c r="F139" s="43" t="str">
        <f t="shared" si="21"/>
        <v>N/A</v>
      </c>
      <c r="G139" s="46">
        <v>36.606803327000002</v>
      </c>
      <c r="H139" s="43" t="str">
        <f t="shared" si="22"/>
        <v>N/A</v>
      </c>
      <c r="I139" s="12">
        <v>-10.9</v>
      </c>
      <c r="J139" s="12">
        <v>7.2060000000000004</v>
      </c>
      <c r="K139" s="44" t="s">
        <v>732</v>
      </c>
      <c r="L139" s="9" t="str">
        <f t="shared" si="23"/>
        <v>Yes</v>
      </c>
    </row>
    <row r="140" spans="1:12" x14ac:dyDescent="0.2">
      <c r="A140" s="45" t="s">
        <v>1475</v>
      </c>
      <c r="B140" s="34" t="s">
        <v>217</v>
      </c>
      <c r="C140" s="46">
        <v>186.13831544000001</v>
      </c>
      <c r="D140" s="43" t="str">
        <f t="shared" si="20"/>
        <v>N/A</v>
      </c>
      <c r="E140" s="46">
        <v>184.08100329000001</v>
      </c>
      <c r="F140" s="43" t="str">
        <f t="shared" si="21"/>
        <v>N/A</v>
      </c>
      <c r="G140" s="46">
        <v>135.49938667000001</v>
      </c>
      <c r="H140" s="43" t="str">
        <f t="shared" si="22"/>
        <v>N/A</v>
      </c>
      <c r="I140" s="12">
        <v>-1.1100000000000001</v>
      </c>
      <c r="J140" s="12">
        <v>-26.4</v>
      </c>
      <c r="K140" s="44" t="s">
        <v>732</v>
      </c>
      <c r="L140" s="9" t="str">
        <f t="shared" si="23"/>
        <v>Yes</v>
      </c>
    </row>
    <row r="141" spans="1:12" x14ac:dyDescent="0.2">
      <c r="A141" s="45" t="s">
        <v>1476</v>
      </c>
      <c r="B141" s="34" t="s">
        <v>217</v>
      </c>
      <c r="C141" s="46">
        <v>6493.9455996999995</v>
      </c>
      <c r="D141" s="43" t="str">
        <f t="shared" si="20"/>
        <v>N/A</v>
      </c>
      <c r="E141" s="46">
        <v>7008.8939948999996</v>
      </c>
      <c r="F141" s="43" t="str">
        <f t="shared" si="21"/>
        <v>N/A</v>
      </c>
      <c r="G141" s="46">
        <v>7249.2166031999996</v>
      </c>
      <c r="H141" s="43" t="str">
        <f t="shared" si="22"/>
        <v>N/A</v>
      </c>
      <c r="I141" s="12">
        <v>7.93</v>
      </c>
      <c r="J141" s="12">
        <v>3.4289999999999998</v>
      </c>
      <c r="K141" s="44" t="s">
        <v>732</v>
      </c>
      <c r="L141" s="9" t="str">
        <f t="shared" si="23"/>
        <v>Yes</v>
      </c>
    </row>
    <row r="142" spans="1:12" x14ac:dyDescent="0.2">
      <c r="A142" s="45" t="s">
        <v>1477</v>
      </c>
      <c r="B142" s="34" t="s">
        <v>217</v>
      </c>
      <c r="C142" s="46">
        <v>2160.8753812999998</v>
      </c>
      <c r="D142" s="43" t="str">
        <f t="shared" si="20"/>
        <v>N/A</v>
      </c>
      <c r="E142" s="46">
        <v>2431.5893277999999</v>
      </c>
      <c r="F142" s="43" t="str">
        <f t="shared" si="21"/>
        <v>N/A</v>
      </c>
      <c r="G142" s="46">
        <v>2458.1931075000002</v>
      </c>
      <c r="H142" s="43" t="str">
        <f t="shared" si="22"/>
        <v>N/A</v>
      </c>
      <c r="I142" s="12">
        <v>12.53</v>
      </c>
      <c r="J142" s="12">
        <v>1.0940000000000001</v>
      </c>
      <c r="K142" s="44" t="s">
        <v>732</v>
      </c>
      <c r="L142" s="9" t="str">
        <f t="shared" si="23"/>
        <v>Yes</v>
      </c>
    </row>
    <row r="143" spans="1:12" x14ac:dyDescent="0.2">
      <c r="A143" s="45" t="s">
        <v>1478</v>
      </c>
      <c r="B143" s="34" t="s">
        <v>217</v>
      </c>
      <c r="C143" s="46">
        <v>10648.634462</v>
      </c>
      <c r="D143" s="43" t="str">
        <f t="shared" si="20"/>
        <v>N/A</v>
      </c>
      <c r="E143" s="46">
        <v>11316.408169</v>
      </c>
      <c r="F143" s="43" t="str">
        <f t="shared" si="21"/>
        <v>N/A</v>
      </c>
      <c r="G143" s="46">
        <v>11692.586479</v>
      </c>
      <c r="H143" s="43" t="str">
        <f t="shared" si="22"/>
        <v>N/A</v>
      </c>
      <c r="I143" s="12">
        <v>6.2709999999999999</v>
      </c>
      <c r="J143" s="12">
        <v>3.3239999999999998</v>
      </c>
      <c r="K143" s="44" t="s">
        <v>732</v>
      </c>
      <c r="L143" s="9" t="str">
        <f t="shared" si="23"/>
        <v>Yes</v>
      </c>
    </row>
    <row r="144" spans="1:12" x14ac:dyDescent="0.2">
      <c r="A144" s="45" t="s">
        <v>89</v>
      </c>
      <c r="B144" s="34" t="s">
        <v>217</v>
      </c>
      <c r="C144" s="8">
        <v>17.447314989999999</v>
      </c>
      <c r="D144" s="43" t="str">
        <f t="shared" ref="D144:D161" si="24">IF($B144="N/A","N/A",IF(C144&gt;10,"No",IF(C144&lt;-10,"No","Yes")))</f>
        <v>N/A</v>
      </c>
      <c r="E144" s="8">
        <v>17.409078094000002</v>
      </c>
      <c r="F144" s="43" t="str">
        <f t="shared" ref="F144:F161" si="25">IF($B144="N/A","N/A",IF(E144&gt;10,"No",IF(E144&lt;-10,"No","Yes")))</f>
        <v>N/A</v>
      </c>
      <c r="G144" s="8">
        <v>16.716038934</v>
      </c>
      <c r="H144" s="43" t="str">
        <f t="shared" ref="H144:H161" si="26">IF($B144="N/A","N/A",IF(G144&gt;10,"No",IF(G144&lt;-10,"No","Yes")))</f>
        <v>N/A</v>
      </c>
      <c r="I144" s="12">
        <v>-0.219</v>
      </c>
      <c r="J144" s="12">
        <v>-3.98</v>
      </c>
      <c r="K144" s="44" t="s">
        <v>732</v>
      </c>
      <c r="L144" s="9" t="str">
        <f t="shared" ref="L144:L161" si="27">IF(J144="Div by 0", "N/A", IF(K144="N/A","N/A", IF(J144&gt;VALUE(MID(K144,1,2)), "No", IF(J144&lt;-1*VALUE(MID(K144,1,2)), "No", "Yes"))))</f>
        <v>Yes</v>
      </c>
    </row>
    <row r="145" spans="1:12" x14ac:dyDescent="0.2">
      <c r="A145" s="45" t="s">
        <v>477</v>
      </c>
      <c r="B145" s="34" t="s">
        <v>217</v>
      </c>
      <c r="C145" s="8">
        <v>16.296296296000001</v>
      </c>
      <c r="D145" s="43" t="str">
        <f t="shared" si="24"/>
        <v>N/A</v>
      </c>
      <c r="E145" s="8">
        <v>15.050117925</v>
      </c>
      <c r="F145" s="43" t="str">
        <f t="shared" si="25"/>
        <v>N/A</v>
      </c>
      <c r="G145" s="8">
        <v>14.884135472000001</v>
      </c>
      <c r="H145" s="43" t="str">
        <f t="shared" si="26"/>
        <v>N/A</v>
      </c>
      <c r="I145" s="12">
        <v>-7.65</v>
      </c>
      <c r="J145" s="12">
        <v>-1.1000000000000001</v>
      </c>
      <c r="K145" s="44" t="s">
        <v>732</v>
      </c>
      <c r="L145" s="9" t="str">
        <f t="shared" si="27"/>
        <v>Yes</v>
      </c>
    </row>
    <row r="146" spans="1:12" x14ac:dyDescent="0.2">
      <c r="A146" s="45" t="s">
        <v>478</v>
      </c>
      <c r="B146" s="34" t="s">
        <v>217</v>
      </c>
      <c r="C146" s="8">
        <v>18.620974401000002</v>
      </c>
      <c r="D146" s="43" t="str">
        <f t="shared" si="24"/>
        <v>N/A</v>
      </c>
      <c r="E146" s="8">
        <v>19.586074561</v>
      </c>
      <c r="F146" s="43" t="str">
        <f t="shared" si="25"/>
        <v>N/A</v>
      </c>
      <c r="G146" s="8">
        <v>18.386261415</v>
      </c>
      <c r="H146" s="43" t="str">
        <f t="shared" si="26"/>
        <v>N/A</v>
      </c>
      <c r="I146" s="12">
        <v>5.1829999999999998</v>
      </c>
      <c r="J146" s="12">
        <v>-6.13</v>
      </c>
      <c r="K146" s="44" t="s">
        <v>732</v>
      </c>
      <c r="L146" s="9" t="str">
        <f t="shared" si="27"/>
        <v>Yes</v>
      </c>
    </row>
    <row r="147" spans="1:12" x14ac:dyDescent="0.2">
      <c r="A147" s="45" t="s">
        <v>1479</v>
      </c>
      <c r="B147" s="34" t="s">
        <v>217</v>
      </c>
      <c r="C147" s="8">
        <v>37.751172723000003</v>
      </c>
      <c r="D147" s="43" t="str">
        <f t="shared" si="24"/>
        <v>N/A</v>
      </c>
      <c r="E147" s="8">
        <v>37.052438680999998</v>
      </c>
      <c r="F147" s="43" t="str">
        <f t="shared" si="25"/>
        <v>N/A</v>
      </c>
      <c r="G147" s="8">
        <v>36.415573424000002</v>
      </c>
      <c r="H147" s="43" t="str">
        <f t="shared" si="26"/>
        <v>N/A</v>
      </c>
      <c r="I147" s="12">
        <v>-1.85</v>
      </c>
      <c r="J147" s="12">
        <v>-1.72</v>
      </c>
      <c r="K147" s="44" t="s">
        <v>732</v>
      </c>
      <c r="L147" s="9" t="str">
        <f t="shared" si="27"/>
        <v>Yes</v>
      </c>
    </row>
    <row r="148" spans="1:12" x14ac:dyDescent="0.2">
      <c r="A148" s="45" t="s">
        <v>1480</v>
      </c>
      <c r="B148" s="34" t="s">
        <v>217</v>
      </c>
      <c r="C148" s="8">
        <v>64.822076979000002</v>
      </c>
      <c r="D148" s="43" t="str">
        <f t="shared" si="24"/>
        <v>N/A</v>
      </c>
      <c r="E148" s="8">
        <v>64.209905660000004</v>
      </c>
      <c r="F148" s="43" t="str">
        <f t="shared" si="25"/>
        <v>N/A</v>
      </c>
      <c r="G148" s="8">
        <v>64.245395127999998</v>
      </c>
      <c r="H148" s="43" t="str">
        <f t="shared" si="26"/>
        <v>N/A</v>
      </c>
      <c r="I148" s="12">
        <v>-0.94399999999999995</v>
      </c>
      <c r="J148" s="12">
        <v>5.5300000000000002E-2</v>
      </c>
      <c r="K148" s="44" t="s">
        <v>732</v>
      </c>
      <c r="L148" s="9" t="str">
        <f t="shared" si="27"/>
        <v>Yes</v>
      </c>
    </row>
    <row r="149" spans="1:12" x14ac:dyDescent="0.2">
      <c r="A149" s="45" t="s">
        <v>1481</v>
      </c>
      <c r="B149" s="34" t="s">
        <v>217</v>
      </c>
      <c r="C149" s="8">
        <v>12.771813928</v>
      </c>
      <c r="D149" s="43" t="str">
        <f t="shared" si="24"/>
        <v>N/A</v>
      </c>
      <c r="E149" s="8">
        <v>12.349232455999999</v>
      </c>
      <c r="F149" s="43" t="str">
        <f t="shared" si="25"/>
        <v>N/A</v>
      </c>
      <c r="G149" s="8">
        <v>11.421561946000001</v>
      </c>
      <c r="H149" s="43" t="str">
        <f t="shared" si="26"/>
        <v>N/A</v>
      </c>
      <c r="I149" s="12">
        <v>-3.31</v>
      </c>
      <c r="J149" s="12">
        <v>-7.51</v>
      </c>
      <c r="K149" s="44" t="s">
        <v>732</v>
      </c>
      <c r="L149" s="9" t="str">
        <f t="shared" si="27"/>
        <v>Yes</v>
      </c>
    </row>
    <row r="150" spans="1:12" x14ac:dyDescent="0.2">
      <c r="A150" s="45" t="s">
        <v>90</v>
      </c>
      <c r="B150" s="34" t="s">
        <v>217</v>
      </c>
      <c r="C150" s="8">
        <v>36.602954560999997</v>
      </c>
      <c r="D150" s="43" t="str">
        <f t="shared" si="24"/>
        <v>N/A</v>
      </c>
      <c r="E150" s="8">
        <v>35.325627291000004</v>
      </c>
      <c r="F150" s="43" t="str">
        <f t="shared" si="25"/>
        <v>N/A</v>
      </c>
      <c r="G150" s="8">
        <v>35.555085343000002</v>
      </c>
      <c r="H150" s="43" t="str">
        <f t="shared" si="26"/>
        <v>N/A</v>
      </c>
      <c r="I150" s="12">
        <v>-3.49</v>
      </c>
      <c r="J150" s="12">
        <v>0.64959999999999996</v>
      </c>
      <c r="K150" s="44" t="s">
        <v>732</v>
      </c>
      <c r="L150" s="9" t="str">
        <f t="shared" si="27"/>
        <v>Yes</v>
      </c>
    </row>
    <row r="151" spans="1:12" x14ac:dyDescent="0.2">
      <c r="A151" s="45" t="s">
        <v>479</v>
      </c>
      <c r="B151" s="34" t="s">
        <v>217</v>
      </c>
      <c r="C151" s="8">
        <v>35.642701525</v>
      </c>
      <c r="D151" s="43" t="str">
        <f t="shared" si="24"/>
        <v>N/A</v>
      </c>
      <c r="E151" s="8">
        <v>34.964622642000002</v>
      </c>
      <c r="F151" s="43" t="str">
        <f t="shared" si="25"/>
        <v>N/A</v>
      </c>
      <c r="G151" s="8">
        <v>34.729649436000003</v>
      </c>
      <c r="H151" s="43" t="str">
        <f t="shared" si="26"/>
        <v>N/A</v>
      </c>
      <c r="I151" s="12">
        <v>-1.9</v>
      </c>
      <c r="J151" s="12">
        <v>-0.67200000000000004</v>
      </c>
      <c r="K151" s="44" t="s">
        <v>732</v>
      </c>
      <c r="L151" s="9" t="str">
        <f t="shared" si="27"/>
        <v>Yes</v>
      </c>
    </row>
    <row r="152" spans="1:12" x14ac:dyDescent="0.2">
      <c r="A152" s="45" t="s">
        <v>480</v>
      </c>
      <c r="B152" s="34" t="s">
        <v>217</v>
      </c>
      <c r="C152" s="8">
        <v>37.186897881</v>
      </c>
      <c r="D152" s="43" t="str">
        <f t="shared" si="24"/>
        <v>N/A</v>
      </c>
      <c r="E152" s="8">
        <v>35.279605263000001</v>
      </c>
      <c r="F152" s="43" t="str">
        <f t="shared" si="25"/>
        <v>N/A</v>
      </c>
      <c r="G152" s="8">
        <v>36.159193131000002</v>
      </c>
      <c r="H152" s="43" t="str">
        <f t="shared" si="26"/>
        <v>N/A</v>
      </c>
      <c r="I152" s="12">
        <v>-5.13</v>
      </c>
      <c r="J152" s="12">
        <v>2.4929999999999999</v>
      </c>
      <c r="K152" s="44" t="s">
        <v>732</v>
      </c>
      <c r="L152" s="9" t="str">
        <f t="shared" si="27"/>
        <v>Yes</v>
      </c>
    </row>
    <row r="153" spans="1:12" x14ac:dyDescent="0.2">
      <c r="A153" s="45" t="s">
        <v>117</v>
      </c>
      <c r="B153" s="34" t="s">
        <v>217</v>
      </c>
      <c r="C153" s="8">
        <v>88.006721276999997</v>
      </c>
      <c r="D153" s="43" t="str">
        <f t="shared" si="24"/>
        <v>N/A</v>
      </c>
      <c r="E153" s="8">
        <v>88.567803777999998</v>
      </c>
      <c r="F153" s="43" t="str">
        <f t="shared" si="25"/>
        <v>N/A</v>
      </c>
      <c r="G153" s="8">
        <v>87.889688249000002</v>
      </c>
      <c r="H153" s="43" t="str">
        <f t="shared" si="26"/>
        <v>N/A</v>
      </c>
      <c r="I153" s="12">
        <v>0.63749999999999996</v>
      </c>
      <c r="J153" s="12">
        <v>-0.76600000000000001</v>
      </c>
      <c r="K153" s="44" t="s">
        <v>732</v>
      </c>
      <c r="L153" s="9" t="str">
        <f t="shared" si="27"/>
        <v>Yes</v>
      </c>
    </row>
    <row r="154" spans="1:12" x14ac:dyDescent="0.2">
      <c r="A154" s="45" t="s">
        <v>481</v>
      </c>
      <c r="B154" s="34" t="s">
        <v>217</v>
      </c>
      <c r="C154" s="8">
        <v>82.178649237000002</v>
      </c>
      <c r="D154" s="43" t="str">
        <f t="shared" si="24"/>
        <v>N/A</v>
      </c>
      <c r="E154" s="8">
        <v>82.915683962000003</v>
      </c>
      <c r="F154" s="43" t="str">
        <f t="shared" si="25"/>
        <v>N/A</v>
      </c>
      <c r="G154" s="8">
        <v>80.926916220999999</v>
      </c>
      <c r="H154" s="43" t="str">
        <f t="shared" si="26"/>
        <v>N/A</v>
      </c>
      <c r="I154" s="12">
        <v>0.89690000000000003</v>
      </c>
      <c r="J154" s="12">
        <v>-2.4</v>
      </c>
      <c r="K154" s="44" t="s">
        <v>732</v>
      </c>
      <c r="L154" s="9" t="str">
        <f t="shared" si="27"/>
        <v>Yes</v>
      </c>
    </row>
    <row r="155" spans="1:12" x14ac:dyDescent="0.2">
      <c r="A155" s="45" t="s">
        <v>482</v>
      </c>
      <c r="B155" s="34" t="s">
        <v>217</v>
      </c>
      <c r="C155" s="8">
        <v>93.490228461000001</v>
      </c>
      <c r="D155" s="43" t="str">
        <f t="shared" si="24"/>
        <v>N/A</v>
      </c>
      <c r="E155" s="8">
        <v>93.777412280999997</v>
      </c>
      <c r="F155" s="43" t="str">
        <f t="shared" si="25"/>
        <v>N/A</v>
      </c>
      <c r="G155" s="8">
        <v>94.248330379999999</v>
      </c>
      <c r="H155" s="43" t="str">
        <f t="shared" si="26"/>
        <v>N/A</v>
      </c>
      <c r="I155" s="12">
        <v>0.30719999999999997</v>
      </c>
      <c r="J155" s="12">
        <v>0.50219999999999998</v>
      </c>
      <c r="K155" s="44" t="s">
        <v>732</v>
      </c>
      <c r="L155" s="9" t="str">
        <f t="shared" si="27"/>
        <v>Yes</v>
      </c>
    </row>
    <row r="156" spans="1:12" x14ac:dyDescent="0.2">
      <c r="A156" s="45" t="s">
        <v>1482</v>
      </c>
      <c r="B156" s="34" t="s">
        <v>217</v>
      </c>
      <c r="C156" s="35">
        <v>0.41252006419999998</v>
      </c>
      <c r="D156" s="43" t="str">
        <f t="shared" si="24"/>
        <v>N/A</v>
      </c>
      <c r="E156" s="35">
        <v>0.62064777329999998</v>
      </c>
      <c r="F156" s="43" t="str">
        <f t="shared" si="25"/>
        <v>N/A</v>
      </c>
      <c r="G156" s="35">
        <v>0.51139240509999995</v>
      </c>
      <c r="H156" s="43" t="str">
        <f t="shared" si="26"/>
        <v>N/A</v>
      </c>
      <c r="I156" s="12">
        <v>50.45</v>
      </c>
      <c r="J156" s="12">
        <v>-17.600000000000001</v>
      </c>
      <c r="K156" s="44" t="s">
        <v>732</v>
      </c>
      <c r="L156" s="9" t="str">
        <f t="shared" si="27"/>
        <v>Yes</v>
      </c>
    </row>
    <row r="157" spans="1:12" x14ac:dyDescent="0.2">
      <c r="A157" s="45" t="s">
        <v>1483</v>
      </c>
      <c r="B157" s="34" t="s">
        <v>217</v>
      </c>
      <c r="C157" s="35">
        <v>5.1693404599999999E-2</v>
      </c>
      <c r="D157" s="43" t="str">
        <f t="shared" si="24"/>
        <v>N/A</v>
      </c>
      <c r="E157" s="35">
        <v>6.6601371199999995E-2</v>
      </c>
      <c r="F157" s="43" t="str">
        <f t="shared" si="25"/>
        <v>N/A</v>
      </c>
      <c r="G157" s="35">
        <v>0.32135728540000003</v>
      </c>
      <c r="H157" s="43" t="str">
        <f t="shared" si="26"/>
        <v>N/A</v>
      </c>
      <c r="I157" s="12">
        <v>28.84</v>
      </c>
      <c r="J157" s="12">
        <v>382.5</v>
      </c>
      <c r="K157" s="44" t="s">
        <v>732</v>
      </c>
      <c r="L157" s="9" t="str">
        <f t="shared" si="27"/>
        <v>No</v>
      </c>
    </row>
    <row r="158" spans="1:12" x14ac:dyDescent="0.2">
      <c r="A158" s="45" t="s">
        <v>1484</v>
      </c>
      <c r="B158" s="34" t="s">
        <v>217</v>
      </c>
      <c r="C158" s="35">
        <v>0.652623799</v>
      </c>
      <c r="D158" s="43" t="str">
        <f t="shared" si="24"/>
        <v>N/A</v>
      </c>
      <c r="E158" s="35">
        <v>0.96641007700000003</v>
      </c>
      <c r="F158" s="43" t="str">
        <f t="shared" si="25"/>
        <v>N/A</v>
      </c>
      <c r="G158" s="35">
        <v>0.57375833949999999</v>
      </c>
      <c r="H158" s="43" t="str">
        <f t="shared" si="26"/>
        <v>N/A</v>
      </c>
      <c r="I158" s="12">
        <v>48.08</v>
      </c>
      <c r="J158" s="12">
        <v>-40.6</v>
      </c>
      <c r="K158" s="44" t="s">
        <v>732</v>
      </c>
      <c r="L158" s="9" t="str">
        <f t="shared" si="27"/>
        <v>No</v>
      </c>
    </row>
    <row r="159" spans="1:12" x14ac:dyDescent="0.2">
      <c r="A159" s="45" t="s">
        <v>1485</v>
      </c>
      <c r="B159" s="34" t="s">
        <v>217</v>
      </c>
      <c r="C159" s="35">
        <v>246.57474035999999</v>
      </c>
      <c r="D159" s="43" t="str">
        <f t="shared" si="24"/>
        <v>N/A</v>
      </c>
      <c r="E159" s="35">
        <v>247.61308731</v>
      </c>
      <c r="F159" s="43" t="str">
        <f t="shared" si="25"/>
        <v>N/A</v>
      </c>
      <c r="G159" s="35">
        <v>247.92407514999999</v>
      </c>
      <c r="H159" s="43" t="str">
        <f t="shared" si="26"/>
        <v>N/A</v>
      </c>
      <c r="I159" s="12">
        <v>0.42109999999999997</v>
      </c>
      <c r="J159" s="12">
        <v>0.12559999999999999</v>
      </c>
      <c r="K159" s="44" t="s">
        <v>732</v>
      </c>
      <c r="L159" s="9" t="str">
        <f t="shared" si="27"/>
        <v>Yes</v>
      </c>
    </row>
    <row r="160" spans="1:12" x14ac:dyDescent="0.2">
      <c r="A160" s="45" t="s">
        <v>1486</v>
      </c>
      <c r="B160" s="34" t="s">
        <v>217</v>
      </c>
      <c r="C160" s="35">
        <v>248.86085593000001</v>
      </c>
      <c r="D160" s="43" t="str">
        <f t="shared" si="24"/>
        <v>N/A</v>
      </c>
      <c r="E160" s="35">
        <v>250.76836546999999</v>
      </c>
      <c r="F160" s="43" t="str">
        <f t="shared" si="25"/>
        <v>N/A</v>
      </c>
      <c r="G160" s="35">
        <v>250.37641618000001</v>
      </c>
      <c r="H160" s="43" t="str">
        <f t="shared" si="26"/>
        <v>N/A</v>
      </c>
      <c r="I160" s="12">
        <v>0.76649999999999996</v>
      </c>
      <c r="J160" s="12">
        <v>-0.156</v>
      </c>
      <c r="K160" s="44" t="s">
        <v>732</v>
      </c>
      <c r="L160" s="9" t="str">
        <f t="shared" si="27"/>
        <v>Yes</v>
      </c>
    </row>
    <row r="161" spans="1:12" x14ac:dyDescent="0.2">
      <c r="A161" s="45" t="s">
        <v>1487</v>
      </c>
      <c r="B161" s="34" t="s">
        <v>217</v>
      </c>
      <c r="C161" s="35">
        <v>235.84590517000001</v>
      </c>
      <c r="D161" s="43" t="str">
        <f t="shared" si="24"/>
        <v>N/A</v>
      </c>
      <c r="E161" s="35">
        <v>232.35849056999999</v>
      </c>
      <c r="F161" s="43" t="str">
        <f t="shared" si="25"/>
        <v>N/A</v>
      </c>
      <c r="G161" s="35">
        <v>235.26730309999999</v>
      </c>
      <c r="H161" s="43" t="str">
        <f t="shared" si="26"/>
        <v>N/A</v>
      </c>
      <c r="I161" s="12">
        <v>-1.48</v>
      </c>
      <c r="J161" s="12">
        <v>1.252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11</v>
      </c>
      <c r="F163" s="43" t="str">
        <f t="shared" si="29"/>
        <v>N/A</v>
      </c>
      <c r="G163" s="35">
        <v>11</v>
      </c>
      <c r="H163" s="43" t="str">
        <f t="shared" si="30"/>
        <v>N/A</v>
      </c>
      <c r="I163" s="12" t="s">
        <v>1743</v>
      </c>
      <c r="J163" s="12">
        <v>100</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11</v>
      </c>
      <c r="H164" s="43" t="str">
        <f t="shared" si="30"/>
        <v>N/A</v>
      </c>
      <c r="I164" s="12" t="s">
        <v>1743</v>
      </c>
      <c r="J164" s="12">
        <v>100</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11</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0</v>
      </c>
      <c r="D167" s="43" t="str">
        <f t="shared" si="28"/>
        <v>N/A</v>
      </c>
      <c r="E167" s="35">
        <v>0</v>
      </c>
      <c r="F167" s="43" t="str">
        <f t="shared" si="29"/>
        <v>N/A</v>
      </c>
      <c r="G167" s="35">
        <v>0</v>
      </c>
      <c r="H167" s="43" t="str">
        <f t="shared" si="30"/>
        <v>N/A</v>
      </c>
      <c r="I167" s="12" t="s">
        <v>1743</v>
      </c>
      <c r="J167" s="12" t="s">
        <v>1743</v>
      </c>
      <c r="K167" s="14" t="s">
        <v>217</v>
      </c>
      <c r="L167" s="9" t="str">
        <f t="shared" si="31"/>
        <v>N/A</v>
      </c>
    </row>
    <row r="168" spans="1:12" x14ac:dyDescent="0.2">
      <c r="A168" s="45" t="s">
        <v>125</v>
      </c>
      <c r="B168" s="34" t="s">
        <v>217</v>
      </c>
      <c r="C168" s="46">
        <v>425601</v>
      </c>
      <c r="D168" s="43" t="str">
        <f t="shared" si="28"/>
        <v>N/A</v>
      </c>
      <c r="E168" s="46">
        <v>651108</v>
      </c>
      <c r="F168" s="43" t="str">
        <f t="shared" si="29"/>
        <v>N/A</v>
      </c>
      <c r="G168" s="46">
        <v>799871</v>
      </c>
      <c r="H168" s="43" t="str">
        <f t="shared" si="30"/>
        <v>N/A</v>
      </c>
      <c r="I168" s="12">
        <v>52.99</v>
      </c>
      <c r="J168" s="12">
        <v>22.85</v>
      </c>
      <c r="K168" s="14" t="s">
        <v>217</v>
      </c>
      <c r="L168" s="9" t="str">
        <f t="shared" si="31"/>
        <v>N/A</v>
      </c>
    </row>
    <row r="169" spans="1:12" x14ac:dyDescent="0.2">
      <c r="A169" s="45" t="s">
        <v>1624</v>
      </c>
      <c r="B169" s="34" t="s">
        <v>217</v>
      </c>
      <c r="C169" s="46">
        <v>348522</v>
      </c>
      <c r="D169" s="43" t="str">
        <f t="shared" si="28"/>
        <v>N/A</v>
      </c>
      <c r="E169" s="46">
        <v>621567</v>
      </c>
      <c r="F169" s="43" t="str">
        <f t="shared" si="29"/>
        <v>N/A</v>
      </c>
      <c r="G169" s="46">
        <v>785629</v>
      </c>
      <c r="H169" s="43" t="str">
        <f t="shared" si="30"/>
        <v>N/A</v>
      </c>
      <c r="I169" s="12">
        <v>78.34</v>
      </c>
      <c r="J169" s="12">
        <v>26.39</v>
      </c>
      <c r="K169" s="14" t="s">
        <v>217</v>
      </c>
      <c r="L169" s="9" t="str">
        <f t="shared" si="31"/>
        <v>N/A</v>
      </c>
    </row>
    <row r="170" spans="1:12" x14ac:dyDescent="0.2">
      <c r="A170" s="45" t="s">
        <v>1381</v>
      </c>
      <c r="B170" s="34" t="s">
        <v>217</v>
      </c>
      <c r="C170" s="46">
        <v>170343</v>
      </c>
      <c r="D170" s="43" t="str">
        <f t="shared" si="28"/>
        <v>N/A</v>
      </c>
      <c r="E170" s="46">
        <v>172849</v>
      </c>
      <c r="F170" s="43" t="str">
        <f t="shared" si="29"/>
        <v>N/A</v>
      </c>
      <c r="G170" s="46">
        <v>277250</v>
      </c>
      <c r="H170" s="43" t="str">
        <f t="shared" si="30"/>
        <v>N/A</v>
      </c>
      <c r="I170" s="12">
        <v>1.4710000000000001</v>
      </c>
      <c r="J170" s="12">
        <v>60.4</v>
      </c>
      <c r="K170" s="14" t="s">
        <v>217</v>
      </c>
      <c r="L170" s="9" t="str">
        <f t="shared" si="31"/>
        <v>N/A</v>
      </c>
    </row>
    <row r="171" spans="1:12" x14ac:dyDescent="0.2">
      <c r="A171" s="45" t="s">
        <v>1618</v>
      </c>
      <c r="B171" s="34" t="s">
        <v>217</v>
      </c>
      <c r="C171" s="46">
        <v>61986</v>
      </c>
      <c r="D171" s="43" t="str">
        <f t="shared" si="28"/>
        <v>N/A</v>
      </c>
      <c r="E171" s="46">
        <v>79859</v>
      </c>
      <c r="F171" s="43" t="str">
        <f t="shared" si="29"/>
        <v>N/A</v>
      </c>
      <c r="G171" s="46">
        <v>25014</v>
      </c>
      <c r="H171" s="43" t="str">
        <f t="shared" si="30"/>
        <v>N/A</v>
      </c>
      <c r="I171" s="12">
        <v>28.83</v>
      </c>
      <c r="J171" s="12">
        <v>-68.7</v>
      </c>
      <c r="K171" s="14" t="s">
        <v>217</v>
      </c>
      <c r="L171" s="9" t="str">
        <f t="shared" si="31"/>
        <v>N/A</v>
      </c>
    </row>
    <row r="172" spans="1:12" x14ac:dyDescent="0.2">
      <c r="A172" s="45" t="s">
        <v>1619</v>
      </c>
      <c r="B172" s="34" t="s">
        <v>217</v>
      </c>
      <c r="C172" s="46">
        <v>159724</v>
      </c>
      <c r="D172" s="43" t="str">
        <f t="shared" si="28"/>
        <v>N/A</v>
      </c>
      <c r="E172" s="46">
        <v>151406</v>
      </c>
      <c r="F172" s="43" t="str">
        <f t="shared" si="29"/>
        <v>N/A</v>
      </c>
      <c r="G172" s="46">
        <v>169603</v>
      </c>
      <c r="H172" s="43" t="str">
        <f t="shared" si="30"/>
        <v>N/A</v>
      </c>
      <c r="I172" s="12">
        <v>-5.21</v>
      </c>
      <c r="J172" s="12">
        <v>12.02</v>
      </c>
      <c r="K172" s="14" t="s">
        <v>217</v>
      </c>
      <c r="L172" s="9" t="str">
        <f t="shared" si="31"/>
        <v>N/A</v>
      </c>
    </row>
    <row r="173" spans="1:12" ht="25.5" x14ac:dyDescent="0.2">
      <c r="A173" s="45" t="s">
        <v>1382</v>
      </c>
      <c r="B173" s="34" t="s">
        <v>217</v>
      </c>
      <c r="C173" s="46">
        <v>35171</v>
      </c>
      <c r="D173" s="43" t="str">
        <f t="shared" ref="D173:D187" si="32">IF($B173="N/A","N/A",IF(C173&gt;10,"No",IF(C173&lt;-10,"No","Yes")))</f>
        <v>N/A</v>
      </c>
      <c r="E173" s="46">
        <v>39042</v>
      </c>
      <c r="F173" s="43" t="str">
        <f t="shared" ref="F173:F187" si="33">IF($B173="N/A","N/A",IF(E173&gt;10,"No",IF(E173&lt;-10,"No","Yes")))</f>
        <v>N/A</v>
      </c>
      <c r="G173" s="46">
        <v>25835</v>
      </c>
      <c r="H173" s="43" t="str">
        <f t="shared" ref="H173:H187" si="34">IF($B173="N/A","N/A",IF(G173&gt;10,"No",IF(G173&lt;-10,"No","Yes")))</f>
        <v>N/A</v>
      </c>
      <c r="I173" s="12">
        <v>11.01</v>
      </c>
      <c r="J173" s="12">
        <v>-33.799999999999997</v>
      </c>
      <c r="K173" s="44" t="s">
        <v>732</v>
      </c>
      <c r="L173" s="9" t="str">
        <f t="shared" ref="L173:L187" si="35">IF(J173="Div by 0", "N/A", IF(K173="N/A","N/A", IF(J173&gt;VALUE(MID(K173,1,2)), "No", IF(J173&lt;-1*VALUE(MID(K173,1,2)), "No", "Yes"))))</f>
        <v>No</v>
      </c>
    </row>
    <row r="174" spans="1:12" x14ac:dyDescent="0.2">
      <c r="A174" s="45" t="s">
        <v>649</v>
      </c>
      <c r="B174" s="34" t="s">
        <v>217</v>
      </c>
      <c r="C174" s="35">
        <v>174</v>
      </c>
      <c r="D174" s="43" t="str">
        <f t="shared" si="32"/>
        <v>N/A</v>
      </c>
      <c r="E174" s="35">
        <v>105</v>
      </c>
      <c r="F174" s="43" t="str">
        <f t="shared" si="33"/>
        <v>N/A</v>
      </c>
      <c r="G174" s="35">
        <v>120</v>
      </c>
      <c r="H174" s="43" t="str">
        <f t="shared" si="34"/>
        <v>N/A</v>
      </c>
      <c r="I174" s="12">
        <v>-39.700000000000003</v>
      </c>
      <c r="J174" s="12">
        <v>14.29</v>
      </c>
      <c r="K174" s="44" t="s">
        <v>732</v>
      </c>
      <c r="L174" s="9" t="str">
        <f t="shared" si="35"/>
        <v>Yes</v>
      </c>
    </row>
    <row r="175" spans="1:12" ht="25.5" x14ac:dyDescent="0.2">
      <c r="A175" s="45" t="s">
        <v>1383</v>
      </c>
      <c r="B175" s="34" t="s">
        <v>217</v>
      </c>
      <c r="C175" s="46">
        <v>202.13218391000001</v>
      </c>
      <c r="D175" s="43" t="str">
        <f t="shared" si="32"/>
        <v>N/A</v>
      </c>
      <c r="E175" s="46">
        <v>371.82857143000001</v>
      </c>
      <c r="F175" s="43" t="str">
        <f t="shared" si="33"/>
        <v>N/A</v>
      </c>
      <c r="G175" s="46">
        <v>215.29166667000001</v>
      </c>
      <c r="H175" s="43" t="str">
        <f t="shared" si="34"/>
        <v>N/A</v>
      </c>
      <c r="I175" s="12">
        <v>83.95</v>
      </c>
      <c r="J175" s="12">
        <v>-42.1</v>
      </c>
      <c r="K175" s="44" t="s">
        <v>732</v>
      </c>
      <c r="L175" s="9" t="str">
        <f t="shared" si="35"/>
        <v>No</v>
      </c>
    </row>
    <row r="176" spans="1:12" ht="25.5" x14ac:dyDescent="0.2">
      <c r="A176" s="45" t="s">
        <v>1384</v>
      </c>
      <c r="B176" s="34" t="s">
        <v>217</v>
      </c>
      <c r="C176" s="46">
        <v>311722</v>
      </c>
      <c r="D176" s="43" t="str">
        <f t="shared" si="32"/>
        <v>N/A</v>
      </c>
      <c r="E176" s="46">
        <v>338256</v>
      </c>
      <c r="F176" s="43" t="str">
        <f t="shared" si="33"/>
        <v>N/A</v>
      </c>
      <c r="G176" s="46">
        <v>344772</v>
      </c>
      <c r="H176" s="43" t="str">
        <f t="shared" si="34"/>
        <v>N/A</v>
      </c>
      <c r="I176" s="12">
        <v>8.5120000000000005</v>
      </c>
      <c r="J176" s="12">
        <v>1.9259999999999999</v>
      </c>
      <c r="K176" s="44" t="s">
        <v>732</v>
      </c>
      <c r="L176" s="9" t="str">
        <f t="shared" si="35"/>
        <v>Yes</v>
      </c>
    </row>
    <row r="177" spans="1:12" x14ac:dyDescent="0.2">
      <c r="A177" s="45" t="s">
        <v>516</v>
      </c>
      <c r="B177" s="34" t="s">
        <v>217</v>
      </c>
      <c r="C177" s="35">
        <v>1661</v>
      </c>
      <c r="D177" s="43" t="str">
        <f t="shared" si="32"/>
        <v>N/A</v>
      </c>
      <c r="E177" s="35">
        <v>1715</v>
      </c>
      <c r="F177" s="43" t="str">
        <f t="shared" si="33"/>
        <v>N/A</v>
      </c>
      <c r="G177" s="35">
        <v>1633</v>
      </c>
      <c r="H177" s="43" t="str">
        <f t="shared" si="34"/>
        <v>N/A</v>
      </c>
      <c r="I177" s="12">
        <v>3.2509999999999999</v>
      </c>
      <c r="J177" s="12">
        <v>-4.78</v>
      </c>
      <c r="K177" s="44" t="s">
        <v>732</v>
      </c>
      <c r="L177" s="9" t="str">
        <f t="shared" si="35"/>
        <v>Yes</v>
      </c>
    </row>
    <row r="178" spans="1:12" ht="25.5" x14ac:dyDescent="0.2">
      <c r="A178" s="45" t="s">
        <v>1385</v>
      </c>
      <c r="B178" s="34" t="s">
        <v>217</v>
      </c>
      <c r="C178" s="46">
        <v>187.67128235999999</v>
      </c>
      <c r="D178" s="43" t="str">
        <f t="shared" si="32"/>
        <v>N/A</v>
      </c>
      <c r="E178" s="46">
        <v>197.23381924</v>
      </c>
      <c r="F178" s="43" t="str">
        <f t="shared" si="33"/>
        <v>N/A</v>
      </c>
      <c r="G178" s="46">
        <v>211.12798530000001</v>
      </c>
      <c r="H178" s="43" t="str">
        <f t="shared" si="34"/>
        <v>N/A</v>
      </c>
      <c r="I178" s="12">
        <v>5.0949999999999998</v>
      </c>
      <c r="J178" s="12">
        <v>7.0449999999999999</v>
      </c>
      <c r="K178" s="44" t="s">
        <v>732</v>
      </c>
      <c r="L178" s="9" t="str">
        <f t="shared" si="35"/>
        <v>Yes</v>
      </c>
    </row>
    <row r="179" spans="1:12" ht="25.5" x14ac:dyDescent="0.2">
      <c r="A179" s="45" t="s">
        <v>1386</v>
      </c>
      <c r="B179" s="34" t="s">
        <v>217</v>
      </c>
      <c r="C179" s="46">
        <v>125798</v>
      </c>
      <c r="D179" s="43" t="str">
        <f t="shared" si="32"/>
        <v>N/A</v>
      </c>
      <c r="E179" s="46">
        <v>120029</v>
      </c>
      <c r="F179" s="43" t="str">
        <f t="shared" si="33"/>
        <v>N/A</v>
      </c>
      <c r="G179" s="46">
        <v>142922</v>
      </c>
      <c r="H179" s="43" t="str">
        <f t="shared" si="34"/>
        <v>N/A</v>
      </c>
      <c r="I179" s="12">
        <v>-4.59</v>
      </c>
      <c r="J179" s="12">
        <v>19.07</v>
      </c>
      <c r="K179" s="44" t="s">
        <v>732</v>
      </c>
      <c r="L179" s="9" t="str">
        <f t="shared" si="35"/>
        <v>Yes</v>
      </c>
    </row>
    <row r="180" spans="1:12" x14ac:dyDescent="0.2">
      <c r="A180" s="45" t="s">
        <v>517</v>
      </c>
      <c r="B180" s="34" t="s">
        <v>217</v>
      </c>
      <c r="C180" s="35">
        <v>899</v>
      </c>
      <c r="D180" s="43" t="str">
        <f t="shared" si="32"/>
        <v>N/A</v>
      </c>
      <c r="E180" s="35">
        <v>870</v>
      </c>
      <c r="F180" s="43" t="str">
        <f t="shared" si="33"/>
        <v>N/A</v>
      </c>
      <c r="G180" s="35">
        <v>809</v>
      </c>
      <c r="H180" s="43" t="str">
        <f t="shared" si="34"/>
        <v>N/A</v>
      </c>
      <c r="I180" s="12">
        <v>-3.23</v>
      </c>
      <c r="J180" s="12">
        <v>-7.01</v>
      </c>
      <c r="K180" s="44" t="s">
        <v>732</v>
      </c>
      <c r="L180" s="9" t="str">
        <f t="shared" si="35"/>
        <v>Yes</v>
      </c>
    </row>
    <row r="181" spans="1:12" ht="25.5" x14ac:dyDescent="0.2">
      <c r="A181" s="45" t="s">
        <v>1387</v>
      </c>
      <c r="B181" s="34" t="s">
        <v>217</v>
      </c>
      <c r="C181" s="46">
        <v>139.93103447999999</v>
      </c>
      <c r="D181" s="43" t="str">
        <f t="shared" si="32"/>
        <v>N/A</v>
      </c>
      <c r="E181" s="46">
        <v>137.96436782000001</v>
      </c>
      <c r="F181" s="43" t="str">
        <f t="shared" si="33"/>
        <v>N/A</v>
      </c>
      <c r="G181" s="46">
        <v>176.66501854000001</v>
      </c>
      <c r="H181" s="43" t="str">
        <f t="shared" si="34"/>
        <v>N/A</v>
      </c>
      <c r="I181" s="12">
        <v>-1.41</v>
      </c>
      <c r="J181" s="12">
        <v>28.05</v>
      </c>
      <c r="K181" s="44" t="s">
        <v>732</v>
      </c>
      <c r="L181" s="9" t="str">
        <f t="shared" si="35"/>
        <v>Yes</v>
      </c>
    </row>
    <row r="182" spans="1:12" ht="25.5" x14ac:dyDescent="0.2">
      <c r="A182" s="45" t="s">
        <v>1388</v>
      </c>
      <c r="B182" s="34" t="s">
        <v>217</v>
      </c>
      <c r="C182" s="46">
        <v>1250644</v>
      </c>
      <c r="D182" s="43" t="str">
        <f t="shared" si="32"/>
        <v>N/A</v>
      </c>
      <c r="E182" s="46">
        <v>1687946</v>
      </c>
      <c r="F182" s="43" t="str">
        <f t="shared" si="33"/>
        <v>N/A</v>
      </c>
      <c r="G182" s="46">
        <v>1672477</v>
      </c>
      <c r="H182" s="43" t="str">
        <f t="shared" si="34"/>
        <v>N/A</v>
      </c>
      <c r="I182" s="12">
        <v>34.97</v>
      </c>
      <c r="J182" s="12">
        <v>-0.91600000000000004</v>
      </c>
      <c r="K182" s="44" t="s">
        <v>732</v>
      </c>
      <c r="L182" s="9" t="str">
        <f t="shared" si="35"/>
        <v>Yes</v>
      </c>
    </row>
    <row r="183" spans="1:12" x14ac:dyDescent="0.2">
      <c r="A183" s="45" t="s">
        <v>518</v>
      </c>
      <c r="B183" s="34" t="s">
        <v>217</v>
      </c>
      <c r="C183" s="35">
        <v>1153</v>
      </c>
      <c r="D183" s="43" t="str">
        <f t="shared" si="32"/>
        <v>N/A</v>
      </c>
      <c r="E183" s="35">
        <v>1219</v>
      </c>
      <c r="F183" s="43" t="str">
        <f t="shared" si="33"/>
        <v>N/A</v>
      </c>
      <c r="G183" s="35">
        <v>1252</v>
      </c>
      <c r="H183" s="43" t="str">
        <f t="shared" si="34"/>
        <v>N/A</v>
      </c>
      <c r="I183" s="12">
        <v>5.7240000000000002</v>
      </c>
      <c r="J183" s="12">
        <v>2.7069999999999999</v>
      </c>
      <c r="K183" s="44" t="s">
        <v>732</v>
      </c>
      <c r="L183" s="9" t="str">
        <f t="shared" si="35"/>
        <v>Yes</v>
      </c>
    </row>
    <row r="184" spans="1:12" ht="25.5" x14ac:dyDescent="0.2">
      <c r="A184" s="45" t="s">
        <v>1389</v>
      </c>
      <c r="B184" s="34" t="s">
        <v>217</v>
      </c>
      <c r="C184" s="46">
        <v>1084.6869036999999</v>
      </c>
      <c r="D184" s="43" t="str">
        <f t="shared" si="32"/>
        <v>N/A</v>
      </c>
      <c r="E184" s="46">
        <v>1384.6972929000001</v>
      </c>
      <c r="F184" s="43" t="str">
        <f t="shared" si="33"/>
        <v>N/A</v>
      </c>
      <c r="G184" s="46">
        <v>1335.8442491999999</v>
      </c>
      <c r="H184" s="43" t="str">
        <f t="shared" si="34"/>
        <v>N/A</v>
      </c>
      <c r="I184" s="12">
        <v>27.66</v>
      </c>
      <c r="J184" s="12">
        <v>-3.53</v>
      </c>
      <c r="K184" s="44" t="s">
        <v>732</v>
      </c>
      <c r="L184" s="9" t="str">
        <f t="shared" si="35"/>
        <v>Yes</v>
      </c>
    </row>
    <row r="185" spans="1:12" ht="25.5" x14ac:dyDescent="0.2">
      <c r="A185" s="45" t="s">
        <v>1390</v>
      </c>
      <c r="B185" s="34" t="s">
        <v>217</v>
      </c>
      <c r="C185" s="46">
        <v>58311546</v>
      </c>
      <c r="D185" s="43" t="str">
        <f t="shared" si="32"/>
        <v>N/A</v>
      </c>
      <c r="E185" s="46">
        <v>61666307</v>
      </c>
      <c r="F185" s="43" t="str">
        <f t="shared" si="33"/>
        <v>N/A</v>
      </c>
      <c r="G185" s="46">
        <v>64651977</v>
      </c>
      <c r="H185" s="43" t="str">
        <f t="shared" si="34"/>
        <v>N/A</v>
      </c>
      <c r="I185" s="12">
        <v>5.7530000000000001</v>
      </c>
      <c r="J185" s="12">
        <v>4.8419999999999996</v>
      </c>
      <c r="K185" s="44" t="s">
        <v>732</v>
      </c>
      <c r="L185" s="9" t="str">
        <f t="shared" si="35"/>
        <v>Yes</v>
      </c>
    </row>
    <row r="186" spans="1:12" ht="25.5" x14ac:dyDescent="0.2">
      <c r="A186" s="45" t="s">
        <v>519</v>
      </c>
      <c r="B186" s="34" t="s">
        <v>217</v>
      </c>
      <c r="C186" s="35">
        <v>1674</v>
      </c>
      <c r="D186" s="43" t="str">
        <f t="shared" si="32"/>
        <v>N/A</v>
      </c>
      <c r="E186" s="35">
        <v>1698</v>
      </c>
      <c r="F186" s="43" t="str">
        <f t="shared" si="33"/>
        <v>N/A</v>
      </c>
      <c r="G186" s="35">
        <v>1801</v>
      </c>
      <c r="H186" s="43" t="str">
        <f t="shared" si="34"/>
        <v>N/A</v>
      </c>
      <c r="I186" s="12">
        <v>1.4339999999999999</v>
      </c>
      <c r="J186" s="12">
        <v>6.0659999999999998</v>
      </c>
      <c r="K186" s="44" t="s">
        <v>732</v>
      </c>
      <c r="L186" s="9" t="str">
        <f t="shared" si="35"/>
        <v>Yes</v>
      </c>
    </row>
    <row r="187" spans="1:12" ht="25.5" x14ac:dyDescent="0.2">
      <c r="A187" s="45" t="s">
        <v>1391</v>
      </c>
      <c r="B187" s="34" t="s">
        <v>217</v>
      </c>
      <c r="C187" s="46">
        <v>34833.659498000001</v>
      </c>
      <c r="D187" s="43" t="str">
        <f t="shared" si="32"/>
        <v>N/A</v>
      </c>
      <c r="E187" s="46">
        <v>36317.024146000003</v>
      </c>
      <c r="F187" s="43" t="str">
        <f t="shared" si="33"/>
        <v>N/A</v>
      </c>
      <c r="G187" s="46">
        <v>35897.821766000001</v>
      </c>
      <c r="H187" s="43" t="str">
        <f t="shared" si="34"/>
        <v>N/A</v>
      </c>
      <c r="I187" s="12">
        <v>4.258</v>
      </c>
      <c r="J187" s="12">
        <v>-1.1499999999999999</v>
      </c>
      <c r="K187" s="44" t="s">
        <v>732</v>
      </c>
      <c r="L187" s="9" t="str">
        <f t="shared" si="35"/>
        <v>Yes</v>
      </c>
    </row>
    <row r="188" spans="1:12" x14ac:dyDescent="0.2">
      <c r="A188" s="4" t="s">
        <v>1392</v>
      </c>
      <c r="B188" s="34" t="s">
        <v>217</v>
      </c>
      <c r="C188" s="46">
        <v>69632898</v>
      </c>
      <c r="D188" s="43" t="str">
        <f t="shared" ref="D188:D203" si="36">IF($B188="N/A","N/A",IF(C188&gt;10,"No",IF(C188&lt;-10,"No","Yes")))</f>
        <v>N/A</v>
      </c>
      <c r="E188" s="46">
        <v>73933073</v>
      </c>
      <c r="F188" s="43" t="str">
        <f t="shared" ref="F188:F203" si="37">IF($B188="N/A","N/A",IF(E188&gt;10,"No",IF(E188&lt;-10,"No","Yes")))</f>
        <v>N/A</v>
      </c>
      <c r="G188" s="46">
        <v>76820321</v>
      </c>
      <c r="H188" s="43" t="str">
        <f t="shared" ref="H188:H203" si="38">IF($B188="N/A","N/A",IF(G188&gt;10,"No",IF(G188&lt;-10,"No","Yes")))</f>
        <v>N/A</v>
      </c>
      <c r="I188" s="12">
        <v>6.1749999999999998</v>
      </c>
      <c r="J188" s="12">
        <v>3.9049999999999998</v>
      </c>
      <c r="K188" s="44" t="s">
        <v>732</v>
      </c>
      <c r="L188" s="9" t="str">
        <f t="shared" ref="L188:L203" si="39">IF(J188="Div by 0", "N/A", IF(K188="N/A","N/A", IF(J188&gt;VALUE(MID(K188,1,2)), "No", IF(J188&lt;-1*VALUE(MID(K188,1,2)), "No", "Yes"))))</f>
        <v>Yes</v>
      </c>
    </row>
    <row r="189" spans="1:12" x14ac:dyDescent="0.2">
      <c r="A189" s="4" t="s">
        <v>1489</v>
      </c>
      <c r="B189" s="34" t="s">
        <v>217</v>
      </c>
      <c r="C189" s="35">
        <v>3580</v>
      </c>
      <c r="D189" s="43" t="str">
        <f t="shared" si="36"/>
        <v>N/A</v>
      </c>
      <c r="E189" s="35">
        <v>3590</v>
      </c>
      <c r="F189" s="43" t="str">
        <f t="shared" si="37"/>
        <v>N/A</v>
      </c>
      <c r="G189" s="35">
        <v>3617</v>
      </c>
      <c r="H189" s="43" t="str">
        <f t="shared" si="38"/>
        <v>N/A</v>
      </c>
      <c r="I189" s="12">
        <v>0.27929999999999999</v>
      </c>
      <c r="J189" s="12">
        <v>0.75209999999999999</v>
      </c>
      <c r="K189" s="44" t="s">
        <v>732</v>
      </c>
      <c r="L189" s="9" t="str">
        <f t="shared" si="39"/>
        <v>Yes</v>
      </c>
    </row>
    <row r="190" spans="1:12" x14ac:dyDescent="0.2">
      <c r="A190" s="4" t="s">
        <v>1490</v>
      </c>
      <c r="B190" s="34" t="s">
        <v>217</v>
      </c>
      <c r="C190" s="46">
        <v>19450.530168000001</v>
      </c>
      <c r="D190" s="43" t="str">
        <f t="shared" si="36"/>
        <v>N/A</v>
      </c>
      <c r="E190" s="46">
        <v>20594.170752000002</v>
      </c>
      <c r="F190" s="43" t="str">
        <f t="shared" si="37"/>
        <v>N/A</v>
      </c>
      <c r="G190" s="46">
        <v>21238.684269000001</v>
      </c>
      <c r="H190" s="43" t="str">
        <f t="shared" si="38"/>
        <v>N/A</v>
      </c>
      <c r="I190" s="12">
        <v>5.88</v>
      </c>
      <c r="J190" s="12">
        <v>3.13</v>
      </c>
      <c r="K190" s="44" t="s">
        <v>732</v>
      </c>
      <c r="L190" s="9" t="str">
        <f t="shared" si="39"/>
        <v>Yes</v>
      </c>
    </row>
    <row r="191" spans="1:12" x14ac:dyDescent="0.2">
      <c r="A191" s="4" t="s">
        <v>1491</v>
      </c>
      <c r="B191" s="34" t="s">
        <v>217</v>
      </c>
      <c r="C191" s="46">
        <v>5986.3333333</v>
      </c>
      <c r="D191" s="43" t="str">
        <f t="shared" si="36"/>
        <v>N/A</v>
      </c>
      <c r="E191" s="46">
        <v>6760.1274935000001</v>
      </c>
      <c r="F191" s="43" t="str">
        <f t="shared" si="37"/>
        <v>N/A</v>
      </c>
      <c r="G191" s="46">
        <v>6964.8598382999999</v>
      </c>
      <c r="H191" s="43" t="str">
        <f t="shared" si="38"/>
        <v>N/A</v>
      </c>
      <c r="I191" s="12">
        <v>12.93</v>
      </c>
      <c r="J191" s="12">
        <v>3.0289999999999999</v>
      </c>
      <c r="K191" s="44" t="s">
        <v>732</v>
      </c>
      <c r="L191" s="9" t="str">
        <f t="shared" si="39"/>
        <v>Yes</v>
      </c>
    </row>
    <row r="192" spans="1:12" x14ac:dyDescent="0.2">
      <c r="A192" s="4" t="s">
        <v>1492</v>
      </c>
      <c r="B192" s="34" t="s">
        <v>217</v>
      </c>
      <c r="C192" s="46">
        <v>26290.387532000001</v>
      </c>
      <c r="D192" s="43" t="str">
        <f t="shared" si="36"/>
        <v>N/A</v>
      </c>
      <c r="E192" s="46">
        <v>27161.504312000001</v>
      </c>
      <c r="F192" s="43" t="str">
        <f t="shared" si="37"/>
        <v>N/A</v>
      </c>
      <c r="G192" s="46">
        <v>27615.077569000001</v>
      </c>
      <c r="H192" s="43" t="str">
        <f t="shared" si="38"/>
        <v>N/A</v>
      </c>
      <c r="I192" s="12">
        <v>3.3130000000000002</v>
      </c>
      <c r="J192" s="12">
        <v>1.67</v>
      </c>
      <c r="K192" s="44" t="s">
        <v>732</v>
      </c>
      <c r="L192" s="9" t="str">
        <f t="shared" si="39"/>
        <v>Yes</v>
      </c>
    </row>
    <row r="193" spans="1:12" x14ac:dyDescent="0.2">
      <c r="A193" s="45" t="s">
        <v>1493</v>
      </c>
      <c r="B193" s="34" t="s">
        <v>217</v>
      </c>
      <c r="C193" s="9">
        <v>25.064762304999999</v>
      </c>
      <c r="D193" s="43" t="str">
        <f t="shared" si="36"/>
        <v>N/A</v>
      </c>
      <c r="E193" s="9">
        <v>25.303073018999999</v>
      </c>
      <c r="F193" s="43" t="str">
        <f t="shared" si="37"/>
        <v>N/A</v>
      </c>
      <c r="G193" s="9">
        <v>25.511355621</v>
      </c>
      <c r="H193" s="43" t="str">
        <f t="shared" si="38"/>
        <v>N/A</v>
      </c>
      <c r="I193" s="12">
        <v>0.95079999999999998</v>
      </c>
      <c r="J193" s="12">
        <v>0.82320000000000004</v>
      </c>
      <c r="K193" s="44" t="s">
        <v>732</v>
      </c>
      <c r="L193" s="9" t="str">
        <f t="shared" si="39"/>
        <v>Yes</v>
      </c>
    </row>
    <row r="194" spans="1:12" x14ac:dyDescent="0.2">
      <c r="A194" s="45" t="s">
        <v>1494</v>
      </c>
      <c r="B194" s="34" t="s">
        <v>217</v>
      </c>
      <c r="C194" s="9">
        <v>17.516339868999999</v>
      </c>
      <c r="D194" s="43" t="str">
        <f t="shared" si="36"/>
        <v>N/A</v>
      </c>
      <c r="E194" s="9">
        <v>16.995872641999998</v>
      </c>
      <c r="F194" s="43" t="str">
        <f t="shared" si="37"/>
        <v>N/A</v>
      </c>
      <c r="G194" s="9">
        <v>16.532976826999999</v>
      </c>
      <c r="H194" s="43" t="str">
        <f t="shared" si="38"/>
        <v>N/A</v>
      </c>
      <c r="I194" s="12">
        <v>-2.97</v>
      </c>
      <c r="J194" s="12">
        <v>-2.72</v>
      </c>
      <c r="K194" s="44" t="s">
        <v>732</v>
      </c>
      <c r="L194" s="9" t="str">
        <f t="shared" si="39"/>
        <v>Yes</v>
      </c>
    </row>
    <row r="195" spans="1:12" x14ac:dyDescent="0.2">
      <c r="A195" s="45" t="s">
        <v>1495</v>
      </c>
      <c r="B195" s="34" t="s">
        <v>217</v>
      </c>
      <c r="C195" s="9">
        <v>32.672722268000001</v>
      </c>
      <c r="D195" s="43" t="str">
        <f t="shared" si="36"/>
        <v>N/A</v>
      </c>
      <c r="E195" s="9">
        <v>33.374451753999999</v>
      </c>
      <c r="F195" s="43" t="str">
        <f t="shared" si="37"/>
        <v>N/A</v>
      </c>
      <c r="G195" s="9">
        <v>34.087501703999997</v>
      </c>
      <c r="H195" s="43" t="str">
        <f t="shared" si="38"/>
        <v>N/A</v>
      </c>
      <c r="I195" s="12">
        <v>2.1480000000000001</v>
      </c>
      <c r="J195" s="12">
        <v>2.137</v>
      </c>
      <c r="K195" s="44" t="s">
        <v>732</v>
      </c>
      <c r="L195" s="9" t="str">
        <f t="shared" si="39"/>
        <v>Yes</v>
      </c>
    </row>
    <row r="196" spans="1:12" ht="25.5" x14ac:dyDescent="0.2">
      <c r="A196" s="4" t="s">
        <v>1404</v>
      </c>
      <c r="B196" s="34" t="s">
        <v>217</v>
      </c>
      <c r="C196" s="46">
        <v>58311546</v>
      </c>
      <c r="D196" s="43" t="str">
        <f t="shared" si="36"/>
        <v>N/A</v>
      </c>
      <c r="E196" s="46">
        <v>61666307</v>
      </c>
      <c r="F196" s="43" t="str">
        <f t="shared" si="37"/>
        <v>N/A</v>
      </c>
      <c r="G196" s="46">
        <v>64651977</v>
      </c>
      <c r="H196" s="43" t="str">
        <f t="shared" si="38"/>
        <v>N/A</v>
      </c>
      <c r="I196" s="12">
        <v>5.7530000000000001</v>
      </c>
      <c r="J196" s="12">
        <v>4.8419999999999996</v>
      </c>
      <c r="K196" s="44" t="s">
        <v>732</v>
      </c>
      <c r="L196" s="9" t="str">
        <f t="shared" si="39"/>
        <v>Yes</v>
      </c>
    </row>
    <row r="197" spans="1:12" x14ac:dyDescent="0.2">
      <c r="A197" s="4" t="s">
        <v>1496</v>
      </c>
      <c r="B197" s="34" t="s">
        <v>217</v>
      </c>
      <c r="C197" s="35">
        <v>1674</v>
      </c>
      <c r="D197" s="43" t="str">
        <f t="shared" si="36"/>
        <v>N/A</v>
      </c>
      <c r="E197" s="35">
        <v>1698</v>
      </c>
      <c r="F197" s="43" t="str">
        <f t="shared" si="37"/>
        <v>N/A</v>
      </c>
      <c r="G197" s="35">
        <v>1801</v>
      </c>
      <c r="H197" s="43" t="str">
        <f t="shared" si="38"/>
        <v>N/A</v>
      </c>
      <c r="I197" s="12">
        <v>1.4339999999999999</v>
      </c>
      <c r="J197" s="12">
        <v>6.0659999999999998</v>
      </c>
      <c r="K197" s="44" t="s">
        <v>732</v>
      </c>
      <c r="L197" s="9" t="str">
        <f t="shared" si="39"/>
        <v>Yes</v>
      </c>
    </row>
    <row r="198" spans="1:12" ht="25.5" x14ac:dyDescent="0.2">
      <c r="A198" s="4" t="s">
        <v>1497</v>
      </c>
      <c r="B198" s="34" t="s">
        <v>217</v>
      </c>
      <c r="C198" s="46">
        <v>34833.659498000001</v>
      </c>
      <c r="D198" s="43" t="str">
        <f t="shared" si="36"/>
        <v>N/A</v>
      </c>
      <c r="E198" s="46">
        <v>36317.024146000003</v>
      </c>
      <c r="F198" s="43" t="str">
        <f t="shared" si="37"/>
        <v>N/A</v>
      </c>
      <c r="G198" s="46">
        <v>35897.821766000001</v>
      </c>
      <c r="H198" s="43" t="str">
        <f t="shared" si="38"/>
        <v>N/A</v>
      </c>
      <c r="I198" s="12">
        <v>4.258</v>
      </c>
      <c r="J198" s="12">
        <v>-1.1499999999999999</v>
      </c>
      <c r="K198" s="44" t="s">
        <v>732</v>
      </c>
      <c r="L198" s="9" t="str">
        <f t="shared" si="39"/>
        <v>Yes</v>
      </c>
    </row>
    <row r="199" spans="1:12" ht="25.5" x14ac:dyDescent="0.2">
      <c r="A199" s="4" t="s">
        <v>1498</v>
      </c>
      <c r="B199" s="34" t="s">
        <v>217</v>
      </c>
      <c r="C199" s="46">
        <v>34012.071429000003</v>
      </c>
      <c r="D199" s="43" t="str">
        <f t="shared" si="36"/>
        <v>N/A</v>
      </c>
      <c r="E199" s="46">
        <v>26211.173912999999</v>
      </c>
      <c r="F199" s="43" t="str">
        <f t="shared" si="37"/>
        <v>N/A</v>
      </c>
      <c r="G199" s="46">
        <v>11212.835821000001</v>
      </c>
      <c r="H199" s="43" t="str">
        <f t="shared" si="38"/>
        <v>N/A</v>
      </c>
      <c r="I199" s="12">
        <v>-22.9</v>
      </c>
      <c r="J199" s="12">
        <v>-57.2</v>
      </c>
      <c r="K199" s="44" t="s">
        <v>732</v>
      </c>
      <c r="L199" s="9" t="str">
        <f t="shared" si="39"/>
        <v>No</v>
      </c>
    </row>
    <row r="200" spans="1:12" ht="25.5" x14ac:dyDescent="0.2">
      <c r="A200" s="4" t="s">
        <v>1499</v>
      </c>
      <c r="B200" s="34" t="s">
        <v>217</v>
      </c>
      <c r="C200" s="46">
        <v>34840.588554000002</v>
      </c>
      <c r="D200" s="43" t="str">
        <f t="shared" si="36"/>
        <v>N/A</v>
      </c>
      <c r="E200" s="46">
        <v>36455.791044999998</v>
      </c>
      <c r="F200" s="43" t="str">
        <f t="shared" si="37"/>
        <v>N/A</v>
      </c>
      <c r="G200" s="46">
        <v>36851.624566999999</v>
      </c>
      <c r="H200" s="43" t="str">
        <f t="shared" si="38"/>
        <v>N/A</v>
      </c>
      <c r="I200" s="12">
        <v>4.6360000000000001</v>
      </c>
      <c r="J200" s="12">
        <v>1.0860000000000001</v>
      </c>
      <c r="K200" s="44" t="s">
        <v>732</v>
      </c>
      <c r="L200" s="9" t="str">
        <f t="shared" si="39"/>
        <v>Yes</v>
      </c>
    </row>
    <row r="201" spans="1:12" ht="25.5" x14ac:dyDescent="0.2">
      <c r="A201" s="4" t="s">
        <v>1500</v>
      </c>
      <c r="B201" s="34" t="s">
        <v>217</v>
      </c>
      <c r="C201" s="9">
        <v>11.720226843000001</v>
      </c>
      <c r="D201" s="43" t="str">
        <f t="shared" si="36"/>
        <v>N/A</v>
      </c>
      <c r="E201" s="9">
        <v>11.967860163999999</v>
      </c>
      <c r="F201" s="43" t="str">
        <f t="shared" si="37"/>
        <v>N/A</v>
      </c>
      <c r="G201" s="9">
        <v>12.702778952999999</v>
      </c>
      <c r="H201" s="43" t="str">
        <f t="shared" si="38"/>
        <v>N/A</v>
      </c>
      <c r="I201" s="12">
        <v>2.113</v>
      </c>
      <c r="J201" s="12">
        <v>6.141</v>
      </c>
      <c r="K201" s="44" t="s">
        <v>732</v>
      </c>
      <c r="L201" s="9" t="str">
        <f t="shared" si="39"/>
        <v>Yes</v>
      </c>
    </row>
    <row r="202" spans="1:12" ht="25.5" x14ac:dyDescent="0.2">
      <c r="A202" s="4" t="s">
        <v>1501</v>
      </c>
      <c r="B202" s="34" t="s">
        <v>217</v>
      </c>
      <c r="C202" s="9">
        <v>0.2033405955</v>
      </c>
      <c r="D202" s="43" t="str">
        <f t="shared" si="36"/>
        <v>N/A</v>
      </c>
      <c r="E202" s="9">
        <v>0.33903301889999998</v>
      </c>
      <c r="F202" s="43" t="str">
        <f t="shared" si="37"/>
        <v>N/A</v>
      </c>
      <c r="G202" s="9">
        <v>0.99524658349999995</v>
      </c>
      <c r="H202" s="43" t="str">
        <f t="shared" si="38"/>
        <v>N/A</v>
      </c>
      <c r="I202" s="12">
        <v>66.73</v>
      </c>
      <c r="J202" s="12">
        <v>193.6</v>
      </c>
      <c r="K202" s="44" t="s">
        <v>732</v>
      </c>
      <c r="L202" s="9" t="str">
        <f t="shared" si="39"/>
        <v>No</v>
      </c>
    </row>
    <row r="203" spans="1:12" ht="25.5" x14ac:dyDescent="0.2">
      <c r="A203" s="4" t="s">
        <v>1502</v>
      </c>
      <c r="B203" s="34" t="s">
        <v>217</v>
      </c>
      <c r="C203" s="9">
        <v>22.846132673</v>
      </c>
      <c r="D203" s="43" t="str">
        <f t="shared" si="36"/>
        <v>N/A</v>
      </c>
      <c r="E203" s="9">
        <v>22.957785088000001</v>
      </c>
      <c r="F203" s="43" t="str">
        <f t="shared" si="37"/>
        <v>N/A</v>
      </c>
      <c r="G203" s="9">
        <v>23.633637727</v>
      </c>
      <c r="H203" s="43" t="str">
        <f t="shared" si="38"/>
        <v>N/A</v>
      </c>
      <c r="I203" s="12">
        <v>0.48870000000000002</v>
      </c>
      <c r="J203" s="12">
        <v>2.944</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127525</v>
      </c>
      <c r="D6" s="43" t="str">
        <f>IF($B6="N/A","N/A",IF(C6&gt;10,"No",IF(C6&lt;-10,"No","Yes")))</f>
        <v>N/A</v>
      </c>
      <c r="E6" s="35">
        <v>132659</v>
      </c>
      <c r="F6" s="43" t="str">
        <f>IF($B6="N/A","N/A",IF(E6&gt;10,"No",IF(E6&lt;-10,"No","Yes")))</f>
        <v>N/A</v>
      </c>
      <c r="G6" s="35">
        <v>136937</v>
      </c>
      <c r="H6" s="43" t="str">
        <f>IF($B6="N/A","N/A",IF(G6&gt;10,"No",IF(G6&lt;-10,"No","Yes")))</f>
        <v>N/A</v>
      </c>
      <c r="I6" s="12">
        <v>4.0259999999999998</v>
      </c>
      <c r="J6" s="12">
        <v>3.2250000000000001</v>
      </c>
      <c r="K6" s="44" t="s">
        <v>732</v>
      </c>
      <c r="L6" s="9" t="str">
        <f t="shared" ref="L6:L46" si="0">IF(J6="Div by 0", "N/A", IF(K6="N/A","N/A", IF(J6&gt;VALUE(MID(K6,1,2)), "No", IF(J6&lt;-1*VALUE(MID(K6,1,2)), "No", "Yes"))))</f>
        <v>Yes</v>
      </c>
    </row>
    <row r="7" spans="1:12" x14ac:dyDescent="0.2">
      <c r="A7" s="45" t="s">
        <v>10</v>
      </c>
      <c r="B7" s="34" t="s">
        <v>217</v>
      </c>
      <c r="C7" s="35">
        <v>111748</v>
      </c>
      <c r="D7" s="43" t="str">
        <f>IF($B7="N/A","N/A",IF(C7&gt;10,"No",IF(C7&lt;-10,"No","Yes")))</f>
        <v>N/A</v>
      </c>
      <c r="E7" s="35">
        <v>116410</v>
      </c>
      <c r="F7" s="43" t="str">
        <f>IF($B7="N/A","N/A",IF(E7&gt;10,"No",IF(E7&lt;-10,"No","Yes")))</f>
        <v>N/A</v>
      </c>
      <c r="G7" s="35">
        <v>121241</v>
      </c>
      <c r="H7" s="43" t="str">
        <f>IF($B7="N/A","N/A",IF(G7&gt;10,"No",IF(G7&lt;-10,"No","Yes")))</f>
        <v>N/A</v>
      </c>
      <c r="I7" s="12">
        <v>4.1719999999999997</v>
      </c>
      <c r="J7" s="12">
        <v>4.1500000000000004</v>
      </c>
      <c r="K7" s="44" t="s">
        <v>732</v>
      </c>
      <c r="L7" s="9" t="str">
        <f t="shared" si="0"/>
        <v>Yes</v>
      </c>
    </row>
    <row r="8" spans="1:12" x14ac:dyDescent="0.2">
      <c r="A8" s="45" t="s">
        <v>91</v>
      </c>
      <c r="B8" s="9" t="s">
        <v>301</v>
      </c>
      <c r="C8" s="8">
        <v>87.628308175000001</v>
      </c>
      <c r="D8" s="43" t="str">
        <f>IF($B8="N/A","N/A",IF(C8&gt;90,"No",IF(C8&lt;65,"No","Yes")))</f>
        <v>Yes</v>
      </c>
      <c r="E8" s="8">
        <v>87.751302210999995</v>
      </c>
      <c r="F8" s="43" t="str">
        <f>IF($B8="N/A","N/A",IF(E8&gt;90,"No",IF(E8&lt;65,"No","Yes")))</f>
        <v>Yes</v>
      </c>
      <c r="G8" s="8">
        <v>88.537794751999996</v>
      </c>
      <c r="H8" s="43" t="str">
        <f>IF($B8="N/A","N/A",IF(G8&gt;90,"No",IF(G8&lt;65,"No","Yes")))</f>
        <v>Yes</v>
      </c>
      <c r="I8" s="12">
        <v>0.1404</v>
      </c>
      <c r="J8" s="12">
        <v>0.89629999999999999</v>
      </c>
      <c r="K8" s="44" t="s">
        <v>732</v>
      </c>
      <c r="L8" s="9" t="str">
        <f t="shared" si="0"/>
        <v>Yes</v>
      </c>
    </row>
    <row r="9" spans="1:12" x14ac:dyDescent="0.2">
      <c r="A9" s="45" t="s">
        <v>92</v>
      </c>
      <c r="B9" s="9" t="s">
        <v>302</v>
      </c>
      <c r="C9" s="8">
        <v>96.221013455000005</v>
      </c>
      <c r="D9" s="43" t="str">
        <f>IF($B9="N/A","N/A",IF(C9&gt;100,"No",IF(C9&lt;90,"No","Yes")))</f>
        <v>Yes</v>
      </c>
      <c r="E9" s="8">
        <v>96.352494892999999</v>
      </c>
      <c r="F9" s="43" t="str">
        <f>IF($B9="N/A","N/A",IF(E9&gt;100,"No",IF(E9&lt;90,"No","Yes")))</f>
        <v>Yes</v>
      </c>
      <c r="G9" s="8">
        <v>96.200674784</v>
      </c>
      <c r="H9" s="43" t="str">
        <f>IF($B9="N/A","N/A",IF(G9&gt;100,"No",IF(G9&lt;90,"No","Yes")))</f>
        <v>Yes</v>
      </c>
      <c r="I9" s="12">
        <v>0.1366</v>
      </c>
      <c r="J9" s="12">
        <v>-0.158</v>
      </c>
      <c r="K9" s="44" t="s">
        <v>732</v>
      </c>
      <c r="L9" s="9" t="str">
        <f t="shared" si="0"/>
        <v>Yes</v>
      </c>
    </row>
    <row r="10" spans="1:12" x14ac:dyDescent="0.2">
      <c r="A10" s="45" t="s">
        <v>93</v>
      </c>
      <c r="B10" s="9" t="s">
        <v>303</v>
      </c>
      <c r="C10" s="8">
        <v>91.921686746999995</v>
      </c>
      <c r="D10" s="43" t="str">
        <f>IF($B10="N/A","N/A",IF(C10&gt;100,"No",IF(C10&lt;85,"No","Yes")))</f>
        <v>Yes</v>
      </c>
      <c r="E10" s="8">
        <v>91.905702008999995</v>
      </c>
      <c r="F10" s="43" t="str">
        <f>IF($B10="N/A","N/A",IF(E10&gt;100,"No",IF(E10&lt;85,"No","Yes")))</f>
        <v>Yes</v>
      </c>
      <c r="G10" s="8">
        <v>92.041991194999994</v>
      </c>
      <c r="H10" s="43" t="str">
        <f>IF($B10="N/A","N/A",IF(G10&gt;100,"No",IF(G10&lt;85,"No","Yes")))</f>
        <v>Yes</v>
      </c>
      <c r="I10" s="12">
        <v>-1.7000000000000001E-2</v>
      </c>
      <c r="J10" s="12">
        <v>0.14829999999999999</v>
      </c>
      <c r="K10" s="44" t="s">
        <v>732</v>
      </c>
      <c r="L10" s="9" t="str">
        <f t="shared" si="0"/>
        <v>Yes</v>
      </c>
    </row>
    <row r="11" spans="1:12" x14ac:dyDescent="0.2">
      <c r="A11" s="45" t="s">
        <v>94</v>
      </c>
      <c r="B11" s="9" t="s">
        <v>304</v>
      </c>
      <c r="C11" s="8">
        <v>86.083060816</v>
      </c>
      <c r="D11" s="43" t="str">
        <f>IF($B11="N/A","N/A",IF(C11&gt;100,"No",IF(C11&lt;80,"No","Yes")))</f>
        <v>Yes</v>
      </c>
      <c r="E11" s="8">
        <v>86.453396978000001</v>
      </c>
      <c r="F11" s="43" t="str">
        <f>IF($B11="N/A","N/A",IF(E11&gt;100,"No",IF(E11&lt;80,"No","Yes")))</f>
        <v>Yes</v>
      </c>
      <c r="G11" s="8">
        <v>87.662315985999996</v>
      </c>
      <c r="H11" s="43" t="str">
        <f>IF($B11="N/A","N/A",IF(G11&gt;100,"No",IF(G11&lt;80,"No","Yes")))</f>
        <v>Yes</v>
      </c>
      <c r="I11" s="12">
        <v>0.43020000000000003</v>
      </c>
      <c r="J11" s="12">
        <v>1.3979999999999999</v>
      </c>
      <c r="K11" s="44" t="s">
        <v>732</v>
      </c>
      <c r="L11" s="9" t="str">
        <f t="shared" si="0"/>
        <v>Yes</v>
      </c>
    </row>
    <row r="12" spans="1:12" x14ac:dyDescent="0.2">
      <c r="A12" s="45" t="s">
        <v>95</v>
      </c>
      <c r="B12" s="9" t="s">
        <v>304</v>
      </c>
      <c r="C12" s="8">
        <v>87.515886206000005</v>
      </c>
      <c r="D12" s="43" t="str">
        <f>IF($B12="N/A","N/A",IF(C12&gt;100,"No",IF(C12&lt;80,"No","Yes")))</f>
        <v>Yes</v>
      </c>
      <c r="E12" s="8">
        <v>86.940089585999999</v>
      </c>
      <c r="F12" s="43" t="str">
        <f>IF($B12="N/A","N/A",IF(E12&gt;100,"No",IF(E12&lt;80,"No","Yes")))</f>
        <v>Yes</v>
      </c>
      <c r="G12" s="8">
        <v>86.955749855999997</v>
      </c>
      <c r="H12" s="43" t="str">
        <f>IF($B12="N/A","N/A",IF(G12&gt;100,"No",IF(G12&lt;80,"No","Yes")))</f>
        <v>Yes</v>
      </c>
      <c r="I12" s="12">
        <v>-0.65800000000000003</v>
      </c>
      <c r="J12" s="12">
        <v>1.7999999999999999E-2</v>
      </c>
      <c r="K12" s="44" t="s">
        <v>732</v>
      </c>
      <c r="L12" s="9" t="str">
        <f t="shared" si="0"/>
        <v>Yes</v>
      </c>
    </row>
    <row r="13" spans="1:12" x14ac:dyDescent="0.2">
      <c r="A13" s="3" t="s">
        <v>96</v>
      </c>
      <c r="B13" s="34" t="s">
        <v>217</v>
      </c>
      <c r="C13" s="35">
        <v>99408.19</v>
      </c>
      <c r="D13" s="43" t="str">
        <f t="shared" ref="D13:D44" si="1">IF($B13="N/A","N/A",IF(C13&gt;10,"No",IF(C13&lt;-10,"No","Yes")))</f>
        <v>N/A</v>
      </c>
      <c r="E13" s="35">
        <v>104201.31</v>
      </c>
      <c r="F13" s="43" t="str">
        <f t="shared" ref="F13:F44" si="2">IF($B13="N/A","N/A",IF(E13&gt;10,"No",IF(E13&lt;-10,"No","Yes")))</f>
        <v>N/A</v>
      </c>
      <c r="G13" s="35">
        <v>109205.03</v>
      </c>
      <c r="H13" s="43" t="str">
        <f t="shared" ref="H13:H44" si="3">IF($B13="N/A","N/A",IF(G13&gt;10,"No",IF(G13&lt;-10,"No","Yes")))</f>
        <v>N/A</v>
      </c>
      <c r="I13" s="12">
        <v>4.8220000000000001</v>
      </c>
      <c r="J13" s="12">
        <v>4.8019999999999996</v>
      </c>
      <c r="K13" s="44" t="s">
        <v>732</v>
      </c>
      <c r="L13" s="9" t="str">
        <f t="shared" si="0"/>
        <v>Yes</v>
      </c>
    </row>
    <row r="14" spans="1:12" x14ac:dyDescent="0.2">
      <c r="A14" s="3" t="s">
        <v>100</v>
      </c>
      <c r="B14" s="34" t="s">
        <v>217</v>
      </c>
      <c r="C14" s="35">
        <v>6986</v>
      </c>
      <c r="D14" s="43" t="str">
        <f t="shared" si="1"/>
        <v>N/A</v>
      </c>
      <c r="E14" s="35">
        <v>6854</v>
      </c>
      <c r="F14" s="43" t="str">
        <f t="shared" si="2"/>
        <v>N/A</v>
      </c>
      <c r="G14" s="35">
        <v>6817</v>
      </c>
      <c r="H14" s="43" t="str">
        <f t="shared" si="3"/>
        <v>N/A</v>
      </c>
      <c r="I14" s="12">
        <v>-1.89</v>
      </c>
      <c r="J14" s="12">
        <v>-0.54</v>
      </c>
      <c r="K14" s="44" t="s">
        <v>732</v>
      </c>
      <c r="L14" s="9" t="str">
        <f t="shared" si="0"/>
        <v>Yes</v>
      </c>
    </row>
    <row r="15" spans="1:12" x14ac:dyDescent="0.2">
      <c r="A15" s="3" t="s">
        <v>984</v>
      </c>
      <c r="B15" s="34" t="s">
        <v>217</v>
      </c>
      <c r="C15" s="35">
        <v>1763</v>
      </c>
      <c r="D15" s="43" t="str">
        <f t="shared" si="1"/>
        <v>N/A</v>
      </c>
      <c r="E15" s="35">
        <v>1722</v>
      </c>
      <c r="F15" s="43" t="str">
        <f t="shared" si="2"/>
        <v>N/A</v>
      </c>
      <c r="G15" s="35">
        <v>1704</v>
      </c>
      <c r="H15" s="43" t="str">
        <f t="shared" si="3"/>
        <v>N/A</v>
      </c>
      <c r="I15" s="12">
        <v>-2.33</v>
      </c>
      <c r="J15" s="12">
        <v>-1.05</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112</v>
      </c>
      <c r="D17" s="43" t="str">
        <f t="shared" si="1"/>
        <v>N/A</v>
      </c>
      <c r="E17" s="35">
        <v>96</v>
      </c>
      <c r="F17" s="43" t="str">
        <f t="shared" si="2"/>
        <v>N/A</v>
      </c>
      <c r="G17" s="35">
        <v>97</v>
      </c>
      <c r="H17" s="43" t="str">
        <f t="shared" si="3"/>
        <v>N/A</v>
      </c>
      <c r="I17" s="12">
        <v>-14.3</v>
      </c>
      <c r="J17" s="12">
        <v>1.042</v>
      </c>
      <c r="K17" s="44" t="s">
        <v>732</v>
      </c>
      <c r="L17" s="9" t="str">
        <f t="shared" si="0"/>
        <v>Yes</v>
      </c>
    </row>
    <row r="18" spans="1:12" x14ac:dyDescent="0.2">
      <c r="A18" s="3" t="s">
        <v>987</v>
      </c>
      <c r="B18" s="34" t="s">
        <v>217</v>
      </c>
      <c r="C18" s="35">
        <v>5111</v>
      </c>
      <c r="D18" s="43" t="str">
        <f t="shared" si="1"/>
        <v>N/A</v>
      </c>
      <c r="E18" s="35">
        <v>5036</v>
      </c>
      <c r="F18" s="43" t="str">
        <f t="shared" si="2"/>
        <v>N/A</v>
      </c>
      <c r="G18" s="35">
        <v>5016</v>
      </c>
      <c r="H18" s="43" t="str">
        <f t="shared" si="3"/>
        <v>N/A</v>
      </c>
      <c r="I18" s="12">
        <v>-1.47</v>
      </c>
      <c r="J18" s="12">
        <v>-0.39700000000000002</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16600</v>
      </c>
      <c r="D20" s="43" t="str">
        <f t="shared" si="1"/>
        <v>N/A</v>
      </c>
      <c r="E20" s="35">
        <v>17222</v>
      </c>
      <c r="F20" s="43" t="str">
        <f t="shared" si="2"/>
        <v>N/A</v>
      </c>
      <c r="G20" s="35">
        <v>17718</v>
      </c>
      <c r="H20" s="43" t="str">
        <f t="shared" si="3"/>
        <v>N/A</v>
      </c>
      <c r="I20" s="12">
        <v>3.7469999999999999</v>
      </c>
      <c r="J20" s="12">
        <v>2.88</v>
      </c>
      <c r="K20" s="44" t="s">
        <v>732</v>
      </c>
      <c r="L20" s="9" t="str">
        <f t="shared" si="0"/>
        <v>Yes</v>
      </c>
    </row>
    <row r="21" spans="1:12" x14ac:dyDescent="0.2">
      <c r="A21" s="3" t="s">
        <v>989</v>
      </c>
      <c r="B21" s="34" t="s">
        <v>217</v>
      </c>
      <c r="C21" s="35">
        <v>13524</v>
      </c>
      <c r="D21" s="43" t="str">
        <f t="shared" si="1"/>
        <v>N/A</v>
      </c>
      <c r="E21" s="35">
        <v>13918</v>
      </c>
      <c r="F21" s="43" t="str">
        <f t="shared" si="2"/>
        <v>N/A</v>
      </c>
      <c r="G21" s="35">
        <v>14352</v>
      </c>
      <c r="H21" s="43" t="str">
        <f t="shared" si="3"/>
        <v>N/A</v>
      </c>
      <c r="I21" s="12">
        <v>2.9129999999999998</v>
      </c>
      <c r="J21" s="12">
        <v>3.1179999999999999</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301</v>
      </c>
      <c r="D23" s="43" t="str">
        <f t="shared" si="1"/>
        <v>N/A</v>
      </c>
      <c r="E23" s="35">
        <v>257</v>
      </c>
      <c r="F23" s="43" t="str">
        <f t="shared" si="2"/>
        <v>N/A</v>
      </c>
      <c r="G23" s="35">
        <v>264</v>
      </c>
      <c r="H23" s="43" t="str">
        <f t="shared" si="3"/>
        <v>N/A</v>
      </c>
      <c r="I23" s="12">
        <v>-14.6</v>
      </c>
      <c r="J23" s="12">
        <v>2.7240000000000002</v>
      </c>
      <c r="K23" s="44" t="s">
        <v>732</v>
      </c>
      <c r="L23" s="9" t="str">
        <f t="shared" si="0"/>
        <v>Yes</v>
      </c>
    </row>
    <row r="24" spans="1:12" x14ac:dyDescent="0.2">
      <c r="A24" s="3" t="s">
        <v>992</v>
      </c>
      <c r="B24" s="34" t="s">
        <v>217</v>
      </c>
      <c r="C24" s="35">
        <v>2775</v>
      </c>
      <c r="D24" s="43" t="str">
        <f t="shared" si="1"/>
        <v>N/A</v>
      </c>
      <c r="E24" s="35">
        <v>3047</v>
      </c>
      <c r="F24" s="43" t="str">
        <f t="shared" si="2"/>
        <v>N/A</v>
      </c>
      <c r="G24" s="35">
        <v>3102</v>
      </c>
      <c r="H24" s="43" t="str">
        <f t="shared" si="3"/>
        <v>N/A</v>
      </c>
      <c r="I24" s="12">
        <v>9.8019999999999996</v>
      </c>
      <c r="J24" s="12">
        <v>1.8049999999999999</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83481</v>
      </c>
      <c r="D26" s="43" t="str">
        <f t="shared" si="1"/>
        <v>N/A</v>
      </c>
      <c r="E26" s="35">
        <v>87151</v>
      </c>
      <c r="F26" s="43" t="str">
        <f t="shared" si="2"/>
        <v>N/A</v>
      </c>
      <c r="G26" s="35">
        <v>89871</v>
      </c>
      <c r="H26" s="43" t="str">
        <f t="shared" si="3"/>
        <v>N/A</v>
      </c>
      <c r="I26" s="12">
        <v>4.3959999999999999</v>
      </c>
      <c r="J26" s="12">
        <v>3.121</v>
      </c>
      <c r="K26" s="44" t="s">
        <v>732</v>
      </c>
      <c r="L26" s="9" t="str">
        <f t="shared" si="0"/>
        <v>Yes</v>
      </c>
    </row>
    <row r="27" spans="1:12" x14ac:dyDescent="0.2">
      <c r="A27" s="3" t="s">
        <v>994</v>
      </c>
      <c r="B27" s="34" t="s">
        <v>217</v>
      </c>
      <c r="C27" s="35">
        <v>15676</v>
      </c>
      <c r="D27" s="43" t="str">
        <f t="shared" si="1"/>
        <v>N/A</v>
      </c>
      <c r="E27" s="35">
        <v>17462</v>
      </c>
      <c r="F27" s="43" t="str">
        <f t="shared" si="2"/>
        <v>N/A</v>
      </c>
      <c r="G27" s="35">
        <v>18001</v>
      </c>
      <c r="H27" s="43" t="str">
        <f t="shared" si="3"/>
        <v>N/A</v>
      </c>
      <c r="I27" s="12">
        <v>11.39</v>
      </c>
      <c r="J27" s="12">
        <v>3.0870000000000002</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51154</v>
      </c>
      <c r="D30" s="43" t="str">
        <f t="shared" si="1"/>
        <v>N/A</v>
      </c>
      <c r="E30" s="35">
        <v>53973</v>
      </c>
      <c r="F30" s="43" t="str">
        <f t="shared" si="2"/>
        <v>N/A</v>
      </c>
      <c r="G30" s="35">
        <v>55839</v>
      </c>
      <c r="H30" s="43" t="str">
        <f t="shared" si="3"/>
        <v>N/A</v>
      </c>
      <c r="I30" s="12">
        <v>5.5110000000000001</v>
      </c>
      <c r="J30" s="12">
        <v>3.4569999999999999</v>
      </c>
      <c r="K30" s="44" t="s">
        <v>732</v>
      </c>
      <c r="L30" s="9" t="str">
        <f t="shared" si="0"/>
        <v>Yes</v>
      </c>
    </row>
    <row r="31" spans="1:12" x14ac:dyDescent="0.2">
      <c r="A31" s="3" t="s">
        <v>998</v>
      </c>
      <c r="B31" s="34" t="s">
        <v>217</v>
      </c>
      <c r="C31" s="35">
        <v>11190</v>
      </c>
      <c r="D31" s="43" t="str">
        <f t="shared" si="1"/>
        <v>N/A</v>
      </c>
      <c r="E31" s="35">
        <v>10130</v>
      </c>
      <c r="F31" s="43" t="str">
        <f t="shared" si="2"/>
        <v>N/A</v>
      </c>
      <c r="G31" s="35">
        <v>11116</v>
      </c>
      <c r="H31" s="43" t="str">
        <f t="shared" si="3"/>
        <v>N/A</v>
      </c>
      <c r="I31" s="12">
        <v>-9.4700000000000006</v>
      </c>
      <c r="J31" s="12">
        <v>9.7330000000000005</v>
      </c>
      <c r="K31" s="44" t="s">
        <v>732</v>
      </c>
      <c r="L31" s="9" t="str">
        <f t="shared" si="0"/>
        <v>Yes</v>
      </c>
    </row>
    <row r="32" spans="1:12" x14ac:dyDescent="0.2">
      <c r="A32" s="3" t="s">
        <v>999</v>
      </c>
      <c r="B32" s="34" t="s">
        <v>217</v>
      </c>
      <c r="C32" s="35">
        <v>5461</v>
      </c>
      <c r="D32" s="43" t="str">
        <f t="shared" si="1"/>
        <v>N/A</v>
      </c>
      <c r="E32" s="35">
        <v>5586</v>
      </c>
      <c r="F32" s="43" t="str">
        <f t="shared" si="2"/>
        <v>N/A</v>
      </c>
      <c r="G32" s="35">
        <v>4915</v>
      </c>
      <c r="H32" s="43" t="str">
        <f t="shared" si="3"/>
        <v>N/A</v>
      </c>
      <c r="I32" s="12">
        <v>2.2890000000000001</v>
      </c>
      <c r="J32" s="12">
        <v>-12</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20458</v>
      </c>
      <c r="D34" s="43" t="str">
        <f t="shared" si="1"/>
        <v>N/A</v>
      </c>
      <c r="E34" s="35">
        <v>21432</v>
      </c>
      <c r="F34" s="43" t="str">
        <f t="shared" si="2"/>
        <v>N/A</v>
      </c>
      <c r="G34" s="35">
        <v>22531</v>
      </c>
      <c r="H34" s="43" t="str">
        <f t="shared" si="3"/>
        <v>N/A</v>
      </c>
      <c r="I34" s="12">
        <v>4.7610000000000001</v>
      </c>
      <c r="J34" s="12">
        <v>5.1280000000000001</v>
      </c>
      <c r="K34" s="44" t="s">
        <v>732</v>
      </c>
      <c r="L34" s="9" t="str">
        <f t="shared" si="0"/>
        <v>Yes</v>
      </c>
    </row>
    <row r="35" spans="1:12" x14ac:dyDescent="0.2">
      <c r="A35" s="3" t="s">
        <v>1001</v>
      </c>
      <c r="B35" s="34" t="s">
        <v>217</v>
      </c>
      <c r="C35" s="35">
        <v>9607</v>
      </c>
      <c r="D35" s="43" t="str">
        <f t="shared" si="1"/>
        <v>N/A</v>
      </c>
      <c r="E35" s="35">
        <v>11173</v>
      </c>
      <c r="F35" s="43" t="str">
        <f t="shared" si="2"/>
        <v>N/A</v>
      </c>
      <c r="G35" s="35">
        <v>11652</v>
      </c>
      <c r="H35" s="43" t="str">
        <f t="shared" si="3"/>
        <v>N/A</v>
      </c>
      <c r="I35" s="12">
        <v>16.3</v>
      </c>
      <c r="J35" s="12">
        <v>4.2869999999999999</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4383</v>
      </c>
      <c r="D38" s="43" t="str">
        <f t="shared" si="1"/>
        <v>N/A</v>
      </c>
      <c r="E38" s="35">
        <v>4523</v>
      </c>
      <c r="F38" s="43" t="str">
        <f t="shared" si="2"/>
        <v>N/A</v>
      </c>
      <c r="G38" s="35">
        <v>4693</v>
      </c>
      <c r="H38" s="43" t="str">
        <f t="shared" si="3"/>
        <v>N/A</v>
      </c>
      <c r="I38" s="12">
        <v>3.194</v>
      </c>
      <c r="J38" s="12">
        <v>3.7589999999999999</v>
      </c>
      <c r="K38" s="44" t="s">
        <v>732</v>
      </c>
      <c r="L38" s="9" t="str">
        <f t="shared" si="0"/>
        <v>Yes</v>
      </c>
    </row>
    <row r="39" spans="1:12" x14ac:dyDescent="0.2">
      <c r="A39" s="3" t="s">
        <v>1005</v>
      </c>
      <c r="B39" s="34" t="s">
        <v>217</v>
      </c>
      <c r="C39" s="35">
        <v>6468</v>
      </c>
      <c r="D39" s="43" t="str">
        <f t="shared" si="1"/>
        <v>N/A</v>
      </c>
      <c r="E39" s="35">
        <v>5736</v>
      </c>
      <c r="F39" s="43" t="str">
        <f t="shared" si="2"/>
        <v>N/A</v>
      </c>
      <c r="G39" s="35">
        <v>6186</v>
      </c>
      <c r="H39" s="43" t="str">
        <f t="shared" si="3"/>
        <v>N/A</v>
      </c>
      <c r="I39" s="12">
        <v>-11.3</v>
      </c>
      <c r="J39" s="12">
        <v>7.8449999999999998</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663383949</v>
      </c>
      <c r="D41" s="43" t="str">
        <f t="shared" si="1"/>
        <v>N/A</v>
      </c>
      <c r="E41" s="46">
        <v>713684921</v>
      </c>
      <c r="F41" s="43" t="str">
        <f t="shared" si="2"/>
        <v>N/A</v>
      </c>
      <c r="G41" s="46">
        <v>746539463</v>
      </c>
      <c r="H41" s="43" t="str">
        <f t="shared" si="3"/>
        <v>N/A</v>
      </c>
      <c r="I41" s="12">
        <v>7.5819999999999999</v>
      </c>
      <c r="J41" s="12">
        <v>4.6040000000000001</v>
      </c>
      <c r="K41" s="44" t="s">
        <v>732</v>
      </c>
      <c r="L41" s="9" t="str">
        <f t="shared" si="0"/>
        <v>Yes</v>
      </c>
    </row>
    <row r="42" spans="1:12" x14ac:dyDescent="0.2">
      <c r="A42" s="45" t="s">
        <v>1503</v>
      </c>
      <c r="B42" s="34" t="s">
        <v>217</v>
      </c>
      <c r="C42" s="46">
        <v>5201.9913663999996</v>
      </c>
      <c r="D42" s="43" t="str">
        <f t="shared" si="1"/>
        <v>N/A</v>
      </c>
      <c r="E42" s="46">
        <v>5379.8454760000004</v>
      </c>
      <c r="F42" s="43" t="str">
        <f t="shared" si="2"/>
        <v>N/A</v>
      </c>
      <c r="G42" s="46">
        <v>5451.7001467999999</v>
      </c>
      <c r="H42" s="43" t="str">
        <f t="shared" si="3"/>
        <v>N/A</v>
      </c>
      <c r="I42" s="12">
        <v>3.419</v>
      </c>
      <c r="J42" s="12">
        <v>1.3360000000000001</v>
      </c>
      <c r="K42" s="44" t="s">
        <v>732</v>
      </c>
      <c r="L42" s="9" t="str">
        <f t="shared" si="0"/>
        <v>Yes</v>
      </c>
    </row>
    <row r="43" spans="1:12" x14ac:dyDescent="0.2">
      <c r="A43" s="45" t="s">
        <v>1504</v>
      </c>
      <c r="B43" s="34" t="s">
        <v>217</v>
      </c>
      <c r="C43" s="46">
        <v>5936.4279360999999</v>
      </c>
      <c r="D43" s="43" t="str">
        <f t="shared" si="1"/>
        <v>N/A</v>
      </c>
      <c r="E43" s="46">
        <v>6130.7870543999998</v>
      </c>
      <c r="F43" s="43" t="str">
        <f t="shared" si="2"/>
        <v>N/A</v>
      </c>
      <c r="G43" s="46">
        <v>6157.4835493</v>
      </c>
      <c r="H43" s="43" t="str">
        <f t="shared" si="3"/>
        <v>N/A</v>
      </c>
      <c r="I43" s="12">
        <v>3.274</v>
      </c>
      <c r="J43" s="12">
        <v>0.43540000000000001</v>
      </c>
      <c r="K43" s="44" t="s">
        <v>732</v>
      </c>
      <c r="L43" s="9" t="str">
        <f t="shared" si="0"/>
        <v>Yes</v>
      </c>
    </row>
    <row r="44" spans="1:12" x14ac:dyDescent="0.2">
      <c r="A44" s="4" t="s">
        <v>107</v>
      </c>
      <c r="B44" s="34" t="s">
        <v>217</v>
      </c>
      <c r="C44" s="46">
        <v>3478839</v>
      </c>
      <c r="D44" s="43" t="str">
        <f t="shared" si="1"/>
        <v>N/A</v>
      </c>
      <c r="E44" s="46">
        <v>1644030</v>
      </c>
      <c r="F44" s="43" t="str">
        <f t="shared" si="2"/>
        <v>N/A</v>
      </c>
      <c r="G44" s="46">
        <v>1779984</v>
      </c>
      <c r="H44" s="43" t="str">
        <f t="shared" si="3"/>
        <v>N/A</v>
      </c>
      <c r="I44" s="12">
        <v>-52.7</v>
      </c>
      <c r="J44" s="12">
        <v>8.27</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18553.860578</v>
      </c>
      <c r="D48" s="43" t="str">
        <f t="shared" ref="D48:D74" si="7">IF($B48="N/A","N/A",IF(C48&gt;10,"No",IF(C48&lt;-10,"No","Yes")))</f>
        <v>N/A</v>
      </c>
      <c r="E48" s="46">
        <v>19309.679748999999</v>
      </c>
      <c r="F48" s="43" t="str">
        <f t="shared" ref="F48:F74" si="8">IF($B48="N/A","N/A",IF(E48&gt;10,"No",IF(E48&lt;-10,"No","Yes")))</f>
        <v>N/A</v>
      </c>
      <c r="G48" s="46">
        <v>19724.280329000001</v>
      </c>
      <c r="H48" s="43" t="str">
        <f t="shared" ref="H48:H74" si="9">IF($B48="N/A","N/A",IF(G48&gt;10,"No",IF(G48&lt;-10,"No","Yes")))</f>
        <v>N/A</v>
      </c>
      <c r="I48" s="12">
        <v>4.0739999999999998</v>
      </c>
      <c r="J48" s="12">
        <v>2.1469999999999998</v>
      </c>
      <c r="K48" s="44" t="s">
        <v>732</v>
      </c>
      <c r="L48" s="9" t="str">
        <f t="shared" ref="L48:L74" si="10">IF(J48="Div by 0", "N/A", IF(K48="N/A","N/A", IF(J48&gt;VALUE(MID(K48,1,2)), "No", IF(J48&lt;-1*VALUE(MID(K48,1,2)), "No", "Yes"))))</f>
        <v>Yes</v>
      </c>
    </row>
    <row r="49" spans="1:12" x14ac:dyDescent="0.2">
      <c r="A49" s="45" t="s">
        <v>1506</v>
      </c>
      <c r="B49" s="34" t="s">
        <v>217</v>
      </c>
      <c r="C49" s="46">
        <v>4168.1264889000004</v>
      </c>
      <c r="D49" s="43" t="str">
        <f t="shared" si="7"/>
        <v>N/A</v>
      </c>
      <c r="E49" s="46">
        <v>4218.5069685999997</v>
      </c>
      <c r="F49" s="43" t="str">
        <f t="shared" si="8"/>
        <v>N/A</v>
      </c>
      <c r="G49" s="46">
        <v>4939.2940140999999</v>
      </c>
      <c r="H49" s="43" t="str">
        <f t="shared" si="9"/>
        <v>N/A</v>
      </c>
      <c r="I49" s="12">
        <v>1.2090000000000001</v>
      </c>
      <c r="J49" s="12">
        <v>17.09</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4588.8571429000003</v>
      </c>
      <c r="D51" s="43" t="str">
        <f t="shared" si="7"/>
        <v>N/A</v>
      </c>
      <c r="E51" s="46">
        <v>7936.7291667</v>
      </c>
      <c r="F51" s="43" t="str">
        <f t="shared" si="8"/>
        <v>N/A</v>
      </c>
      <c r="G51" s="46">
        <v>7226.8969072</v>
      </c>
      <c r="H51" s="43" t="str">
        <f t="shared" si="9"/>
        <v>N/A</v>
      </c>
      <c r="I51" s="12">
        <v>72.959999999999994</v>
      </c>
      <c r="J51" s="12">
        <v>-8.94</v>
      </c>
      <c r="K51" s="44" t="s">
        <v>732</v>
      </c>
      <c r="L51" s="9" t="str">
        <f t="shared" si="10"/>
        <v>Yes</v>
      </c>
    </row>
    <row r="52" spans="1:12" x14ac:dyDescent="0.2">
      <c r="A52" s="45" t="s">
        <v>1509</v>
      </c>
      <c r="B52" s="34" t="s">
        <v>217</v>
      </c>
      <c r="C52" s="46">
        <v>23822.130894000002</v>
      </c>
      <c r="D52" s="43" t="str">
        <f t="shared" si="7"/>
        <v>N/A</v>
      </c>
      <c r="E52" s="46">
        <v>24686.725576000001</v>
      </c>
      <c r="F52" s="43" t="str">
        <f t="shared" si="8"/>
        <v>N/A</v>
      </c>
      <c r="G52" s="46">
        <v>24988.607057000001</v>
      </c>
      <c r="H52" s="43" t="str">
        <f t="shared" si="9"/>
        <v>N/A</v>
      </c>
      <c r="I52" s="12">
        <v>3.629</v>
      </c>
      <c r="J52" s="12">
        <v>1.2230000000000001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17087.688193000002</v>
      </c>
      <c r="D54" s="43" t="str">
        <f t="shared" si="7"/>
        <v>N/A</v>
      </c>
      <c r="E54" s="46">
        <v>18103.176983000001</v>
      </c>
      <c r="F54" s="43" t="str">
        <f t="shared" si="8"/>
        <v>N/A</v>
      </c>
      <c r="G54" s="46">
        <v>17988.54566</v>
      </c>
      <c r="H54" s="43" t="str">
        <f t="shared" si="9"/>
        <v>N/A</v>
      </c>
      <c r="I54" s="12">
        <v>5.9429999999999996</v>
      </c>
      <c r="J54" s="12">
        <v>-0.63300000000000001</v>
      </c>
      <c r="K54" s="44" t="s">
        <v>732</v>
      </c>
      <c r="L54" s="9" t="str">
        <f t="shared" si="10"/>
        <v>Yes</v>
      </c>
    </row>
    <row r="55" spans="1:12" x14ac:dyDescent="0.2">
      <c r="A55" s="45" t="s">
        <v>1512</v>
      </c>
      <c r="B55" s="34" t="s">
        <v>217</v>
      </c>
      <c r="C55" s="46">
        <v>14222.103298</v>
      </c>
      <c r="D55" s="43" t="str">
        <f t="shared" si="7"/>
        <v>N/A</v>
      </c>
      <c r="E55" s="46">
        <v>15116.659218000001</v>
      </c>
      <c r="F55" s="43" t="str">
        <f t="shared" si="8"/>
        <v>N/A</v>
      </c>
      <c r="G55" s="46">
        <v>14971.362249</v>
      </c>
      <c r="H55" s="43" t="str">
        <f t="shared" si="9"/>
        <v>N/A</v>
      </c>
      <c r="I55" s="12">
        <v>6.29</v>
      </c>
      <c r="J55" s="12">
        <v>-0.96099999999999997</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8666.4684385</v>
      </c>
      <c r="D57" s="43" t="str">
        <f t="shared" si="7"/>
        <v>N/A</v>
      </c>
      <c r="E57" s="46">
        <v>10968.392996</v>
      </c>
      <c r="F57" s="43" t="str">
        <f t="shared" si="8"/>
        <v>N/A</v>
      </c>
      <c r="G57" s="46">
        <v>13326.117424</v>
      </c>
      <c r="H57" s="43" t="str">
        <f t="shared" si="9"/>
        <v>N/A</v>
      </c>
      <c r="I57" s="12">
        <v>26.56</v>
      </c>
      <c r="J57" s="12">
        <v>21.5</v>
      </c>
      <c r="K57" s="44" t="s">
        <v>732</v>
      </c>
      <c r="L57" s="9" t="str">
        <f t="shared" si="10"/>
        <v>Yes</v>
      </c>
    </row>
    <row r="58" spans="1:12" x14ac:dyDescent="0.2">
      <c r="A58" s="45" t="s">
        <v>1515</v>
      </c>
      <c r="B58" s="34" t="s">
        <v>217</v>
      </c>
      <c r="C58" s="46">
        <v>31966.591712000001</v>
      </c>
      <c r="D58" s="43" t="str">
        <f t="shared" si="7"/>
        <v>N/A</v>
      </c>
      <c r="E58" s="46">
        <v>32346.693141</v>
      </c>
      <c r="F58" s="43" t="str">
        <f t="shared" si="8"/>
        <v>N/A</v>
      </c>
      <c r="G58" s="46">
        <v>32344.927789000001</v>
      </c>
      <c r="H58" s="43" t="str">
        <f t="shared" si="9"/>
        <v>N/A</v>
      </c>
      <c r="I58" s="12">
        <v>1.1890000000000001</v>
      </c>
      <c r="J58" s="12">
        <v>-5.0000000000000001E-3</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2147.1429785999999</v>
      </c>
      <c r="D60" s="43" t="str">
        <f t="shared" si="7"/>
        <v>N/A</v>
      </c>
      <c r="E60" s="46">
        <v>2185.4253422000002</v>
      </c>
      <c r="F60" s="43" t="str">
        <f t="shared" si="8"/>
        <v>N/A</v>
      </c>
      <c r="G60" s="46">
        <v>2322.7997463000002</v>
      </c>
      <c r="H60" s="43" t="str">
        <f t="shared" si="9"/>
        <v>N/A</v>
      </c>
      <c r="I60" s="12">
        <v>1.7829999999999999</v>
      </c>
      <c r="J60" s="12">
        <v>6.2859999999999996</v>
      </c>
      <c r="K60" s="44" t="s">
        <v>732</v>
      </c>
      <c r="L60" s="9" t="str">
        <f t="shared" si="10"/>
        <v>Yes</v>
      </c>
    </row>
    <row r="61" spans="1:12" x14ac:dyDescent="0.2">
      <c r="A61" s="45" t="s">
        <v>1518</v>
      </c>
      <c r="B61" s="34" t="s">
        <v>217</v>
      </c>
      <c r="C61" s="46">
        <v>1735.3733095</v>
      </c>
      <c r="D61" s="43" t="str">
        <f t="shared" si="7"/>
        <v>N/A</v>
      </c>
      <c r="E61" s="46">
        <v>1890.0076165</v>
      </c>
      <c r="F61" s="43" t="str">
        <f t="shared" si="8"/>
        <v>N/A</v>
      </c>
      <c r="G61" s="46">
        <v>1984.1623798999999</v>
      </c>
      <c r="H61" s="43" t="str">
        <f t="shared" si="9"/>
        <v>N/A</v>
      </c>
      <c r="I61" s="12">
        <v>8.9109999999999996</v>
      </c>
      <c r="J61" s="12">
        <v>4.9820000000000002</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1308.7472338</v>
      </c>
      <c r="D64" s="43" t="str">
        <f t="shared" si="7"/>
        <v>N/A</v>
      </c>
      <c r="E64" s="46">
        <v>1398.2496432999999</v>
      </c>
      <c r="F64" s="43" t="str">
        <f t="shared" si="8"/>
        <v>N/A</v>
      </c>
      <c r="G64" s="46">
        <v>1479.8815881</v>
      </c>
      <c r="H64" s="43" t="str">
        <f t="shared" si="9"/>
        <v>N/A</v>
      </c>
      <c r="I64" s="12">
        <v>6.8390000000000004</v>
      </c>
      <c r="J64" s="12">
        <v>5.8380000000000001</v>
      </c>
      <c r="K64" s="44" t="s">
        <v>732</v>
      </c>
      <c r="L64" s="9" t="str">
        <f t="shared" si="10"/>
        <v>Yes</v>
      </c>
    </row>
    <row r="65" spans="1:12" x14ac:dyDescent="0.2">
      <c r="A65" s="45" t="s">
        <v>1522</v>
      </c>
      <c r="B65" s="34" t="s">
        <v>217</v>
      </c>
      <c r="C65" s="46">
        <v>3319.3893655000002</v>
      </c>
      <c r="D65" s="43" t="str">
        <f t="shared" si="7"/>
        <v>N/A</v>
      </c>
      <c r="E65" s="46">
        <v>3622.2730502999998</v>
      </c>
      <c r="F65" s="43" t="str">
        <f t="shared" si="8"/>
        <v>N/A</v>
      </c>
      <c r="G65" s="46">
        <v>3748.7634041000001</v>
      </c>
      <c r="H65" s="43" t="str">
        <f t="shared" si="9"/>
        <v>N/A</v>
      </c>
      <c r="I65" s="12">
        <v>9.125</v>
      </c>
      <c r="J65" s="12">
        <v>3.492</v>
      </c>
      <c r="K65" s="44" t="s">
        <v>732</v>
      </c>
      <c r="L65" s="9" t="str">
        <f t="shared" si="10"/>
        <v>Yes</v>
      </c>
    </row>
    <row r="66" spans="1:12" x14ac:dyDescent="0.2">
      <c r="A66" s="45" t="s">
        <v>1523</v>
      </c>
      <c r="B66" s="34" t="s">
        <v>217</v>
      </c>
      <c r="C66" s="46">
        <v>8780.4995421999993</v>
      </c>
      <c r="D66" s="43" t="str">
        <f t="shared" si="7"/>
        <v>N/A</v>
      </c>
      <c r="E66" s="46">
        <v>8109.0828858000004</v>
      </c>
      <c r="F66" s="43" t="str">
        <f t="shared" si="8"/>
        <v>N/A</v>
      </c>
      <c r="G66" s="46">
        <v>9914.3574771000003</v>
      </c>
      <c r="H66" s="43" t="str">
        <f t="shared" si="9"/>
        <v>N/A</v>
      </c>
      <c r="I66" s="12">
        <v>-7.65</v>
      </c>
      <c r="J66" s="12">
        <v>22.26</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3463.9462312999999</v>
      </c>
      <c r="D68" s="43" t="str">
        <f t="shared" si="7"/>
        <v>N/A</v>
      </c>
      <c r="E68" s="46">
        <v>3690.8108436000002</v>
      </c>
      <c r="F68" s="43" t="str">
        <f t="shared" si="8"/>
        <v>N/A</v>
      </c>
      <c r="G68" s="46">
        <v>3755.0777151000002</v>
      </c>
      <c r="H68" s="43" t="str">
        <f t="shared" si="9"/>
        <v>N/A</v>
      </c>
      <c r="I68" s="12">
        <v>6.5490000000000004</v>
      </c>
      <c r="J68" s="12">
        <v>1.7410000000000001</v>
      </c>
      <c r="K68" s="44" t="s">
        <v>732</v>
      </c>
      <c r="L68" s="9" t="str">
        <f t="shared" si="10"/>
        <v>Yes</v>
      </c>
    </row>
    <row r="69" spans="1:12" x14ac:dyDescent="0.2">
      <c r="A69" s="45" t="s">
        <v>1526</v>
      </c>
      <c r="B69" s="34" t="s">
        <v>217</v>
      </c>
      <c r="C69" s="46">
        <v>3746.9703340999999</v>
      </c>
      <c r="D69" s="43" t="str">
        <f t="shared" si="7"/>
        <v>N/A</v>
      </c>
      <c r="E69" s="46">
        <v>4045.6807481999999</v>
      </c>
      <c r="F69" s="43" t="str">
        <f t="shared" si="8"/>
        <v>N/A</v>
      </c>
      <c r="G69" s="46">
        <v>4106.6003260999996</v>
      </c>
      <c r="H69" s="43" t="str">
        <f t="shared" si="9"/>
        <v>N/A</v>
      </c>
      <c r="I69" s="12">
        <v>7.9720000000000004</v>
      </c>
      <c r="J69" s="12">
        <v>1.506</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3033.0173396999999</v>
      </c>
      <c r="D72" s="43" t="str">
        <f t="shared" si="7"/>
        <v>N/A</v>
      </c>
      <c r="E72" s="46">
        <v>2978.3645809999998</v>
      </c>
      <c r="F72" s="43" t="str">
        <f t="shared" si="8"/>
        <v>N/A</v>
      </c>
      <c r="G72" s="46">
        <v>3032.5056466999999</v>
      </c>
      <c r="H72" s="43" t="str">
        <f t="shared" si="9"/>
        <v>N/A</v>
      </c>
      <c r="I72" s="12">
        <v>-1.8</v>
      </c>
      <c r="J72" s="12">
        <v>1.8180000000000001</v>
      </c>
      <c r="K72" s="44" t="s">
        <v>732</v>
      </c>
      <c r="L72" s="9" t="str">
        <f t="shared" si="10"/>
        <v>Yes</v>
      </c>
    </row>
    <row r="73" spans="1:12" x14ac:dyDescent="0.2">
      <c r="A73" s="45" t="s">
        <v>1530</v>
      </c>
      <c r="B73" s="34" t="s">
        <v>217</v>
      </c>
      <c r="C73" s="46">
        <v>3335.5833333</v>
      </c>
      <c r="D73" s="43" t="str">
        <f t="shared" si="7"/>
        <v>N/A</v>
      </c>
      <c r="E73" s="46">
        <v>3561.3535565000002</v>
      </c>
      <c r="F73" s="43" t="str">
        <f t="shared" si="8"/>
        <v>N/A</v>
      </c>
      <c r="G73" s="46">
        <v>3641.1251212000002</v>
      </c>
      <c r="H73" s="43" t="str">
        <f t="shared" si="9"/>
        <v>N/A</v>
      </c>
      <c r="I73" s="12">
        <v>6.7690000000000001</v>
      </c>
      <c r="J73" s="12">
        <v>2.2400000000000002</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102089275</v>
      </c>
      <c r="D75" s="43" t="str">
        <f t="shared" ref="D75:D144" si="11">IF($B75="N/A","N/A",IF(C75&gt;10,"No",IF(C75&lt;-10,"No","Yes")))</f>
        <v>N/A</v>
      </c>
      <c r="E75" s="46">
        <v>120570503</v>
      </c>
      <c r="F75" s="43" t="str">
        <f t="shared" ref="F75:F144" si="12">IF($B75="N/A","N/A",IF(E75&gt;10,"No",IF(E75&lt;-10,"No","Yes")))</f>
        <v>N/A</v>
      </c>
      <c r="G75" s="46">
        <v>128924350</v>
      </c>
      <c r="H75" s="43" t="str">
        <f t="shared" ref="H75:H144" si="13">IF($B75="N/A","N/A",IF(G75&gt;10,"No",IF(G75&lt;-10,"No","Yes")))</f>
        <v>N/A</v>
      </c>
      <c r="I75" s="12">
        <v>18.100000000000001</v>
      </c>
      <c r="J75" s="12">
        <v>6.9290000000000003</v>
      </c>
      <c r="K75" s="44" t="s">
        <v>732</v>
      </c>
      <c r="L75" s="9" t="str">
        <f t="shared" ref="L75:L135" si="14">IF(J75="Div by 0", "N/A", IF(K75="N/A","N/A", IF(J75&gt;VALUE(MID(K75,1,2)), "No", IF(J75&lt;-1*VALUE(MID(K75,1,2)), "No", "Yes"))))</f>
        <v>Yes</v>
      </c>
    </row>
    <row r="76" spans="1:12" x14ac:dyDescent="0.2">
      <c r="A76" s="45" t="s">
        <v>598</v>
      </c>
      <c r="B76" s="34" t="s">
        <v>217</v>
      </c>
      <c r="C76" s="35">
        <v>16428</v>
      </c>
      <c r="D76" s="43" t="str">
        <f t="shared" si="11"/>
        <v>N/A</v>
      </c>
      <c r="E76" s="35">
        <v>16659</v>
      </c>
      <c r="F76" s="43" t="str">
        <f t="shared" si="12"/>
        <v>N/A</v>
      </c>
      <c r="G76" s="35">
        <v>16871</v>
      </c>
      <c r="H76" s="43" t="str">
        <f t="shared" si="13"/>
        <v>N/A</v>
      </c>
      <c r="I76" s="12">
        <v>1.4059999999999999</v>
      </c>
      <c r="J76" s="12">
        <v>1.2729999999999999</v>
      </c>
      <c r="K76" s="44" t="s">
        <v>732</v>
      </c>
      <c r="L76" s="9" t="str">
        <f t="shared" si="14"/>
        <v>Yes</v>
      </c>
    </row>
    <row r="77" spans="1:12" x14ac:dyDescent="0.2">
      <c r="A77" s="45" t="s">
        <v>1440</v>
      </c>
      <c r="B77" s="34" t="s">
        <v>217</v>
      </c>
      <c r="C77" s="46">
        <v>6214.3459338000002</v>
      </c>
      <c r="D77" s="43" t="str">
        <f t="shared" si="11"/>
        <v>N/A</v>
      </c>
      <c r="E77" s="46">
        <v>7237.5594573999997</v>
      </c>
      <c r="F77" s="43" t="str">
        <f t="shared" si="12"/>
        <v>N/A</v>
      </c>
      <c r="G77" s="46">
        <v>7641.7728647000004</v>
      </c>
      <c r="H77" s="43" t="str">
        <f t="shared" si="13"/>
        <v>N/A</v>
      </c>
      <c r="I77" s="12">
        <v>16.47</v>
      </c>
      <c r="J77" s="12">
        <v>5.585</v>
      </c>
      <c r="K77" s="44" t="s">
        <v>732</v>
      </c>
      <c r="L77" s="9" t="str">
        <f t="shared" si="14"/>
        <v>Yes</v>
      </c>
    </row>
    <row r="78" spans="1:12" x14ac:dyDescent="0.2">
      <c r="A78" s="45" t="s">
        <v>1441</v>
      </c>
      <c r="B78" s="34" t="s">
        <v>217</v>
      </c>
      <c r="C78" s="35">
        <v>4.2445824203000004</v>
      </c>
      <c r="D78" s="43" t="str">
        <f t="shared" si="11"/>
        <v>N/A</v>
      </c>
      <c r="E78" s="35">
        <v>4.5442703644</v>
      </c>
      <c r="F78" s="43" t="str">
        <f t="shared" si="12"/>
        <v>N/A</v>
      </c>
      <c r="G78" s="35">
        <v>4.5673641159000002</v>
      </c>
      <c r="H78" s="43" t="str">
        <f t="shared" si="13"/>
        <v>N/A</v>
      </c>
      <c r="I78" s="12">
        <v>7.06</v>
      </c>
      <c r="J78" s="12">
        <v>0.50819999999999999</v>
      </c>
      <c r="K78" s="44" t="s">
        <v>732</v>
      </c>
      <c r="L78" s="9" t="str">
        <f t="shared" si="14"/>
        <v>Yes</v>
      </c>
    </row>
    <row r="79" spans="1:12" ht="25.5" x14ac:dyDescent="0.2">
      <c r="A79" s="45" t="s">
        <v>599</v>
      </c>
      <c r="B79" s="34" t="s">
        <v>217</v>
      </c>
      <c r="C79" s="46">
        <v>3555333</v>
      </c>
      <c r="D79" s="43" t="str">
        <f t="shared" si="11"/>
        <v>N/A</v>
      </c>
      <c r="E79" s="46">
        <v>3508003</v>
      </c>
      <c r="F79" s="43" t="str">
        <f t="shared" si="12"/>
        <v>N/A</v>
      </c>
      <c r="G79" s="46">
        <v>3756361</v>
      </c>
      <c r="H79" s="43" t="str">
        <f t="shared" si="13"/>
        <v>N/A</v>
      </c>
      <c r="I79" s="12">
        <v>-1.33</v>
      </c>
      <c r="J79" s="12">
        <v>7.08</v>
      </c>
      <c r="K79" s="44" t="s">
        <v>732</v>
      </c>
      <c r="L79" s="9" t="str">
        <f t="shared" si="14"/>
        <v>Yes</v>
      </c>
    </row>
    <row r="80" spans="1:12" x14ac:dyDescent="0.2">
      <c r="A80" s="45" t="s">
        <v>600</v>
      </c>
      <c r="B80" s="34" t="s">
        <v>217</v>
      </c>
      <c r="C80" s="35">
        <v>92</v>
      </c>
      <c r="D80" s="43" t="str">
        <f t="shared" si="11"/>
        <v>N/A</v>
      </c>
      <c r="E80" s="35">
        <v>91</v>
      </c>
      <c r="F80" s="43" t="str">
        <f t="shared" si="12"/>
        <v>N/A</v>
      </c>
      <c r="G80" s="35">
        <v>92</v>
      </c>
      <c r="H80" s="43" t="str">
        <f t="shared" si="13"/>
        <v>N/A</v>
      </c>
      <c r="I80" s="12">
        <v>-1.0900000000000001</v>
      </c>
      <c r="J80" s="12">
        <v>1.099</v>
      </c>
      <c r="K80" s="44" t="s">
        <v>732</v>
      </c>
      <c r="L80" s="9" t="str">
        <f t="shared" si="14"/>
        <v>Yes</v>
      </c>
    </row>
    <row r="81" spans="1:12" x14ac:dyDescent="0.2">
      <c r="A81" s="45" t="s">
        <v>1442</v>
      </c>
      <c r="B81" s="34" t="s">
        <v>217</v>
      </c>
      <c r="C81" s="46">
        <v>38644.923912999999</v>
      </c>
      <c r="D81" s="43" t="str">
        <f t="shared" si="11"/>
        <v>N/A</v>
      </c>
      <c r="E81" s="46">
        <v>38549.483516</v>
      </c>
      <c r="F81" s="43" t="str">
        <f t="shared" si="12"/>
        <v>N/A</v>
      </c>
      <c r="G81" s="46">
        <v>40830.010869999998</v>
      </c>
      <c r="H81" s="43" t="str">
        <f t="shared" si="13"/>
        <v>N/A</v>
      </c>
      <c r="I81" s="12">
        <v>-0.247</v>
      </c>
      <c r="J81" s="12">
        <v>5.9160000000000004</v>
      </c>
      <c r="K81" s="44" t="s">
        <v>732</v>
      </c>
      <c r="L81" s="9" t="str">
        <f t="shared" si="14"/>
        <v>Yes</v>
      </c>
    </row>
    <row r="82" spans="1:12" ht="25.5" x14ac:dyDescent="0.2">
      <c r="A82" s="45" t="s">
        <v>601</v>
      </c>
      <c r="B82" s="34" t="s">
        <v>217</v>
      </c>
      <c r="C82" s="46">
        <v>33997540</v>
      </c>
      <c r="D82" s="43" t="str">
        <f t="shared" si="11"/>
        <v>N/A</v>
      </c>
      <c r="E82" s="46">
        <v>34839643</v>
      </c>
      <c r="F82" s="43" t="str">
        <f t="shared" si="12"/>
        <v>N/A</v>
      </c>
      <c r="G82" s="46">
        <v>34893817</v>
      </c>
      <c r="H82" s="43" t="str">
        <f t="shared" si="13"/>
        <v>N/A</v>
      </c>
      <c r="I82" s="12">
        <v>2.4769999999999999</v>
      </c>
      <c r="J82" s="12">
        <v>0.1555</v>
      </c>
      <c r="K82" s="44" t="s">
        <v>732</v>
      </c>
      <c r="L82" s="9" t="str">
        <f t="shared" si="14"/>
        <v>Yes</v>
      </c>
    </row>
    <row r="83" spans="1:12" x14ac:dyDescent="0.2">
      <c r="A83" s="45" t="s">
        <v>602</v>
      </c>
      <c r="B83" s="34" t="s">
        <v>217</v>
      </c>
      <c r="C83" s="35">
        <v>924</v>
      </c>
      <c r="D83" s="43" t="str">
        <f t="shared" si="11"/>
        <v>N/A</v>
      </c>
      <c r="E83" s="35">
        <v>870</v>
      </c>
      <c r="F83" s="43" t="str">
        <f t="shared" si="12"/>
        <v>N/A</v>
      </c>
      <c r="G83" s="35">
        <v>840</v>
      </c>
      <c r="H83" s="43" t="str">
        <f t="shared" si="13"/>
        <v>N/A</v>
      </c>
      <c r="I83" s="12">
        <v>-5.84</v>
      </c>
      <c r="J83" s="12">
        <v>-3.45</v>
      </c>
      <c r="K83" s="44" t="s">
        <v>732</v>
      </c>
      <c r="L83" s="9" t="str">
        <f t="shared" si="14"/>
        <v>Yes</v>
      </c>
    </row>
    <row r="84" spans="1:12" ht="25.5" x14ac:dyDescent="0.2">
      <c r="A84" s="4" t="s">
        <v>1443</v>
      </c>
      <c r="B84" s="34" t="s">
        <v>217</v>
      </c>
      <c r="C84" s="46">
        <v>36793.874458999999</v>
      </c>
      <c r="D84" s="43" t="str">
        <f t="shared" si="11"/>
        <v>N/A</v>
      </c>
      <c r="E84" s="46">
        <v>40045.566666999999</v>
      </c>
      <c r="F84" s="43" t="str">
        <f t="shared" si="12"/>
        <v>N/A</v>
      </c>
      <c r="G84" s="46">
        <v>41540.258332999998</v>
      </c>
      <c r="H84" s="43" t="str">
        <f t="shared" si="13"/>
        <v>N/A</v>
      </c>
      <c r="I84" s="12">
        <v>8.8379999999999992</v>
      </c>
      <c r="J84" s="12">
        <v>3.7320000000000002</v>
      </c>
      <c r="K84" s="44" t="s">
        <v>732</v>
      </c>
      <c r="L84" s="9" t="str">
        <f t="shared" si="14"/>
        <v>Yes</v>
      </c>
    </row>
    <row r="85" spans="1:12" x14ac:dyDescent="0.2">
      <c r="A85" s="4" t="s">
        <v>603</v>
      </c>
      <c r="B85" s="34" t="s">
        <v>217</v>
      </c>
      <c r="C85" s="46">
        <v>21605431</v>
      </c>
      <c r="D85" s="43" t="str">
        <f t="shared" si="11"/>
        <v>N/A</v>
      </c>
      <c r="E85" s="46">
        <v>22165337</v>
      </c>
      <c r="F85" s="43" t="str">
        <f t="shared" si="12"/>
        <v>N/A</v>
      </c>
      <c r="G85" s="46">
        <v>23552599</v>
      </c>
      <c r="H85" s="43" t="str">
        <f t="shared" si="13"/>
        <v>N/A</v>
      </c>
      <c r="I85" s="12">
        <v>2.5920000000000001</v>
      </c>
      <c r="J85" s="12">
        <v>6.2590000000000003</v>
      </c>
      <c r="K85" s="44" t="s">
        <v>732</v>
      </c>
      <c r="L85" s="9" t="str">
        <f t="shared" si="14"/>
        <v>Yes</v>
      </c>
    </row>
    <row r="86" spans="1:12" x14ac:dyDescent="0.2">
      <c r="A86" s="4" t="s">
        <v>604</v>
      </c>
      <c r="B86" s="34" t="s">
        <v>217</v>
      </c>
      <c r="C86" s="35">
        <v>180</v>
      </c>
      <c r="D86" s="43" t="str">
        <f t="shared" si="11"/>
        <v>N/A</v>
      </c>
      <c r="E86" s="35">
        <v>190</v>
      </c>
      <c r="F86" s="43" t="str">
        <f t="shared" si="12"/>
        <v>N/A</v>
      </c>
      <c r="G86" s="35">
        <v>172</v>
      </c>
      <c r="H86" s="43" t="str">
        <f t="shared" si="13"/>
        <v>N/A</v>
      </c>
      <c r="I86" s="12">
        <v>5.556</v>
      </c>
      <c r="J86" s="12">
        <v>-9.4700000000000006</v>
      </c>
      <c r="K86" s="44" t="s">
        <v>732</v>
      </c>
      <c r="L86" s="9" t="str">
        <f t="shared" si="14"/>
        <v>Yes</v>
      </c>
    </row>
    <row r="87" spans="1:12" x14ac:dyDescent="0.2">
      <c r="A87" s="4" t="s">
        <v>1444</v>
      </c>
      <c r="B87" s="34" t="s">
        <v>217</v>
      </c>
      <c r="C87" s="46">
        <v>120030.17221999999</v>
      </c>
      <c r="D87" s="43" t="str">
        <f t="shared" si="11"/>
        <v>N/A</v>
      </c>
      <c r="E87" s="46">
        <v>116659.66842</v>
      </c>
      <c r="F87" s="43" t="str">
        <f t="shared" si="12"/>
        <v>N/A</v>
      </c>
      <c r="G87" s="46">
        <v>136933.71512000001</v>
      </c>
      <c r="H87" s="43" t="str">
        <f t="shared" si="13"/>
        <v>N/A</v>
      </c>
      <c r="I87" s="12">
        <v>-2.81</v>
      </c>
      <c r="J87" s="12">
        <v>17.38</v>
      </c>
      <c r="K87" s="44" t="s">
        <v>732</v>
      </c>
      <c r="L87" s="9" t="str">
        <f t="shared" si="14"/>
        <v>Yes</v>
      </c>
    </row>
    <row r="88" spans="1:12" x14ac:dyDescent="0.2">
      <c r="A88" s="45" t="s">
        <v>605</v>
      </c>
      <c r="B88" s="34" t="s">
        <v>217</v>
      </c>
      <c r="C88" s="46">
        <v>139492754</v>
      </c>
      <c r="D88" s="43" t="str">
        <f t="shared" si="11"/>
        <v>N/A</v>
      </c>
      <c r="E88" s="46">
        <v>141091848</v>
      </c>
      <c r="F88" s="43" t="str">
        <f t="shared" si="12"/>
        <v>N/A</v>
      </c>
      <c r="G88" s="46">
        <v>141299787</v>
      </c>
      <c r="H88" s="43" t="str">
        <f t="shared" si="13"/>
        <v>N/A</v>
      </c>
      <c r="I88" s="12">
        <v>1.1459999999999999</v>
      </c>
      <c r="J88" s="12">
        <v>0.1474</v>
      </c>
      <c r="K88" s="44" t="s">
        <v>732</v>
      </c>
      <c r="L88" s="9" t="str">
        <f t="shared" si="14"/>
        <v>Yes</v>
      </c>
    </row>
    <row r="89" spans="1:12" x14ac:dyDescent="0.2">
      <c r="A89" s="48" t="s">
        <v>606</v>
      </c>
      <c r="B89" s="35" t="s">
        <v>217</v>
      </c>
      <c r="C89" s="35">
        <v>5520</v>
      </c>
      <c r="D89" s="43" t="str">
        <f t="shared" si="11"/>
        <v>N/A</v>
      </c>
      <c r="E89" s="35">
        <v>5400</v>
      </c>
      <c r="F89" s="43" t="str">
        <f t="shared" si="12"/>
        <v>N/A</v>
      </c>
      <c r="G89" s="35">
        <v>5323</v>
      </c>
      <c r="H89" s="43" t="str">
        <f t="shared" si="13"/>
        <v>N/A</v>
      </c>
      <c r="I89" s="12">
        <v>-2.17</v>
      </c>
      <c r="J89" s="12">
        <v>-1.43</v>
      </c>
      <c r="K89" s="49" t="s">
        <v>732</v>
      </c>
      <c r="L89" s="9" t="str">
        <f t="shared" si="14"/>
        <v>Yes</v>
      </c>
    </row>
    <row r="90" spans="1:12" x14ac:dyDescent="0.2">
      <c r="A90" s="45" t="s">
        <v>1445</v>
      </c>
      <c r="B90" s="34" t="s">
        <v>217</v>
      </c>
      <c r="C90" s="46">
        <v>25270.426448999999</v>
      </c>
      <c r="D90" s="43" t="str">
        <f t="shared" si="11"/>
        <v>N/A</v>
      </c>
      <c r="E90" s="46">
        <v>26128.12</v>
      </c>
      <c r="F90" s="43" t="str">
        <f t="shared" si="12"/>
        <v>N/A</v>
      </c>
      <c r="G90" s="46">
        <v>26545.141274000001</v>
      </c>
      <c r="H90" s="43" t="str">
        <f t="shared" si="13"/>
        <v>N/A</v>
      </c>
      <c r="I90" s="12">
        <v>3.3940000000000001</v>
      </c>
      <c r="J90" s="12">
        <v>1.5960000000000001</v>
      </c>
      <c r="K90" s="44" t="s">
        <v>732</v>
      </c>
      <c r="L90" s="9" t="str">
        <f t="shared" si="14"/>
        <v>Yes</v>
      </c>
    </row>
    <row r="91" spans="1:12" ht="25.5" x14ac:dyDescent="0.2">
      <c r="A91" s="45" t="s">
        <v>607</v>
      </c>
      <c r="B91" s="34" t="s">
        <v>217</v>
      </c>
      <c r="C91" s="46">
        <v>37535289</v>
      </c>
      <c r="D91" s="43" t="str">
        <f t="shared" si="11"/>
        <v>N/A</v>
      </c>
      <c r="E91" s="46">
        <v>41293035</v>
      </c>
      <c r="F91" s="43" t="str">
        <f t="shared" si="12"/>
        <v>N/A</v>
      </c>
      <c r="G91" s="46">
        <v>42611655</v>
      </c>
      <c r="H91" s="43" t="str">
        <f t="shared" si="13"/>
        <v>N/A</v>
      </c>
      <c r="I91" s="12">
        <v>10.01</v>
      </c>
      <c r="J91" s="12">
        <v>3.1930000000000001</v>
      </c>
      <c r="K91" s="44" t="s">
        <v>732</v>
      </c>
      <c r="L91" s="9" t="str">
        <f t="shared" si="14"/>
        <v>Yes</v>
      </c>
    </row>
    <row r="92" spans="1:12" x14ac:dyDescent="0.2">
      <c r="A92" s="45" t="s">
        <v>608</v>
      </c>
      <c r="B92" s="34" t="s">
        <v>217</v>
      </c>
      <c r="C92" s="35">
        <v>72571</v>
      </c>
      <c r="D92" s="43" t="str">
        <f t="shared" si="11"/>
        <v>N/A</v>
      </c>
      <c r="E92" s="35">
        <v>76751</v>
      </c>
      <c r="F92" s="43" t="str">
        <f t="shared" si="12"/>
        <v>N/A</v>
      </c>
      <c r="G92" s="35">
        <v>78808</v>
      </c>
      <c r="H92" s="43" t="str">
        <f t="shared" si="13"/>
        <v>N/A</v>
      </c>
      <c r="I92" s="12">
        <v>5.76</v>
      </c>
      <c r="J92" s="12">
        <v>2.68</v>
      </c>
      <c r="K92" s="44" t="s">
        <v>732</v>
      </c>
      <c r="L92" s="9" t="str">
        <f t="shared" si="14"/>
        <v>Yes</v>
      </c>
    </row>
    <row r="93" spans="1:12" x14ac:dyDescent="0.2">
      <c r="A93" s="45" t="s">
        <v>1446</v>
      </c>
      <c r="B93" s="34" t="s">
        <v>217</v>
      </c>
      <c r="C93" s="46">
        <v>517.22160367000004</v>
      </c>
      <c r="D93" s="43" t="str">
        <f t="shared" si="11"/>
        <v>N/A</v>
      </c>
      <c r="E93" s="46">
        <v>538.01299005999999</v>
      </c>
      <c r="F93" s="43" t="str">
        <f t="shared" si="12"/>
        <v>N/A</v>
      </c>
      <c r="G93" s="46">
        <v>540.70214953000004</v>
      </c>
      <c r="H93" s="43" t="str">
        <f t="shared" si="13"/>
        <v>N/A</v>
      </c>
      <c r="I93" s="12">
        <v>4.0199999999999996</v>
      </c>
      <c r="J93" s="12">
        <v>0.49980000000000002</v>
      </c>
      <c r="K93" s="44" t="s">
        <v>732</v>
      </c>
      <c r="L93" s="9" t="str">
        <f t="shared" si="14"/>
        <v>Yes</v>
      </c>
    </row>
    <row r="94" spans="1:12" x14ac:dyDescent="0.2">
      <c r="A94" s="45" t="s">
        <v>609</v>
      </c>
      <c r="B94" s="34" t="s">
        <v>217</v>
      </c>
      <c r="C94" s="46">
        <v>35134</v>
      </c>
      <c r="D94" s="43" t="str">
        <f t="shared" si="11"/>
        <v>N/A</v>
      </c>
      <c r="E94" s="46">
        <v>37783</v>
      </c>
      <c r="F94" s="43" t="str">
        <f t="shared" si="12"/>
        <v>N/A</v>
      </c>
      <c r="G94" s="46">
        <v>7565037</v>
      </c>
      <c r="H94" s="43" t="str">
        <f t="shared" si="13"/>
        <v>N/A</v>
      </c>
      <c r="I94" s="12">
        <v>7.54</v>
      </c>
      <c r="J94" s="12">
        <v>19922</v>
      </c>
      <c r="K94" s="44" t="s">
        <v>732</v>
      </c>
      <c r="L94" s="9" t="str">
        <f t="shared" si="14"/>
        <v>No</v>
      </c>
    </row>
    <row r="95" spans="1:12" x14ac:dyDescent="0.2">
      <c r="A95" s="45" t="s">
        <v>610</v>
      </c>
      <c r="B95" s="34" t="s">
        <v>217</v>
      </c>
      <c r="C95" s="35">
        <v>119</v>
      </c>
      <c r="D95" s="43" t="str">
        <f t="shared" si="11"/>
        <v>N/A</v>
      </c>
      <c r="E95" s="35">
        <v>97</v>
      </c>
      <c r="F95" s="43" t="str">
        <f t="shared" si="12"/>
        <v>N/A</v>
      </c>
      <c r="G95" s="35">
        <v>23864</v>
      </c>
      <c r="H95" s="43" t="str">
        <f t="shared" si="13"/>
        <v>N/A</v>
      </c>
      <c r="I95" s="12">
        <v>-18.5</v>
      </c>
      <c r="J95" s="12">
        <v>24502</v>
      </c>
      <c r="K95" s="44" t="s">
        <v>732</v>
      </c>
      <c r="L95" s="9" t="str">
        <f t="shared" si="14"/>
        <v>No</v>
      </c>
    </row>
    <row r="96" spans="1:12" x14ac:dyDescent="0.2">
      <c r="A96" s="45" t="s">
        <v>1447</v>
      </c>
      <c r="B96" s="34" t="s">
        <v>217</v>
      </c>
      <c r="C96" s="46">
        <v>295.24369747999998</v>
      </c>
      <c r="D96" s="43" t="str">
        <f t="shared" si="11"/>
        <v>N/A</v>
      </c>
      <c r="E96" s="46">
        <v>389.51546392</v>
      </c>
      <c r="F96" s="43" t="str">
        <f t="shared" si="12"/>
        <v>N/A</v>
      </c>
      <c r="G96" s="46">
        <v>317.00624370999998</v>
      </c>
      <c r="H96" s="43" t="str">
        <f t="shared" si="13"/>
        <v>N/A</v>
      </c>
      <c r="I96" s="12">
        <v>31.93</v>
      </c>
      <c r="J96" s="12">
        <v>-18.600000000000001</v>
      </c>
      <c r="K96" s="44" t="s">
        <v>732</v>
      </c>
      <c r="L96" s="9" t="str">
        <f t="shared" si="14"/>
        <v>Yes</v>
      </c>
    </row>
    <row r="97" spans="1:12" ht="25.5" x14ac:dyDescent="0.2">
      <c r="A97" s="45" t="s">
        <v>611</v>
      </c>
      <c r="B97" s="34" t="s">
        <v>217</v>
      </c>
      <c r="C97" s="46">
        <v>6440646</v>
      </c>
      <c r="D97" s="43" t="str">
        <f t="shared" si="11"/>
        <v>N/A</v>
      </c>
      <c r="E97" s="46">
        <v>7159150</v>
      </c>
      <c r="F97" s="43" t="str">
        <f t="shared" si="12"/>
        <v>N/A</v>
      </c>
      <c r="G97" s="46">
        <v>7857741</v>
      </c>
      <c r="H97" s="43" t="str">
        <f t="shared" si="13"/>
        <v>N/A</v>
      </c>
      <c r="I97" s="12">
        <v>11.16</v>
      </c>
      <c r="J97" s="12">
        <v>9.7579999999999991</v>
      </c>
      <c r="K97" s="44" t="s">
        <v>732</v>
      </c>
      <c r="L97" s="9" t="str">
        <f t="shared" si="14"/>
        <v>Yes</v>
      </c>
    </row>
    <row r="98" spans="1:12" x14ac:dyDescent="0.2">
      <c r="A98" s="45" t="s">
        <v>612</v>
      </c>
      <c r="B98" s="34" t="s">
        <v>217</v>
      </c>
      <c r="C98" s="35">
        <v>47974</v>
      </c>
      <c r="D98" s="43" t="str">
        <f t="shared" si="11"/>
        <v>N/A</v>
      </c>
      <c r="E98" s="35">
        <v>50641</v>
      </c>
      <c r="F98" s="43" t="str">
        <f t="shared" si="12"/>
        <v>N/A</v>
      </c>
      <c r="G98" s="35">
        <v>52657</v>
      </c>
      <c r="H98" s="43" t="str">
        <f t="shared" si="13"/>
        <v>N/A</v>
      </c>
      <c r="I98" s="12">
        <v>5.5590000000000002</v>
      </c>
      <c r="J98" s="12">
        <v>3.9809999999999999</v>
      </c>
      <c r="K98" s="44" t="s">
        <v>732</v>
      </c>
      <c r="L98" s="9" t="str">
        <f t="shared" si="14"/>
        <v>Yes</v>
      </c>
    </row>
    <row r="99" spans="1:12" ht="25.5" x14ac:dyDescent="0.2">
      <c r="A99" s="45" t="s">
        <v>1448</v>
      </c>
      <c r="B99" s="34" t="s">
        <v>217</v>
      </c>
      <c r="C99" s="46">
        <v>134.25284529000001</v>
      </c>
      <c r="D99" s="43" t="str">
        <f t="shared" si="11"/>
        <v>N/A</v>
      </c>
      <c r="E99" s="46">
        <v>141.37062854000001</v>
      </c>
      <c r="F99" s="43" t="str">
        <f t="shared" si="12"/>
        <v>N/A</v>
      </c>
      <c r="G99" s="46">
        <v>149.22500332000001</v>
      </c>
      <c r="H99" s="43" t="str">
        <f t="shared" si="13"/>
        <v>N/A</v>
      </c>
      <c r="I99" s="12">
        <v>5.3019999999999996</v>
      </c>
      <c r="J99" s="12">
        <v>5.556</v>
      </c>
      <c r="K99" s="44" t="s">
        <v>732</v>
      </c>
      <c r="L99" s="9" t="str">
        <f t="shared" si="14"/>
        <v>Yes</v>
      </c>
    </row>
    <row r="100" spans="1:12" ht="25.5" x14ac:dyDescent="0.2">
      <c r="A100" s="45" t="s">
        <v>613</v>
      </c>
      <c r="B100" s="34" t="s">
        <v>217</v>
      </c>
      <c r="C100" s="46">
        <v>31144602</v>
      </c>
      <c r="D100" s="43" t="str">
        <f t="shared" si="11"/>
        <v>N/A</v>
      </c>
      <c r="E100" s="46">
        <v>31200082</v>
      </c>
      <c r="F100" s="43" t="str">
        <f t="shared" si="12"/>
        <v>N/A</v>
      </c>
      <c r="G100" s="46">
        <v>34706466</v>
      </c>
      <c r="H100" s="43" t="str">
        <f t="shared" si="13"/>
        <v>N/A</v>
      </c>
      <c r="I100" s="12">
        <v>0.17810000000000001</v>
      </c>
      <c r="J100" s="12">
        <v>11.24</v>
      </c>
      <c r="K100" s="44" t="s">
        <v>732</v>
      </c>
      <c r="L100" s="9" t="str">
        <f t="shared" si="14"/>
        <v>Yes</v>
      </c>
    </row>
    <row r="101" spans="1:12" x14ac:dyDescent="0.2">
      <c r="A101" s="45" t="s">
        <v>614</v>
      </c>
      <c r="B101" s="34" t="s">
        <v>217</v>
      </c>
      <c r="C101" s="35">
        <v>34337</v>
      </c>
      <c r="D101" s="43" t="str">
        <f t="shared" si="11"/>
        <v>N/A</v>
      </c>
      <c r="E101" s="35">
        <v>32935</v>
      </c>
      <c r="F101" s="43" t="str">
        <f t="shared" si="12"/>
        <v>N/A</v>
      </c>
      <c r="G101" s="35">
        <v>34122</v>
      </c>
      <c r="H101" s="43" t="str">
        <f t="shared" si="13"/>
        <v>N/A</v>
      </c>
      <c r="I101" s="12">
        <v>-4.08</v>
      </c>
      <c r="J101" s="12">
        <v>3.6040000000000001</v>
      </c>
      <c r="K101" s="44" t="s">
        <v>732</v>
      </c>
      <c r="L101" s="9" t="str">
        <f t="shared" si="14"/>
        <v>Yes</v>
      </c>
    </row>
    <row r="102" spans="1:12" x14ac:dyDescent="0.2">
      <c r="A102" s="45" t="s">
        <v>1449</v>
      </c>
      <c r="B102" s="34" t="s">
        <v>217</v>
      </c>
      <c r="C102" s="46">
        <v>907.02746308999997</v>
      </c>
      <c r="D102" s="43" t="str">
        <f t="shared" si="11"/>
        <v>N/A</v>
      </c>
      <c r="E102" s="46">
        <v>947.32296948999999</v>
      </c>
      <c r="F102" s="43" t="str">
        <f t="shared" si="12"/>
        <v>N/A</v>
      </c>
      <c r="G102" s="46">
        <v>1017.1287146</v>
      </c>
      <c r="H102" s="43" t="str">
        <f t="shared" si="13"/>
        <v>N/A</v>
      </c>
      <c r="I102" s="12">
        <v>4.4429999999999996</v>
      </c>
      <c r="J102" s="12">
        <v>7.3689999999999998</v>
      </c>
      <c r="K102" s="44" t="s">
        <v>732</v>
      </c>
      <c r="L102" s="9" t="str">
        <f t="shared" si="14"/>
        <v>Yes</v>
      </c>
    </row>
    <row r="103" spans="1:12" x14ac:dyDescent="0.2">
      <c r="A103" s="45" t="s">
        <v>615</v>
      </c>
      <c r="B103" s="34" t="s">
        <v>217</v>
      </c>
      <c r="C103" s="46">
        <v>41576045</v>
      </c>
      <c r="D103" s="43" t="str">
        <f t="shared" si="11"/>
        <v>N/A</v>
      </c>
      <c r="E103" s="46">
        <v>55328294</v>
      </c>
      <c r="F103" s="43" t="str">
        <f t="shared" si="12"/>
        <v>N/A</v>
      </c>
      <c r="G103" s="46">
        <v>58366370</v>
      </c>
      <c r="H103" s="43" t="str">
        <f t="shared" si="13"/>
        <v>N/A</v>
      </c>
      <c r="I103" s="12">
        <v>33.08</v>
      </c>
      <c r="J103" s="12">
        <v>5.4909999999999997</v>
      </c>
      <c r="K103" s="44" t="s">
        <v>732</v>
      </c>
      <c r="L103" s="9" t="str">
        <f t="shared" si="14"/>
        <v>Yes</v>
      </c>
    </row>
    <row r="104" spans="1:12" x14ac:dyDescent="0.2">
      <c r="A104" s="45" t="s">
        <v>616</v>
      </c>
      <c r="B104" s="34" t="s">
        <v>217</v>
      </c>
      <c r="C104" s="35">
        <v>44521</v>
      </c>
      <c r="D104" s="43" t="str">
        <f t="shared" si="11"/>
        <v>N/A</v>
      </c>
      <c r="E104" s="35">
        <v>48569</v>
      </c>
      <c r="F104" s="43" t="str">
        <f t="shared" si="12"/>
        <v>N/A</v>
      </c>
      <c r="G104" s="35">
        <v>50055</v>
      </c>
      <c r="H104" s="43" t="str">
        <f t="shared" si="13"/>
        <v>N/A</v>
      </c>
      <c r="I104" s="12">
        <v>9.0920000000000005</v>
      </c>
      <c r="J104" s="12">
        <v>3.06</v>
      </c>
      <c r="K104" s="44" t="s">
        <v>732</v>
      </c>
      <c r="L104" s="9" t="str">
        <f t="shared" si="14"/>
        <v>Yes</v>
      </c>
    </row>
    <row r="105" spans="1:12" x14ac:dyDescent="0.2">
      <c r="A105" s="45" t="s">
        <v>1450</v>
      </c>
      <c r="B105" s="34" t="s">
        <v>217</v>
      </c>
      <c r="C105" s="46">
        <v>933.85245165000003</v>
      </c>
      <c r="D105" s="43" t="str">
        <f t="shared" si="11"/>
        <v>N/A</v>
      </c>
      <c r="E105" s="46">
        <v>1139.1688936999999</v>
      </c>
      <c r="F105" s="43" t="str">
        <f t="shared" si="12"/>
        <v>N/A</v>
      </c>
      <c r="G105" s="46">
        <v>1166.0447508</v>
      </c>
      <c r="H105" s="43" t="str">
        <f t="shared" si="13"/>
        <v>N/A</v>
      </c>
      <c r="I105" s="12">
        <v>21.99</v>
      </c>
      <c r="J105" s="12">
        <v>2.359</v>
      </c>
      <c r="K105" s="44" t="s">
        <v>732</v>
      </c>
      <c r="L105" s="9" t="str">
        <f t="shared" si="14"/>
        <v>Yes</v>
      </c>
    </row>
    <row r="106" spans="1:12" ht="25.5" x14ac:dyDescent="0.2">
      <c r="A106" s="45" t="s">
        <v>617</v>
      </c>
      <c r="B106" s="34" t="s">
        <v>217</v>
      </c>
      <c r="C106" s="46">
        <v>811818</v>
      </c>
      <c r="D106" s="43" t="str">
        <f t="shared" si="11"/>
        <v>N/A</v>
      </c>
      <c r="E106" s="46">
        <v>258632</v>
      </c>
      <c r="F106" s="43" t="str">
        <f t="shared" si="12"/>
        <v>N/A</v>
      </c>
      <c r="G106" s="46">
        <v>250326</v>
      </c>
      <c r="H106" s="43" t="str">
        <f t="shared" si="13"/>
        <v>N/A</v>
      </c>
      <c r="I106" s="12">
        <v>-68.099999999999994</v>
      </c>
      <c r="J106" s="12">
        <v>-3.21</v>
      </c>
      <c r="K106" s="44" t="s">
        <v>732</v>
      </c>
      <c r="L106" s="9" t="str">
        <f t="shared" si="14"/>
        <v>Yes</v>
      </c>
    </row>
    <row r="107" spans="1:12" x14ac:dyDescent="0.2">
      <c r="A107" s="45" t="s">
        <v>618</v>
      </c>
      <c r="B107" s="34" t="s">
        <v>217</v>
      </c>
      <c r="C107" s="35">
        <v>432</v>
      </c>
      <c r="D107" s="43" t="str">
        <f t="shared" si="11"/>
        <v>N/A</v>
      </c>
      <c r="E107" s="35">
        <v>473</v>
      </c>
      <c r="F107" s="43" t="str">
        <f t="shared" si="12"/>
        <v>N/A</v>
      </c>
      <c r="G107" s="35">
        <v>471</v>
      </c>
      <c r="H107" s="43" t="str">
        <f t="shared" si="13"/>
        <v>N/A</v>
      </c>
      <c r="I107" s="12">
        <v>9.4909999999999997</v>
      </c>
      <c r="J107" s="12">
        <v>-0.42299999999999999</v>
      </c>
      <c r="K107" s="44" t="s">
        <v>732</v>
      </c>
      <c r="L107" s="9" t="str">
        <f t="shared" si="14"/>
        <v>Yes</v>
      </c>
    </row>
    <row r="108" spans="1:12" ht="25.5" x14ac:dyDescent="0.2">
      <c r="A108" s="45" t="s">
        <v>1451</v>
      </c>
      <c r="B108" s="34" t="s">
        <v>217</v>
      </c>
      <c r="C108" s="46">
        <v>1879.2083333</v>
      </c>
      <c r="D108" s="43" t="str">
        <f t="shared" si="11"/>
        <v>N/A</v>
      </c>
      <c r="E108" s="46">
        <v>546.79069766999999</v>
      </c>
      <c r="F108" s="43" t="str">
        <f t="shared" si="12"/>
        <v>N/A</v>
      </c>
      <c r="G108" s="46">
        <v>531.47770701000002</v>
      </c>
      <c r="H108" s="43" t="str">
        <f t="shared" si="13"/>
        <v>N/A</v>
      </c>
      <c r="I108" s="12">
        <v>-70.900000000000006</v>
      </c>
      <c r="J108" s="12">
        <v>-2.8</v>
      </c>
      <c r="K108" s="44" t="s">
        <v>732</v>
      </c>
      <c r="L108" s="9" t="str">
        <f t="shared" si="14"/>
        <v>Yes</v>
      </c>
    </row>
    <row r="109" spans="1:12" ht="25.5" x14ac:dyDescent="0.2">
      <c r="A109" s="45" t="s">
        <v>619</v>
      </c>
      <c r="B109" s="34" t="s">
        <v>217</v>
      </c>
      <c r="C109" s="46">
        <v>19638031</v>
      </c>
      <c r="D109" s="43" t="str">
        <f t="shared" si="11"/>
        <v>N/A</v>
      </c>
      <c r="E109" s="46">
        <v>21968374</v>
      </c>
      <c r="F109" s="43" t="str">
        <f t="shared" si="12"/>
        <v>N/A</v>
      </c>
      <c r="G109" s="46">
        <v>22518829</v>
      </c>
      <c r="H109" s="43" t="str">
        <f t="shared" si="13"/>
        <v>N/A</v>
      </c>
      <c r="I109" s="12">
        <v>11.87</v>
      </c>
      <c r="J109" s="12">
        <v>2.5059999999999998</v>
      </c>
      <c r="K109" s="44" t="s">
        <v>732</v>
      </c>
      <c r="L109" s="9" t="str">
        <f t="shared" si="14"/>
        <v>Yes</v>
      </c>
    </row>
    <row r="110" spans="1:12" x14ac:dyDescent="0.2">
      <c r="A110" s="45" t="s">
        <v>620</v>
      </c>
      <c r="B110" s="34" t="s">
        <v>217</v>
      </c>
      <c r="C110" s="35">
        <v>60881</v>
      </c>
      <c r="D110" s="43" t="str">
        <f t="shared" si="11"/>
        <v>N/A</v>
      </c>
      <c r="E110" s="35">
        <v>65367</v>
      </c>
      <c r="F110" s="43" t="str">
        <f t="shared" si="12"/>
        <v>N/A</v>
      </c>
      <c r="G110" s="35">
        <v>64857</v>
      </c>
      <c r="H110" s="43" t="str">
        <f t="shared" si="13"/>
        <v>N/A</v>
      </c>
      <c r="I110" s="12">
        <v>7.3680000000000003</v>
      </c>
      <c r="J110" s="12">
        <v>-0.78</v>
      </c>
      <c r="K110" s="44" t="s">
        <v>732</v>
      </c>
      <c r="L110" s="9" t="str">
        <f t="shared" si="14"/>
        <v>Yes</v>
      </c>
    </row>
    <row r="111" spans="1:12" x14ac:dyDescent="0.2">
      <c r="A111" s="45" t="s">
        <v>1452</v>
      </c>
      <c r="B111" s="34" t="s">
        <v>217</v>
      </c>
      <c r="C111" s="46">
        <v>322.56419900999998</v>
      </c>
      <c r="D111" s="43" t="str">
        <f t="shared" si="11"/>
        <v>N/A</v>
      </c>
      <c r="E111" s="46">
        <v>336.07743969000001</v>
      </c>
      <c r="F111" s="43" t="str">
        <f t="shared" si="12"/>
        <v>N/A</v>
      </c>
      <c r="G111" s="46">
        <v>347.20737931000002</v>
      </c>
      <c r="H111" s="43" t="str">
        <f t="shared" si="13"/>
        <v>N/A</v>
      </c>
      <c r="I111" s="12">
        <v>4.1890000000000001</v>
      </c>
      <c r="J111" s="12">
        <v>3.3119999999999998</v>
      </c>
      <c r="K111" s="44" t="s">
        <v>732</v>
      </c>
      <c r="L111" s="9" t="str">
        <f t="shared" si="14"/>
        <v>Yes</v>
      </c>
    </row>
    <row r="112" spans="1:12" x14ac:dyDescent="0.2">
      <c r="A112" s="45" t="s">
        <v>621</v>
      </c>
      <c r="B112" s="34" t="s">
        <v>217</v>
      </c>
      <c r="C112" s="46">
        <v>54299689</v>
      </c>
      <c r="D112" s="43" t="str">
        <f t="shared" si="11"/>
        <v>N/A</v>
      </c>
      <c r="E112" s="46">
        <v>51724759</v>
      </c>
      <c r="F112" s="43" t="str">
        <f t="shared" si="12"/>
        <v>N/A</v>
      </c>
      <c r="G112" s="46">
        <v>52406165</v>
      </c>
      <c r="H112" s="43" t="str">
        <f t="shared" si="13"/>
        <v>N/A</v>
      </c>
      <c r="I112" s="12">
        <v>-4.74</v>
      </c>
      <c r="J112" s="12">
        <v>1.3169999999999999</v>
      </c>
      <c r="K112" s="44" t="s">
        <v>732</v>
      </c>
      <c r="L112" s="9" t="str">
        <f t="shared" si="14"/>
        <v>Yes</v>
      </c>
    </row>
    <row r="113" spans="1:12" x14ac:dyDescent="0.2">
      <c r="A113" s="45" t="s">
        <v>622</v>
      </c>
      <c r="B113" s="34" t="s">
        <v>217</v>
      </c>
      <c r="C113" s="35">
        <v>72413</v>
      </c>
      <c r="D113" s="43" t="str">
        <f t="shared" si="11"/>
        <v>N/A</v>
      </c>
      <c r="E113" s="35">
        <v>73759</v>
      </c>
      <c r="F113" s="43" t="str">
        <f t="shared" si="12"/>
        <v>N/A</v>
      </c>
      <c r="G113" s="35">
        <v>76080</v>
      </c>
      <c r="H113" s="43" t="str">
        <f t="shared" si="13"/>
        <v>N/A</v>
      </c>
      <c r="I113" s="12">
        <v>1.859</v>
      </c>
      <c r="J113" s="12">
        <v>3.1469999999999998</v>
      </c>
      <c r="K113" s="44" t="s">
        <v>732</v>
      </c>
      <c r="L113" s="9" t="str">
        <f t="shared" si="14"/>
        <v>Yes</v>
      </c>
    </row>
    <row r="114" spans="1:12" x14ac:dyDescent="0.2">
      <c r="A114" s="45" t="s">
        <v>1453</v>
      </c>
      <c r="B114" s="34" t="s">
        <v>217</v>
      </c>
      <c r="C114" s="46">
        <v>749.86106085999995</v>
      </c>
      <c r="D114" s="43" t="str">
        <f t="shared" si="11"/>
        <v>N/A</v>
      </c>
      <c r="E114" s="46">
        <v>701.26708604999999</v>
      </c>
      <c r="F114" s="43" t="str">
        <f t="shared" si="12"/>
        <v>N/A</v>
      </c>
      <c r="G114" s="46">
        <v>688.82971871999996</v>
      </c>
      <c r="H114" s="43" t="str">
        <f t="shared" si="13"/>
        <v>N/A</v>
      </c>
      <c r="I114" s="12">
        <v>-6.48</v>
      </c>
      <c r="J114" s="12">
        <v>-1.77</v>
      </c>
      <c r="K114" s="44" t="s">
        <v>732</v>
      </c>
      <c r="L114" s="9" t="str">
        <f t="shared" si="14"/>
        <v>Yes</v>
      </c>
    </row>
    <row r="115" spans="1:12" ht="25.5" x14ac:dyDescent="0.2">
      <c r="A115" s="45" t="s">
        <v>623</v>
      </c>
      <c r="B115" s="34" t="s">
        <v>217</v>
      </c>
      <c r="C115" s="46">
        <v>89044075</v>
      </c>
      <c r="D115" s="43" t="str">
        <f t="shared" si="11"/>
        <v>N/A</v>
      </c>
      <c r="E115" s="46">
        <v>94354828</v>
      </c>
      <c r="F115" s="43" t="str">
        <f t="shared" si="12"/>
        <v>N/A</v>
      </c>
      <c r="G115" s="46">
        <v>98086715</v>
      </c>
      <c r="H115" s="43" t="str">
        <f t="shared" si="13"/>
        <v>N/A</v>
      </c>
      <c r="I115" s="12">
        <v>5.9640000000000004</v>
      </c>
      <c r="J115" s="12">
        <v>3.9550000000000001</v>
      </c>
      <c r="K115" s="44" t="s">
        <v>732</v>
      </c>
      <c r="L115" s="9" t="str">
        <f t="shared" si="14"/>
        <v>Yes</v>
      </c>
    </row>
    <row r="116" spans="1:12" x14ac:dyDescent="0.2">
      <c r="A116" s="48" t="s">
        <v>624</v>
      </c>
      <c r="B116" s="35" t="s">
        <v>217</v>
      </c>
      <c r="C116" s="35">
        <v>5730</v>
      </c>
      <c r="D116" s="43" t="str">
        <f t="shared" si="11"/>
        <v>N/A</v>
      </c>
      <c r="E116" s="35">
        <v>5995</v>
      </c>
      <c r="F116" s="43" t="str">
        <f t="shared" si="12"/>
        <v>N/A</v>
      </c>
      <c r="G116" s="35">
        <v>6388</v>
      </c>
      <c r="H116" s="43" t="str">
        <f t="shared" si="13"/>
        <v>N/A</v>
      </c>
      <c r="I116" s="12">
        <v>4.625</v>
      </c>
      <c r="J116" s="12">
        <v>6.5549999999999997</v>
      </c>
      <c r="K116" s="49" t="s">
        <v>732</v>
      </c>
      <c r="L116" s="9" t="str">
        <f t="shared" si="14"/>
        <v>Yes</v>
      </c>
    </row>
    <row r="117" spans="1:12" ht="25.5" x14ac:dyDescent="0.2">
      <c r="A117" s="45" t="s">
        <v>1454</v>
      </c>
      <c r="B117" s="34" t="s">
        <v>217</v>
      </c>
      <c r="C117" s="46">
        <v>15539.978185</v>
      </c>
      <c r="D117" s="43" t="str">
        <f t="shared" si="11"/>
        <v>N/A</v>
      </c>
      <c r="E117" s="46">
        <v>15738.920434</v>
      </c>
      <c r="F117" s="43" t="str">
        <f t="shared" si="12"/>
        <v>N/A</v>
      </c>
      <c r="G117" s="46">
        <v>15354.839543</v>
      </c>
      <c r="H117" s="43" t="str">
        <f t="shared" si="13"/>
        <v>N/A</v>
      </c>
      <c r="I117" s="12">
        <v>1.28</v>
      </c>
      <c r="J117" s="12">
        <v>-2.44</v>
      </c>
      <c r="K117" s="44" t="s">
        <v>732</v>
      </c>
      <c r="L117" s="9" t="str">
        <f t="shared" si="14"/>
        <v>Yes</v>
      </c>
    </row>
    <row r="118" spans="1:12" ht="25.5" x14ac:dyDescent="0.2">
      <c r="A118" s="45" t="s">
        <v>625</v>
      </c>
      <c r="B118" s="34" t="s">
        <v>217</v>
      </c>
      <c r="C118" s="46">
        <v>4421902</v>
      </c>
      <c r="D118" s="43" t="str">
        <f t="shared" si="11"/>
        <v>N/A</v>
      </c>
      <c r="E118" s="46">
        <v>4914012</v>
      </c>
      <c r="F118" s="43" t="str">
        <f t="shared" si="12"/>
        <v>N/A</v>
      </c>
      <c r="G118" s="46">
        <v>5216501</v>
      </c>
      <c r="H118" s="43" t="str">
        <f t="shared" si="13"/>
        <v>N/A</v>
      </c>
      <c r="I118" s="12">
        <v>11.13</v>
      </c>
      <c r="J118" s="12">
        <v>6.1559999999999997</v>
      </c>
      <c r="K118" s="44" t="s">
        <v>732</v>
      </c>
      <c r="L118" s="9" t="str">
        <f t="shared" si="14"/>
        <v>Yes</v>
      </c>
    </row>
    <row r="119" spans="1:12" x14ac:dyDescent="0.2">
      <c r="A119" s="45" t="s">
        <v>626</v>
      </c>
      <c r="B119" s="34" t="s">
        <v>217</v>
      </c>
      <c r="C119" s="35">
        <v>8402</v>
      </c>
      <c r="D119" s="43" t="str">
        <f t="shared" si="11"/>
        <v>N/A</v>
      </c>
      <c r="E119" s="35">
        <v>8149</v>
      </c>
      <c r="F119" s="43" t="str">
        <f t="shared" si="12"/>
        <v>N/A</v>
      </c>
      <c r="G119" s="35">
        <v>8694</v>
      </c>
      <c r="H119" s="43" t="str">
        <f t="shared" si="13"/>
        <v>N/A</v>
      </c>
      <c r="I119" s="12">
        <v>-3.01</v>
      </c>
      <c r="J119" s="12">
        <v>6.6879999999999997</v>
      </c>
      <c r="K119" s="44" t="s">
        <v>732</v>
      </c>
      <c r="L119" s="9" t="str">
        <f t="shared" si="14"/>
        <v>Yes</v>
      </c>
    </row>
    <row r="120" spans="1:12" ht="25.5" x14ac:dyDescent="0.2">
      <c r="A120" s="45" t="s">
        <v>1455</v>
      </c>
      <c r="B120" s="34" t="s">
        <v>217</v>
      </c>
      <c r="C120" s="46">
        <v>526.29159723999999</v>
      </c>
      <c r="D120" s="43" t="str">
        <f t="shared" si="11"/>
        <v>N/A</v>
      </c>
      <c r="E120" s="46">
        <v>603.02024788000006</v>
      </c>
      <c r="F120" s="43" t="str">
        <f t="shared" si="12"/>
        <v>N/A</v>
      </c>
      <c r="G120" s="46">
        <v>600.01161721000005</v>
      </c>
      <c r="H120" s="43" t="str">
        <f t="shared" si="13"/>
        <v>N/A</v>
      </c>
      <c r="I120" s="12">
        <v>14.58</v>
      </c>
      <c r="J120" s="12">
        <v>-0.499</v>
      </c>
      <c r="K120" s="44" t="s">
        <v>732</v>
      </c>
      <c r="L120" s="9" t="str">
        <f t="shared" si="14"/>
        <v>Yes</v>
      </c>
    </row>
    <row r="121" spans="1:12" ht="25.5" x14ac:dyDescent="0.2">
      <c r="A121" s="45" t="s">
        <v>627</v>
      </c>
      <c r="B121" s="34" t="s">
        <v>217</v>
      </c>
      <c r="C121" s="46">
        <v>13976568</v>
      </c>
      <c r="D121" s="43" t="str">
        <f t="shared" si="11"/>
        <v>N/A</v>
      </c>
      <c r="E121" s="46">
        <v>15532883</v>
      </c>
      <c r="F121" s="43" t="str">
        <f t="shared" si="12"/>
        <v>N/A</v>
      </c>
      <c r="G121" s="46">
        <v>16037558</v>
      </c>
      <c r="H121" s="43" t="str">
        <f t="shared" si="13"/>
        <v>N/A</v>
      </c>
      <c r="I121" s="12">
        <v>11.14</v>
      </c>
      <c r="J121" s="12">
        <v>3.2490000000000001</v>
      </c>
      <c r="K121" s="44" t="s">
        <v>732</v>
      </c>
      <c r="L121" s="9" t="str">
        <f t="shared" si="14"/>
        <v>Yes</v>
      </c>
    </row>
    <row r="122" spans="1:12" x14ac:dyDescent="0.2">
      <c r="A122" s="45" t="s">
        <v>628</v>
      </c>
      <c r="B122" s="34" t="s">
        <v>217</v>
      </c>
      <c r="C122" s="35">
        <v>2677</v>
      </c>
      <c r="D122" s="43" t="str">
        <f t="shared" si="11"/>
        <v>N/A</v>
      </c>
      <c r="E122" s="35">
        <v>2941</v>
      </c>
      <c r="F122" s="43" t="str">
        <f t="shared" si="12"/>
        <v>N/A</v>
      </c>
      <c r="G122" s="35">
        <v>3038</v>
      </c>
      <c r="H122" s="43" t="str">
        <f t="shared" si="13"/>
        <v>N/A</v>
      </c>
      <c r="I122" s="12">
        <v>9.8620000000000001</v>
      </c>
      <c r="J122" s="12">
        <v>3.298</v>
      </c>
      <c r="K122" s="44" t="s">
        <v>732</v>
      </c>
      <c r="L122" s="9" t="str">
        <f t="shared" si="14"/>
        <v>Yes</v>
      </c>
    </row>
    <row r="123" spans="1:12" ht="25.5" x14ac:dyDescent="0.2">
      <c r="A123" s="45" t="s">
        <v>1456</v>
      </c>
      <c r="B123" s="34" t="s">
        <v>217</v>
      </c>
      <c r="C123" s="46">
        <v>5220.9816959</v>
      </c>
      <c r="D123" s="43" t="str">
        <f t="shared" si="11"/>
        <v>N/A</v>
      </c>
      <c r="E123" s="46">
        <v>5281.4971097999996</v>
      </c>
      <c r="F123" s="43" t="str">
        <f t="shared" si="12"/>
        <v>N/A</v>
      </c>
      <c r="G123" s="46">
        <v>5278.9855168000004</v>
      </c>
      <c r="H123" s="43" t="str">
        <f t="shared" si="13"/>
        <v>N/A</v>
      </c>
      <c r="I123" s="12">
        <v>1.159</v>
      </c>
      <c r="J123" s="12">
        <v>-4.8000000000000001E-2</v>
      </c>
      <c r="K123" s="44" t="s">
        <v>732</v>
      </c>
      <c r="L123" s="9" t="str">
        <f t="shared" si="14"/>
        <v>Yes</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613560</v>
      </c>
      <c r="D127" s="43" t="str">
        <f t="shared" si="11"/>
        <v>N/A</v>
      </c>
      <c r="E127" s="46">
        <v>775535</v>
      </c>
      <c r="F127" s="43" t="str">
        <f t="shared" si="12"/>
        <v>N/A</v>
      </c>
      <c r="G127" s="46">
        <v>1026407</v>
      </c>
      <c r="H127" s="43" t="str">
        <f t="shared" si="13"/>
        <v>N/A</v>
      </c>
      <c r="I127" s="12">
        <v>26.4</v>
      </c>
      <c r="J127" s="12">
        <v>32.35</v>
      </c>
      <c r="K127" s="44" t="s">
        <v>732</v>
      </c>
      <c r="L127" s="9" t="str">
        <f t="shared" si="14"/>
        <v>No</v>
      </c>
    </row>
    <row r="128" spans="1:12" x14ac:dyDescent="0.2">
      <c r="A128" s="45" t="s">
        <v>632</v>
      </c>
      <c r="B128" s="34" t="s">
        <v>217</v>
      </c>
      <c r="C128" s="35">
        <v>464</v>
      </c>
      <c r="D128" s="43" t="str">
        <f t="shared" si="11"/>
        <v>N/A</v>
      </c>
      <c r="E128" s="35">
        <v>531</v>
      </c>
      <c r="F128" s="43" t="str">
        <f t="shared" si="12"/>
        <v>N/A</v>
      </c>
      <c r="G128" s="35">
        <v>638</v>
      </c>
      <c r="H128" s="43" t="str">
        <f t="shared" si="13"/>
        <v>N/A</v>
      </c>
      <c r="I128" s="12">
        <v>14.44</v>
      </c>
      <c r="J128" s="12">
        <v>20.149999999999999</v>
      </c>
      <c r="K128" s="44" t="s">
        <v>732</v>
      </c>
      <c r="L128" s="9" t="str">
        <f t="shared" si="14"/>
        <v>Yes</v>
      </c>
    </row>
    <row r="129" spans="1:12" ht="25.5" x14ac:dyDescent="0.2">
      <c r="A129" s="45" t="s">
        <v>1458</v>
      </c>
      <c r="B129" s="34" t="s">
        <v>217</v>
      </c>
      <c r="C129" s="46">
        <v>1322.3275862</v>
      </c>
      <c r="D129" s="43" t="str">
        <f t="shared" si="11"/>
        <v>N/A</v>
      </c>
      <c r="E129" s="46">
        <v>1460.5178908</v>
      </c>
      <c r="F129" s="43" t="str">
        <f t="shared" si="12"/>
        <v>N/A</v>
      </c>
      <c r="G129" s="46">
        <v>1608.7884013</v>
      </c>
      <c r="H129" s="43" t="str">
        <f t="shared" si="13"/>
        <v>N/A</v>
      </c>
      <c r="I129" s="12">
        <v>10.45</v>
      </c>
      <c r="J129" s="12">
        <v>10.15</v>
      </c>
      <c r="K129" s="44" t="s">
        <v>732</v>
      </c>
      <c r="L129" s="9" t="str">
        <f t="shared" si="14"/>
        <v>Yes</v>
      </c>
    </row>
    <row r="130" spans="1:12" ht="25.5" x14ac:dyDescent="0.2">
      <c r="A130" s="45" t="s">
        <v>633</v>
      </c>
      <c r="B130" s="34" t="s">
        <v>217</v>
      </c>
      <c r="C130" s="46">
        <v>3677632</v>
      </c>
      <c r="D130" s="43" t="str">
        <f t="shared" si="11"/>
        <v>N/A</v>
      </c>
      <c r="E130" s="46">
        <v>3890482</v>
      </c>
      <c r="F130" s="43" t="str">
        <f t="shared" si="12"/>
        <v>N/A</v>
      </c>
      <c r="G130" s="46">
        <v>4226273</v>
      </c>
      <c r="H130" s="43" t="str">
        <f t="shared" si="13"/>
        <v>N/A</v>
      </c>
      <c r="I130" s="12">
        <v>5.7880000000000003</v>
      </c>
      <c r="J130" s="12">
        <v>8.6310000000000002</v>
      </c>
      <c r="K130" s="44" t="s">
        <v>732</v>
      </c>
      <c r="L130" s="9" t="str">
        <f t="shared" si="14"/>
        <v>Yes</v>
      </c>
    </row>
    <row r="131" spans="1:12" x14ac:dyDescent="0.2">
      <c r="A131" s="45" t="s">
        <v>634</v>
      </c>
      <c r="B131" s="34" t="s">
        <v>217</v>
      </c>
      <c r="C131" s="35">
        <v>5244</v>
      </c>
      <c r="D131" s="43" t="str">
        <f t="shared" si="11"/>
        <v>N/A</v>
      </c>
      <c r="E131" s="35">
        <v>5684</v>
      </c>
      <c r="F131" s="43" t="str">
        <f t="shared" si="12"/>
        <v>N/A</v>
      </c>
      <c r="G131" s="35">
        <v>6320</v>
      </c>
      <c r="H131" s="43" t="str">
        <f t="shared" si="13"/>
        <v>N/A</v>
      </c>
      <c r="I131" s="12">
        <v>8.391</v>
      </c>
      <c r="J131" s="12">
        <v>11.19</v>
      </c>
      <c r="K131" s="44" t="s">
        <v>732</v>
      </c>
      <c r="L131" s="9" t="str">
        <f t="shared" si="14"/>
        <v>Yes</v>
      </c>
    </row>
    <row r="132" spans="1:12" ht="25.5" x14ac:dyDescent="0.2">
      <c r="A132" s="45" t="s">
        <v>1459</v>
      </c>
      <c r="B132" s="34" t="s">
        <v>217</v>
      </c>
      <c r="C132" s="46">
        <v>701.30282226999998</v>
      </c>
      <c r="D132" s="43" t="str">
        <f t="shared" si="11"/>
        <v>N/A</v>
      </c>
      <c r="E132" s="46">
        <v>684.46199859000001</v>
      </c>
      <c r="F132" s="43" t="str">
        <f t="shared" si="12"/>
        <v>N/A</v>
      </c>
      <c r="G132" s="46">
        <v>668.71408227999996</v>
      </c>
      <c r="H132" s="43" t="str">
        <f t="shared" si="13"/>
        <v>N/A</v>
      </c>
      <c r="I132" s="12">
        <v>-2.4</v>
      </c>
      <c r="J132" s="12">
        <v>-2.2999999999999998</v>
      </c>
      <c r="K132" s="44" t="s">
        <v>732</v>
      </c>
      <c r="L132" s="9" t="str">
        <f t="shared" si="14"/>
        <v>Yes</v>
      </c>
    </row>
    <row r="133" spans="1:12" ht="25.5" x14ac:dyDescent="0.2">
      <c r="A133" s="45" t="s">
        <v>635</v>
      </c>
      <c r="B133" s="34" t="s">
        <v>217</v>
      </c>
      <c r="C133" s="46">
        <v>3280476</v>
      </c>
      <c r="D133" s="43" t="str">
        <f t="shared" si="11"/>
        <v>N/A</v>
      </c>
      <c r="E133" s="46">
        <v>4428431</v>
      </c>
      <c r="F133" s="43" t="str">
        <f t="shared" si="12"/>
        <v>N/A</v>
      </c>
      <c r="G133" s="46">
        <v>3991679</v>
      </c>
      <c r="H133" s="43" t="str">
        <f t="shared" si="13"/>
        <v>N/A</v>
      </c>
      <c r="I133" s="12">
        <v>34.99</v>
      </c>
      <c r="J133" s="12">
        <v>-9.86</v>
      </c>
      <c r="K133" s="44" t="s">
        <v>732</v>
      </c>
      <c r="L133" s="9" t="str">
        <f t="shared" si="14"/>
        <v>Yes</v>
      </c>
    </row>
    <row r="134" spans="1:12" x14ac:dyDescent="0.2">
      <c r="A134" s="45" t="s">
        <v>636</v>
      </c>
      <c r="B134" s="34" t="s">
        <v>217</v>
      </c>
      <c r="C134" s="35">
        <v>388</v>
      </c>
      <c r="D134" s="43" t="str">
        <f t="shared" si="11"/>
        <v>N/A</v>
      </c>
      <c r="E134" s="35">
        <v>504</v>
      </c>
      <c r="F134" s="43" t="str">
        <f t="shared" si="12"/>
        <v>N/A</v>
      </c>
      <c r="G134" s="35">
        <v>562</v>
      </c>
      <c r="H134" s="43" t="str">
        <f t="shared" si="13"/>
        <v>N/A</v>
      </c>
      <c r="I134" s="12">
        <v>29.9</v>
      </c>
      <c r="J134" s="12">
        <v>11.51</v>
      </c>
      <c r="K134" s="44" t="s">
        <v>732</v>
      </c>
      <c r="L134" s="9" t="str">
        <f t="shared" si="14"/>
        <v>Yes</v>
      </c>
    </row>
    <row r="135" spans="1:12" x14ac:dyDescent="0.2">
      <c r="A135" s="45" t="s">
        <v>1460</v>
      </c>
      <c r="B135" s="34" t="s">
        <v>217</v>
      </c>
      <c r="C135" s="46">
        <v>8454.8350515000002</v>
      </c>
      <c r="D135" s="43" t="str">
        <f t="shared" si="11"/>
        <v>N/A</v>
      </c>
      <c r="E135" s="46">
        <v>8786.5694444000001</v>
      </c>
      <c r="F135" s="43" t="str">
        <f t="shared" si="12"/>
        <v>N/A</v>
      </c>
      <c r="G135" s="46">
        <v>7102.6316725999995</v>
      </c>
      <c r="H135" s="43" t="str">
        <f t="shared" si="13"/>
        <v>N/A</v>
      </c>
      <c r="I135" s="12">
        <v>3.9239999999999999</v>
      </c>
      <c r="J135" s="12">
        <v>-19.2</v>
      </c>
      <c r="K135" s="44" t="s">
        <v>732</v>
      </c>
      <c r="L135" s="9" t="str">
        <f t="shared" si="14"/>
        <v>Yes</v>
      </c>
    </row>
    <row r="136" spans="1:12" ht="25.5" x14ac:dyDescent="0.2">
      <c r="A136" s="45" t="s">
        <v>637</v>
      </c>
      <c r="B136" s="34" t="s">
        <v>217</v>
      </c>
      <c r="C136" s="46">
        <v>0</v>
      </c>
      <c r="D136" s="43" t="str">
        <f t="shared" si="11"/>
        <v>N/A</v>
      </c>
      <c r="E136" s="46">
        <v>0</v>
      </c>
      <c r="F136" s="43" t="str">
        <f t="shared" si="12"/>
        <v>N/A</v>
      </c>
      <c r="G136" s="46">
        <v>0</v>
      </c>
      <c r="H136" s="43" t="str">
        <f t="shared" si="13"/>
        <v>N/A</v>
      </c>
      <c r="I136" s="12" t="s">
        <v>1743</v>
      </c>
      <c r="J136" s="12" t="s">
        <v>1743</v>
      </c>
      <c r="K136" s="44" t="s">
        <v>732</v>
      </c>
      <c r="L136" s="9" t="str">
        <f>IF(J136="Div by 0", "N/A", IF(OR(J136="N/A",K136="N/A"),"N/A", IF(J136&gt;VALUE(MID(K136,1,2)), "No", IF(J136&lt;-1*VALUE(MID(K136,1,2)), "No", "Yes"))))</f>
        <v>N/A</v>
      </c>
    </row>
    <row r="137" spans="1:12" x14ac:dyDescent="0.2">
      <c r="A137" s="45" t="s">
        <v>638</v>
      </c>
      <c r="B137" s="34" t="s">
        <v>217</v>
      </c>
      <c r="C137" s="35">
        <v>0</v>
      </c>
      <c r="D137" s="43" t="str">
        <f t="shared" si="11"/>
        <v>N/A</v>
      </c>
      <c r="E137" s="35">
        <v>0</v>
      </c>
      <c r="F137" s="43" t="str">
        <f t="shared" si="12"/>
        <v>N/A</v>
      </c>
      <c r="G137" s="35">
        <v>0</v>
      </c>
      <c r="H137" s="43" t="str">
        <f t="shared" si="13"/>
        <v>N/A</v>
      </c>
      <c r="I137" s="12" t="s">
        <v>1743</v>
      </c>
      <c r="J137" s="12" t="s">
        <v>1743</v>
      </c>
      <c r="K137" s="44" t="s">
        <v>732</v>
      </c>
      <c r="L137" s="9" t="str">
        <f t="shared" ref="L137:L141" si="15">IF(J137="Div by 0", "N/A", IF(OR(J137="N/A",K137="N/A"),"N/A", IF(J137&gt;VALUE(MID(K137,1,2)), "No", IF(J137&lt;-1*VALUE(MID(K137,1,2)), "No", "Yes"))))</f>
        <v>N/A</v>
      </c>
    </row>
    <row r="138" spans="1:12" ht="25.5" x14ac:dyDescent="0.2">
      <c r="A138" s="45" t="s">
        <v>1461</v>
      </c>
      <c r="B138" s="34" t="s">
        <v>217</v>
      </c>
      <c r="C138" s="46" t="s">
        <v>1743</v>
      </c>
      <c r="D138" s="43" t="str">
        <f t="shared" si="11"/>
        <v>N/A</v>
      </c>
      <c r="E138" s="46" t="s">
        <v>1743</v>
      </c>
      <c r="F138" s="43" t="str">
        <f t="shared" si="12"/>
        <v>N/A</v>
      </c>
      <c r="G138" s="46" t="s">
        <v>1743</v>
      </c>
      <c r="H138" s="43" t="str">
        <f t="shared" si="13"/>
        <v>N/A</v>
      </c>
      <c r="I138" s="12" t="s">
        <v>1743</v>
      </c>
      <c r="J138" s="12" t="s">
        <v>1743</v>
      </c>
      <c r="K138" s="44" t="s">
        <v>732</v>
      </c>
      <c r="L138" s="9" t="str">
        <f t="shared" si="15"/>
        <v>N/A</v>
      </c>
    </row>
    <row r="139" spans="1:12" ht="25.5" x14ac:dyDescent="0.2">
      <c r="A139" s="45" t="s">
        <v>639</v>
      </c>
      <c r="B139" s="34" t="s">
        <v>217</v>
      </c>
      <c r="C139" s="46">
        <v>1020895</v>
      </c>
      <c r="D139" s="43" t="str">
        <f t="shared" si="11"/>
        <v>N/A</v>
      </c>
      <c r="E139" s="46">
        <v>2061496</v>
      </c>
      <c r="F139" s="43" t="str">
        <f t="shared" si="12"/>
        <v>N/A</v>
      </c>
      <c r="G139" s="46">
        <v>2822537</v>
      </c>
      <c r="H139" s="43" t="str">
        <f t="shared" si="13"/>
        <v>N/A</v>
      </c>
      <c r="I139" s="12">
        <v>101.9</v>
      </c>
      <c r="J139" s="12">
        <v>36.92</v>
      </c>
      <c r="K139" s="44" t="s">
        <v>732</v>
      </c>
      <c r="L139" s="9" t="str">
        <f t="shared" si="15"/>
        <v>No</v>
      </c>
    </row>
    <row r="140" spans="1:12" x14ac:dyDescent="0.2">
      <c r="A140" s="45" t="s">
        <v>640</v>
      </c>
      <c r="B140" s="34" t="s">
        <v>217</v>
      </c>
      <c r="C140" s="35">
        <v>64</v>
      </c>
      <c r="D140" s="43" t="str">
        <f t="shared" si="11"/>
        <v>N/A</v>
      </c>
      <c r="E140" s="35">
        <v>57</v>
      </c>
      <c r="F140" s="43" t="str">
        <f t="shared" si="12"/>
        <v>N/A</v>
      </c>
      <c r="G140" s="35">
        <v>61</v>
      </c>
      <c r="H140" s="43" t="str">
        <f t="shared" si="13"/>
        <v>N/A</v>
      </c>
      <c r="I140" s="12">
        <v>-10.9</v>
      </c>
      <c r="J140" s="12">
        <v>7.0179999999999998</v>
      </c>
      <c r="K140" s="44" t="s">
        <v>732</v>
      </c>
      <c r="L140" s="9" t="str">
        <f t="shared" si="15"/>
        <v>Yes</v>
      </c>
    </row>
    <row r="141" spans="1:12" ht="25.5" x14ac:dyDescent="0.2">
      <c r="A141" s="45" t="s">
        <v>1462</v>
      </c>
      <c r="B141" s="34" t="s">
        <v>217</v>
      </c>
      <c r="C141" s="46">
        <v>15951.484375</v>
      </c>
      <c r="D141" s="43" t="str">
        <f t="shared" si="11"/>
        <v>N/A</v>
      </c>
      <c r="E141" s="46">
        <v>36166.596490999997</v>
      </c>
      <c r="F141" s="43" t="str">
        <f t="shared" si="12"/>
        <v>N/A</v>
      </c>
      <c r="G141" s="46">
        <v>46271.098360999997</v>
      </c>
      <c r="H141" s="43" t="str">
        <f t="shared" si="13"/>
        <v>N/A</v>
      </c>
      <c r="I141" s="12">
        <v>126.7</v>
      </c>
      <c r="J141" s="12">
        <v>27.94</v>
      </c>
      <c r="K141" s="44" t="s">
        <v>732</v>
      </c>
      <c r="L141" s="9" t="str">
        <f t="shared" si="15"/>
        <v>Yes</v>
      </c>
    </row>
    <row r="142" spans="1:12" ht="25.5" x14ac:dyDescent="0.2">
      <c r="A142" s="45" t="s">
        <v>641</v>
      </c>
      <c r="B142" s="34" t="s">
        <v>217</v>
      </c>
      <c r="C142" s="46">
        <v>13344786</v>
      </c>
      <c r="D142" s="43" t="str">
        <f t="shared" si="11"/>
        <v>N/A</v>
      </c>
      <c r="E142" s="46">
        <v>15641187</v>
      </c>
      <c r="F142" s="43" t="str">
        <f t="shared" si="12"/>
        <v>N/A</v>
      </c>
      <c r="G142" s="46">
        <v>16281112</v>
      </c>
      <c r="H142" s="43" t="str">
        <f t="shared" si="13"/>
        <v>N/A</v>
      </c>
      <c r="I142" s="12">
        <v>17.21</v>
      </c>
      <c r="J142" s="12">
        <v>4.0910000000000002</v>
      </c>
      <c r="K142" s="44" t="s">
        <v>732</v>
      </c>
      <c r="L142" s="9" t="str">
        <f t="shared" ref="L142:L153" si="16">IF(J142="Div by 0", "N/A", IF(K142="N/A","N/A", IF(J142&gt;VALUE(MID(K142,1,2)), "No", IF(J142&lt;-1*VALUE(MID(K142,1,2)), "No", "Yes"))))</f>
        <v>Yes</v>
      </c>
    </row>
    <row r="143" spans="1:12" ht="25.5" x14ac:dyDescent="0.2">
      <c r="A143" s="45" t="s">
        <v>642</v>
      </c>
      <c r="B143" s="34" t="s">
        <v>217</v>
      </c>
      <c r="C143" s="35">
        <v>32273</v>
      </c>
      <c r="D143" s="43" t="str">
        <f t="shared" si="11"/>
        <v>N/A</v>
      </c>
      <c r="E143" s="35">
        <v>34648</v>
      </c>
      <c r="F143" s="43" t="str">
        <f t="shared" si="12"/>
        <v>N/A</v>
      </c>
      <c r="G143" s="35">
        <v>35535</v>
      </c>
      <c r="H143" s="43" t="str">
        <f t="shared" si="13"/>
        <v>N/A</v>
      </c>
      <c r="I143" s="12">
        <v>7.359</v>
      </c>
      <c r="J143" s="12">
        <v>2.56</v>
      </c>
      <c r="K143" s="44" t="s">
        <v>732</v>
      </c>
      <c r="L143" s="9" t="str">
        <f t="shared" si="16"/>
        <v>Yes</v>
      </c>
    </row>
    <row r="144" spans="1:12" ht="25.5" x14ac:dyDescent="0.2">
      <c r="A144" s="45" t="s">
        <v>1463</v>
      </c>
      <c r="B144" s="34" t="s">
        <v>217</v>
      </c>
      <c r="C144" s="46">
        <v>413.49691693</v>
      </c>
      <c r="D144" s="43" t="str">
        <f t="shared" si="11"/>
        <v>N/A</v>
      </c>
      <c r="E144" s="46">
        <v>451.43116486000002</v>
      </c>
      <c r="F144" s="43" t="str">
        <f t="shared" si="12"/>
        <v>N/A</v>
      </c>
      <c r="G144" s="46">
        <v>458.17115519999999</v>
      </c>
      <c r="H144" s="43" t="str">
        <f t="shared" si="13"/>
        <v>N/A</v>
      </c>
      <c r="I144" s="12">
        <v>9.1739999999999995</v>
      </c>
      <c r="J144" s="12">
        <v>1.4930000000000001</v>
      </c>
      <c r="K144" s="44" t="s">
        <v>732</v>
      </c>
      <c r="L144" s="9" t="str">
        <f t="shared" si="16"/>
        <v>Yes</v>
      </c>
    </row>
    <row r="145" spans="1:12" ht="25.5" x14ac:dyDescent="0.2">
      <c r="A145" s="45" t="s">
        <v>643</v>
      </c>
      <c r="B145" s="34" t="s">
        <v>217</v>
      </c>
      <c r="C145" s="46">
        <v>3963522</v>
      </c>
      <c r="D145" s="43" t="str">
        <f t="shared" ref="D145:D153" si="17">IF($B145="N/A","N/A",IF(C145&gt;10,"No",IF(C145&lt;-10,"No","Yes")))</f>
        <v>N/A</v>
      </c>
      <c r="E145" s="46">
        <v>0</v>
      </c>
      <c r="F145" s="43" t="str">
        <f t="shared" ref="F145:F153" si="18">IF($B145="N/A","N/A",IF(E145&gt;10,"No",IF(E145&lt;-10,"No","Yes")))</f>
        <v>N/A</v>
      </c>
      <c r="G145" s="46">
        <v>0</v>
      </c>
      <c r="H145" s="43" t="str">
        <f t="shared" ref="H145:H153" si="19">IF($B145="N/A","N/A",IF(G145&gt;10,"No",IF(G145&lt;-10,"No","Yes")))</f>
        <v>N/A</v>
      </c>
      <c r="I145" s="12">
        <v>-100</v>
      </c>
      <c r="J145" s="12" t="s">
        <v>1743</v>
      </c>
      <c r="K145" s="44" t="s">
        <v>732</v>
      </c>
      <c r="L145" s="9" t="str">
        <f t="shared" si="16"/>
        <v>N/A</v>
      </c>
    </row>
    <row r="146" spans="1:12" x14ac:dyDescent="0.2">
      <c r="A146" s="45" t="s">
        <v>644</v>
      </c>
      <c r="B146" s="34" t="s">
        <v>217</v>
      </c>
      <c r="C146" s="35">
        <v>465</v>
      </c>
      <c r="D146" s="43" t="str">
        <f t="shared" si="17"/>
        <v>N/A</v>
      </c>
      <c r="E146" s="35">
        <v>0</v>
      </c>
      <c r="F146" s="43" t="str">
        <f t="shared" si="18"/>
        <v>N/A</v>
      </c>
      <c r="G146" s="35">
        <v>0</v>
      </c>
      <c r="H146" s="43" t="str">
        <f t="shared" si="19"/>
        <v>N/A</v>
      </c>
      <c r="I146" s="12">
        <v>-100</v>
      </c>
      <c r="J146" s="12" t="s">
        <v>1743</v>
      </c>
      <c r="K146" s="44" t="s">
        <v>732</v>
      </c>
      <c r="L146" s="9" t="str">
        <f t="shared" si="16"/>
        <v>N/A</v>
      </c>
    </row>
    <row r="147" spans="1:12" ht="25.5" x14ac:dyDescent="0.2">
      <c r="A147" s="45" t="s">
        <v>1464</v>
      </c>
      <c r="B147" s="34" t="s">
        <v>217</v>
      </c>
      <c r="C147" s="46">
        <v>8523.7032257999999</v>
      </c>
      <c r="D147" s="43" t="str">
        <f t="shared" si="17"/>
        <v>N/A</v>
      </c>
      <c r="E147" s="46" t="s">
        <v>1743</v>
      </c>
      <c r="F147" s="43" t="str">
        <f t="shared" si="18"/>
        <v>N/A</v>
      </c>
      <c r="G147" s="46" t="s">
        <v>1743</v>
      </c>
      <c r="H147" s="43" t="str">
        <f t="shared" si="19"/>
        <v>N/A</v>
      </c>
      <c r="I147" s="12" t="s">
        <v>1743</v>
      </c>
      <c r="J147" s="12" t="s">
        <v>1743</v>
      </c>
      <c r="K147" s="44" t="s">
        <v>732</v>
      </c>
      <c r="L147" s="9" t="str">
        <f t="shared" si="16"/>
        <v>N/A</v>
      </c>
    </row>
    <row r="148" spans="1:12" ht="25.5" x14ac:dyDescent="0.2">
      <c r="A148" s="45" t="s">
        <v>645</v>
      </c>
      <c r="B148" s="34" t="s">
        <v>217</v>
      </c>
      <c r="C148" s="46">
        <v>36503039</v>
      </c>
      <c r="D148" s="43" t="str">
        <f t="shared" si="17"/>
        <v>N/A</v>
      </c>
      <c r="E148" s="46">
        <v>38656408</v>
      </c>
      <c r="F148" s="43" t="str">
        <f t="shared" si="18"/>
        <v>N/A</v>
      </c>
      <c r="G148" s="46">
        <v>37679272</v>
      </c>
      <c r="H148" s="43" t="str">
        <f t="shared" si="19"/>
        <v>N/A</v>
      </c>
      <c r="I148" s="12">
        <v>5.899</v>
      </c>
      <c r="J148" s="12">
        <v>-2.5299999999999998</v>
      </c>
      <c r="K148" s="44" t="s">
        <v>732</v>
      </c>
      <c r="L148" s="9" t="str">
        <f t="shared" si="16"/>
        <v>Yes</v>
      </c>
    </row>
    <row r="149" spans="1:12" x14ac:dyDescent="0.2">
      <c r="A149" s="45" t="s">
        <v>646</v>
      </c>
      <c r="B149" s="34" t="s">
        <v>217</v>
      </c>
      <c r="C149" s="35">
        <v>19176</v>
      </c>
      <c r="D149" s="43" t="str">
        <f t="shared" si="17"/>
        <v>N/A</v>
      </c>
      <c r="E149" s="35">
        <v>19594</v>
      </c>
      <c r="F149" s="43" t="str">
        <f t="shared" si="18"/>
        <v>N/A</v>
      </c>
      <c r="G149" s="35">
        <v>17718</v>
      </c>
      <c r="H149" s="43" t="str">
        <f t="shared" si="19"/>
        <v>N/A</v>
      </c>
      <c r="I149" s="12">
        <v>2.1800000000000002</v>
      </c>
      <c r="J149" s="12">
        <v>-9.57</v>
      </c>
      <c r="K149" s="44" t="s">
        <v>732</v>
      </c>
      <c r="L149" s="9" t="str">
        <f t="shared" si="16"/>
        <v>Yes</v>
      </c>
    </row>
    <row r="150" spans="1:12" ht="25.5" x14ac:dyDescent="0.2">
      <c r="A150" s="45" t="s">
        <v>1465</v>
      </c>
      <c r="B150" s="34" t="s">
        <v>217</v>
      </c>
      <c r="C150" s="46">
        <v>1903.5794222</v>
      </c>
      <c r="D150" s="43" t="str">
        <f t="shared" si="17"/>
        <v>N/A</v>
      </c>
      <c r="E150" s="46">
        <v>1972.8696540000001</v>
      </c>
      <c r="F150" s="43" t="str">
        <f t="shared" si="18"/>
        <v>N/A</v>
      </c>
      <c r="G150" s="46">
        <v>2126.6097754000002</v>
      </c>
      <c r="H150" s="43" t="str">
        <f t="shared" si="19"/>
        <v>N/A</v>
      </c>
      <c r="I150" s="12">
        <v>3.64</v>
      </c>
      <c r="J150" s="12">
        <v>7.7930000000000001</v>
      </c>
      <c r="K150" s="44" t="s">
        <v>732</v>
      </c>
      <c r="L150" s="9" t="str">
        <f t="shared" si="16"/>
        <v>Yes</v>
      </c>
    </row>
    <row r="151" spans="1:12" ht="25.5" x14ac:dyDescent="0.2">
      <c r="A151" s="45" t="s">
        <v>647</v>
      </c>
      <c r="B151" s="34" t="s">
        <v>217</v>
      </c>
      <c r="C151" s="46">
        <v>26353</v>
      </c>
      <c r="D151" s="43" t="str">
        <f t="shared" si="17"/>
        <v>N/A</v>
      </c>
      <c r="E151" s="46">
        <v>17519</v>
      </c>
      <c r="F151" s="43" t="str">
        <f t="shared" si="18"/>
        <v>N/A</v>
      </c>
      <c r="G151" s="46">
        <v>14420</v>
      </c>
      <c r="H151" s="43" t="str">
        <f t="shared" si="19"/>
        <v>N/A</v>
      </c>
      <c r="I151" s="12">
        <v>-33.5</v>
      </c>
      <c r="J151" s="12">
        <v>-17.7</v>
      </c>
      <c r="K151" s="44" t="s">
        <v>732</v>
      </c>
      <c r="L151" s="9" t="str">
        <f t="shared" si="16"/>
        <v>Yes</v>
      </c>
    </row>
    <row r="152" spans="1:12" x14ac:dyDescent="0.2">
      <c r="A152" s="45" t="s">
        <v>648</v>
      </c>
      <c r="B152" s="34" t="s">
        <v>217</v>
      </c>
      <c r="C152" s="35">
        <v>11</v>
      </c>
      <c r="D152" s="43" t="str">
        <f t="shared" si="17"/>
        <v>N/A</v>
      </c>
      <c r="E152" s="35">
        <v>11</v>
      </c>
      <c r="F152" s="43" t="str">
        <f t="shared" si="18"/>
        <v>N/A</v>
      </c>
      <c r="G152" s="35">
        <v>11</v>
      </c>
      <c r="H152" s="43" t="str">
        <f t="shared" si="19"/>
        <v>N/A</v>
      </c>
      <c r="I152" s="12">
        <v>0</v>
      </c>
      <c r="J152" s="12">
        <v>20</v>
      </c>
      <c r="K152" s="44" t="s">
        <v>732</v>
      </c>
      <c r="L152" s="9" t="str">
        <f t="shared" si="16"/>
        <v>Yes</v>
      </c>
    </row>
    <row r="153" spans="1:12" ht="25.5" x14ac:dyDescent="0.2">
      <c r="A153" s="45" t="s">
        <v>1466</v>
      </c>
      <c r="B153" s="34" t="s">
        <v>217</v>
      </c>
      <c r="C153" s="46">
        <v>5270.6</v>
      </c>
      <c r="D153" s="43" t="str">
        <f t="shared" si="17"/>
        <v>N/A</v>
      </c>
      <c r="E153" s="46">
        <v>3503.8</v>
      </c>
      <c r="F153" s="43" t="str">
        <f t="shared" si="18"/>
        <v>N/A</v>
      </c>
      <c r="G153" s="46">
        <v>2403.3333333</v>
      </c>
      <c r="H153" s="43" t="str">
        <f t="shared" si="19"/>
        <v>N/A</v>
      </c>
      <c r="I153" s="12">
        <v>-33.5</v>
      </c>
      <c r="J153" s="12">
        <v>-31.4</v>
      </c>
      <c r="K153" s="44" t="s">
        <v>732</v>
      </c>
      <c r="L153" s="9" t="str">
        <f t="shared" si="16"/>
        <v>No</v>
      </c>
    </row>
    <row r="154" spans="1:12" x14ac:dyDescent="0.2">
      <c r="A154" s="45" t="s">
        <v>1532</v>
      </c>
      <c r="B154" s="34" t="s">
        <v>217</v>
      </c>
      <c r="C154" s="46">
        <v>800.54322681999997</v>
      </c>
      <c r="D154" s="43" t="str">
        <f t="shared" ref="D154:D173" si="20">IF($B154="N/A","N/A",IF(C154&gt;10,"No",IF(C154&lt;-10,"No","Yes")))</f>
        <v>N/A</v>
      </c>
      <c r="E154" s="46">
        <v>908.87540989000001</v>
      </c>
      <c r="F154" s="43" t="str">
        <f t="shared" ref="F154:F173" si="21">IF($B154="N/A","N/A",IF(E154&gt;10,"No",IF(E154&lt;-10,"No","Yes")))</f>
        <v>N/A</v>
      </c>
      <c r="G154" s="46">
        <v>941.48659602999999</v>
      </c>
      <c r="H154" s="43" t="str">
        <f t="shared" ref="H154:H173" si="22">IF($B154="N/A","N/A",IF(G154&gt;10,"No",IF(G154&lt;-10,"No","Yes")))</f>
        <v>N/A</v>
      </c>
      <c r="I154" s="12">
        <v>13.53</v>
      </c>
      <c r="J154" s="12">
        <v>3.5880000000000001</v>
      </c>
      <c r="K154" s="44" t="s">
        <v>732</v>
      </c>
      <c r="L154" s="9" t="str">
        <f t="shared" ref="L154:L173" si="23">IF(J154="Div by 0", "N/A", IF(K154="N/A","N/A", IF(J154&gt;VALUE(MID(K154,1,2)), "No", IF(J154&lt;-1*VALUE(MID(K154,1,2)), "No", "Yes"))))</f>
        <v>Yes</v>
      </c>
    </row>
    <row r="155" spans="1:12" x14ac:dyDescent="0.2">
      <c r="A155" s="50" t="s">
        <v>1533</v>
      </c>
      <c r="B155" s="34" t="s">
        <v>217</v>
      </c>
      <c r="C155" s="46">
        <v>224.22430575000001</v>
      </c>
      <c r="D155" s="43" t="str">
        <f t="shared" si="20"/>
        <v>N/A</v>
      </c>
      <c r="E155" s="46">
        <v>214.77618909</v>
      </c>
      <c r="F155" s="43" t="str">
        <f t="shared" si="21"/>
        <v>N/A</v>
      </c>
      <c r="G155" s="46">
        <v>382.14009095</v>
      </c>
      <c r="H155" s="43" t="str">
        <f t="shared" si="22"/>
        <v>N/A</v>
      </c>
      <c r="I155" s="12">
        <v>-4.21</v>
      </c>
      <c r="J155" s="12">
        <v>77.92</v>
      </c>
      <c r="K155" s="44" t="s">
        <v>732</v>
      </c>
      <c r="L155" s="9" t="str">
        <f t="shared" si="23"/>
        <v>No</v>
      </c>
    </row>
    <row r="156" spans="1:12" ht="25.5" x14ac:dyDescent="0.2">
      <c r="A156" s="50" t="s">
        <v>1534</v>
      </c>
      <c r="B156" s="34" t="s">
        <v>217</v>
      </c>
      <c r="C156" s="46">
        <v>2479.5937951999999</v>
      </c>
      <c r="D156" s="43" t="str">
        <f t="shared" si="20"/>
        <v>N/A</v>
      </c>
      <c r="E156" s="46">
        <v>3127.2104866</v>
      </c>
      <c r="F156" s="43" t="str">
        <f t="shared" si="21"/>
        <v>N/A</v>
      </c>
      <c r="G156" s="46">
        <v>3206.3848628999999</v>
      </c>
      <c r="H156" s="43" t="str">
        <f t="shared" si="22"/>
        <v>N/A</v>
      </c>
      <c r="I156" s="12">
        <v>26.12</v>
      </c>
      <c r="J156" s="12">
        <v>2.532</v>
      </c>
      <c r="K156" s="44" t="s">
        <v>732</v>
      </c>
      <c r="L156" s="9" t="str">
        <f t="shared" si="23"/>
        <v>Yes</v>
      </c>
    </row>
    <row r="157" spans="1:12" x14ac:dyDescent="0.2">
      <c r="A157" s="50" t="s">
        <v>1535</v>
      </c>
      <c r="B157" s="34" t="s">
        <v>217</v>
      </c>
      <c r="C157" s="46">
        <v>470.44767073000003</v>
      </c>
      <c r="D157" s="43" t="str">
        <f t="shared" si="20"/>
        <v>N/A</v>
      </c>
      <c r="E157" s="46">
        <v>487.54835859999997</v>
      </c>
      <c r="F157" s="43" t="str">
        <f t="shared" si="21"/>
        <v>N/A</v>
      </c>
      <c r="G157" s="46">
        <v>518.58543913000005</v>
      </c>
      <c r="H157" s="43" t="str">
        <f t="shared" si="22"/>
        <v>N/A</v>
      </c>
      <c r="I157" s="12">
        <v>3.6349999999999998</v>
      </c>
      <c r="J157" s="12">
        <v>6.3659999999999997</v>
      </c>
      <c r="K157" s="44" t="s">
        <v>732</v>
      </c>
      <c r="L157" s="9" t="str">
        <f t="shared" si="23"/>
        <v>Yes</v>
      </c>
    </row>
    <row r="158" spans="1:12" x14ac:dyDescent="0.2">
      <c r="A158" s="50" t="s">
        <v>1536</v>
      </c>
      <c r="B158" s="34" t="s">
        <v>217</v>
      </c>
      <c r="C158" s="46">
        <v>981.92125329999999</v>
      </c>
      <c r="D158" s="43" t="str">
        <f t="shared" si="20"/>
        <v>N/A</v>
      </c>
      <c r="E158" s="46">
        <v>1061.5565976</v>
      </c>
      <c r="F158" s="43" t="str">
        <f t="shared" si="21"/>
        <v>N/A</v>
      </c>
      <c r="G158" s="46">
        <v>1016.5009099</v>
      </c>
      <c r="H158" s="43" t="str">
        <f t="shared" si="22"/>
        <v>N/A</v>
      </c>
      <c r="I158" s="12">
        <v>8.11</v>
      </c>
      <c r="J158" s="12">
        <v>-4.24</v>
      </c>
      <c r="K158" s="44" t="s">
        <v>732</v>
      </c>
      <c r="L158" s="9" t="str">
        <f t="shared" si="23"/>
        <v>Yes</v>
      </c>
    </row>
    <row r="159" spans="1:12" x14ac:dyDescent="0.2">
      <c r="A159" s="45" t="s">
        <v>1537</v>
      </c>
      <c r="B159" s="34" t="s">
        <v>217</v>
      </c>
      <c r="C159" s="46">
        <v>1557.7420741000001</v>
      </c>
      <c r="D159" s="43" t="str">
        <f t="shared" si="20"/>
        <v>N/A</v>
      </c>
      <c r="E159" s="46">
        <v>1519.7222277000001</v>
      </c>
      <c r="F159" s="43" t="str">
        <f t="shared" si="21"/>
        <v>N/A</v>
      </c>
      <c r="G159" s="46">
        <v>1486.1035658999999</v>
      </c>
      <c r="H159" s="43" t="str">
        <f t="shared" si="22"/>
        <v>N/A</v>
      </c>
      <c r="I159" s="12">
        <v>-2.44</v>
      </c>
      <c r="J159" s="12">
        <v>-2.21</v>
      </c>
      <c r="K159" s="44" t="s">
        <v>732</v>
      </c>
      <c r="L159" s="9" t="str">
        <f t="shared" si="23"/>
        <v>Yes</v>
      </c>
    </row>
    <row r="160" spans="1:12" x14ac:dyDescent="0.2">
      <c r="A160" s="50" t="s">
        <v>1538</v>
      </c>
      <c r="B160" s="34" t="s">
        <v>217</v>
      </c>
      <c r="C160" s="46">
        <v>16134.812196000001</v>
      </c>
      <c r="D160" s="43" t="str">
        <f t="shared" si="20"/>
        <v>N/A</v>
      </c>
      <c r="E160" s="46">
        <v>16627.498103000002</v>
      </c>
      <c r="F160" s="43" t="str">
        <f t="shared" si="21"/>
        <v>N/A</v>
      </c>
      <c r="G160" s="46">
        <v>16842.753117</v>
      </c>
      <c r="H160" s="43" t="str">
        <f t="shared" si="22"/>
        <v>N/A</v>
      </c>
      <c r="I160" s="12">
        <v>3.0539999999999998</v>
      </c>
      <c r="J160" s="12">
        <v>1.2949999999999999</v>
      </c>
      <c r="K160" s="44" t="s">
        <v>732</v>
      </c>
      <c r="L160" s="9" t="str">
        <f t="shared" si="23"/>
        <v>Yes</v>
      </c>
    </row>
    <row r="161" spans="1:12" ht="25.5" x14ac:dyDescent="0.2">
      <c r="A161" s="50" t="s">
        <v>1539</v>
      </c>
      <c r="B161" s="34" t="s">
        <v>217</v>
      </c>
      <c r="C161" s="46">
        <v>3669.0206023999999</v>
      </c>
      <c r="D161" s="43" t="str">
        <f t="shared" si="20"/>
        <v>N/A</v>
      </c>
      <c r="E161" s="46">
        <v>3653.1266403</v>
      </c>
      <c r="F161" s="43" t="str">
        <f t="shared" si="21"/>
        <v>N/A</v>
      </c>
      <c r="G161" s="46">
        <v>3441.9758437999999</v>
      </c>
      <c r="H161" s="43" t="str">
        <f t="shared" si="22"/>
        <v>N/A</v>
      </c>
      <c r="I161" s="12">
        <v>-0.433</v>
      </c>
      <c r="J161" s="12">
        <v>-5.78</v>
      </c>
      <c r="K161" s="44" t="s">
        <v>732</v>
      </c>
      <c r="L161" s="9" t="str">
        <f t="shared" si="23"/>
        <v>Yes</v>
      </c>
    </row>
    <row r="162" spans="1:12" x14ac:dyDescent="0.2">
      <c r="A162" s="50" t="s">
        <v>1540</v>
      </c>
      <c r="B162" s="34" t="s">
        <v>217</v>
      </c>
      <c r="C162" s="46">
        <v>299.68268229</v>
      </c>
      <c r="D162" s="43" t="str">
        <f t="shared" si="20"/>
        <v>N/A</v>
      </c>
      <c r="E162" s="46">
        <v>283.39072414999998</v>
      </c>
      <c r="F162" s="43" t="str">
        <f t="shared" si="21"/>
        <v>N/A</v>
      </c>
      <c r="G162" s="46">
        <v>307.93198028</v>
      </c>
      <c r="H162" s="43" t="str">
        <f t="shared" si="22"/>
        <v>N/A</v>
      </c>
      <c r="I162" s="12">
        <v>-5.44</v>
      </c>
      <c r="J162" s="12">
        <v>8.66</v>
      </c>
      <c r="K162" s="44" t="s">
        <v>732</v>
      </c>
      <c r="L162" s="9" t="str">
        <f t="shared" si="23"/>
        <v>Yes</v>
      </c>
    </row>
    <row r="163" spans="1:12" x14ac:dyDescent="0.2">
      <c r="A163" s="50" t="s">
        <v>1541</v>
      </c>
      <c r="B163" s="34" t="s">
        <v>217</v>
      </c>
      <c r="C163" s="46">
        <v>0.47453318999999999</v>
      </c>
      <c r="D163" s="43" t="str">
        <f t="shared" si="20"/>
        <v>N/A</v>
      </c>
      <c r="E163" s="46">
        <v>1.3077174319</v>
      </c>
      <c r="F163" s="43" t="str">
        <f t="shared" si="21"/>
        <v>N/A</v>
      </c>
      <c r="G163" s="46">
        <v>1.1731836137</v>
      </c>
      <c r="H163" s="43" t="str">
        <f t="shared" si="22"/>
        <v>N/A</v>
      </c>
      <c r="I163" s="12">
        <v>175.6</v>
      </c>
      <c r="J163" s="12">
        <v>-10.3</v>
      </c>
      <c r="K163" s="44" t="s">
        <v>732</v>
      </c>
      <c r="L163" s="9" t="str">
        <f t="shared" si="23"/>
        <v>Yes</v>
      </c>
    </row>
    <row r="164" spans="1:12" x14ac:dyDescent="0.2">
      <c r="A164" s="45" t="s">
        <v>1542</v>
      </c>
      <c r="B164" s="34" t="s">
        <v>217</v>
      </c>
      <c r="C164" s="46">
        <v>425.79642423000001</v>
      </c>
      <c r="D164" s="43" t="str">
        <f t="shared" si="20"/>
        <v>N/A</v>
      </c>
      <c r="E164" s="46">
        <v>389.90765044</v>
      </c>
      <c r="F164" s="43" t="str">
        <f t="shared" si="21"/>
        <v>N/A</v>
      </c>
      <c r="G164" s="46">
        <v>382.70273922000001</v>
      </c>
      <c r="H164" s="43" t="str">
        <f t="shared" si="22"/>
        <v>N/A</v>
      </c>
      <c r="I164" s="12">
        <v>-8.43</v>
      </c>
      <c r="J164" s="12">
        <v>-1.85</v>
      </c>
      <c r="K164" s="44" t="s">
        <v>732</v>
      </c>
      <c r="L164" s="9" t="str">
        <f t="shared" si="23"/>
        <v>Yes</v>
      </c>
    </row>
    <row r="165" spans="1:12" x14ac:dyDescent="0.2">
      <c r="A165" s="50" t="s">
        <v>1543</v>
      </c>
      <c r="B165" s="34" t="s">
        <v>217</v>
      </c>
      <c r="C165" s="46">
        <v>44.889636416000002</v>
      </c>
      <c r="D165" s="43" t="str">
        <f t="shared" si="20"/>
        <v>N/A</v>
      </c>
      <c r="E165" s="46">
        <v>39.157280419999999</v>
      </c>
      <c r="F165" s="43" t="str">
        <f t="shared" si="21"/>
        <v>N/A</v>
      </c>
      <c r="G165" s="46">
        <v>41.678157546999998</v>
      </c>
      <c r="H165" s="43" t="str">
        <f t="shared" si="22"/>
        <v>N/A</v>
      </c>
      <c r="I165" s="12">
        <v>-12.8</v>
      </c>
      <c r="J165" s="12">
        <v>6.4379999999999997</v>
      </c>
      <c r="K165" s="44" t="s">
        <v>732</v>
      </c>
      <c r="L165" s="9" t="str">
        <f t="shared" si="23"/>
        <v>Yes</v>
      </c>
    </row>
    <row r="166" spans="1:12" x14ac:dyDescent="0.2">
      <c r="A166" s="50" t="s">
        <v>1544</v>
      </c>
      <c r="B166" s="34" t="s">
        <v>217</v>
      </c>
      <c r="C166" s="46">
        <v>1564.7553614000001</v>
      </c>
      <c r="D166" s="43" t="str">
        <f t="shared" si="20"/>
        <v>N/A</v>
      </c>
      <c r="E166" s="46">
        <v>1432.6485309</v>
      </c>
      <c r="F166" s="43" t="str">
        <f t="shared" si="21"/>
        <v>N/A</v>
      </c>
      <c r="G166" s="46">
        <v>1362.4888249000001</v>
      </c>
      <c r="H166" s="43" t="str">
        <f t="shared" si="22"/>
        <v>N/A</v>
      </c>
      <c r="I166" s="12">
        <v>-8.44</v>
      </c>
      <c r="J166" s="12">
        <v>-4.9000000000000004</v>
      </c>
      <c r="K166" s="44" t="s">
        <v>732</v>
      </c>
      <c r="L166" s="9" t="str">
        <f t="shared" si="23"/>
        <v>Yes</v>
      </c>
    </row>
    <row r="167" spans="1:12" x14ac:dyDescent="0.2">
      <c r="A167" s="50" t="s">
        <v>1545</v>
      </c>
      <c r="B167" s="34" t="s">
        <v>217</v>
      </c>
      <c r="C167" s="46">
        <v>246.46808256</v>
      </c>
      <c r="D167" s="43" t="str">
        <f t="shared" si="20"/>
        <v>N/A</v>
      </c>
      <c r="E167" s="46">
        <v>218.23657789000001</v>
      </c>
      <c r="F167" s="43" t="str">
        <f t="shared" si="21"/>
        <v>N/A</v>
      </c>
      <c r="G167" s="46">
        <v>221.28082474000001</v>
      </c>
      <c r="H167" s="43" t="str">
        <f t="shared" si="22"/>
        <v>N/A</v>
      </c>
      <c r="I167" s="12">
        <v>-11.5</v>
      </c>
      <c r="J167" s="12">
        <v>1.395</v>
      </c>
      <c r="K167" s="44" t="s">
        <v>732</v>
      </c>
      <c r="L167" s="9" t="str">
        <f t="shared" si="23"/>
        <v>Yes</v>
      </c>
    </row>
    <row r="168" spans="1:12" x14ac:dyDescent="0.2">
      <c r="A168" s="50" t="s">
        <v>1546</v>
      </c>
      <c r="B168" s="34" t="s">
        <v>217</v>
      </c>
      <c r="C168" s="46">
        <v>363.46412162000001</v>
      </c>
      <c r="D168" s="43" t="str">
        <f t="shared" si="20"/>
        <v>N/A</v>
      </c>
      <c r="E168" s="46">
        <v>362.25111981999999</v>
      </c>
      <c r="F168" s="43" t="str">
        <f t="shared" si="21"/>
        <v>N/A</v>
      </c>
      <c r="G168" s="46">
        <v>359.27118193000001</v>
      </c>
      <c r="H168" s="43" t="str">
        <f t="shared" si="22"/>
        <v>N/A</v>
      </c>
      <c r="I168" s="12">
        <v>-0.33400000000000002</v>
      </c>
      <c r="J168" s="12">
        <v>-0.82299999999999995</v>
      </c>
      <c r="K168" s="44" t="s">
        <v>732</v>
      </c>
      <c r="L168" s="9" t="str">
        <f t="shared" si="23"/>
        <v>Yes</v>
      </c>
    </row>
    <row r="169" spans="1:12" x14ac:dyDescent="0.2">
      <c r="A169" s="45" t="s">
        <v>1547</v>
      </c>
      <c r="B169" s="34" t="s">
        <v>217</v>
      </c>
      <c r="C169" s="46">
        <v>2417.9096411999999</v>
      </c>
      <c r="D169" s="43" t="str">
        <f t="shared" si="20"/>
        <v>N/A</v>
      </c>
      <c r="E169" s="46">
        <v>2561.3401880000001</v>
      </c>
      <c r="F169" s="43" t="str">
        <f t="shared" si="21"/>
        <v>N/A</v>
      </c>
      <c r="G169" s="46">
        <v>2641.4072457000002</v>
      </c>
      <c r="H169" s="43" t="str">
        <f t="shared" si="22"/>
        <v>N/A</v>
      </c>
      <c r="I169" s="12">
        <v>5.9320000000000004</v>
      </c>
      <c r="J169" s="12">
        <v>3.1259999999999999</v>
      </c>
      <c r="K169" s="44" t="s">
        <v>732</v>
      </c>
      <c r="L169" s="9" t="str">
        <f t="shared" si="23"/>
        <v>Yes</v>
      </c>
    </row>
    <row r="170" spans="1:12" x14ac:dyDescent="0.2">
      <c r="A170" s="50" t="s">
        <v>1548</v>
      </c>
      <c r="B170" s="34" t="s">
        <v>217</v>
      </c>
      <c r="C170" s="46">
        <v>2149.9344403</v>
      </c>
      <c r="D170" s="43" t="str">
        <f t="shared" si="20"/>
        <v>N/A</v>
      </c>
      <c r="E170" s="46">
        <v>2428.2481762000002</v>
      </c>
      <c r="F170" s="43" t="str">
        <f t="shared" si="21"/>
        <v>N/A</v>
      </c>
      <c r="G170" s="46">
        <v>2457.7089629000002</v>
      </c>
      <c r="H170" s="43" t="str">
        <f t="shared" si="22"/>
        <v>N/A</v>
      </c>
      <c r="I170" s="12">
        <v>12.95</v>
      </c>
      <c r="J170" s="12">
        <v>1.2130000000000001</v>
      </c>
      <c r="K170" s="44" t="s">
        <v>732</v>
      </c>
      <c r="L170" s="9" t="str">
        <f t="shared" si="23"/>
        <v>Yes</v>
      </c>
    </row>
    <row r="171" spans="1:12" x14ac:dyDescent="0.2">
      <c r="A171" s="50" t="s">
        <v>1549</v>
      </c>
      <c r="B171" s="34" t="s">
        <v>217</v>
      </c>
      <c r="C171" s="46">
        <v>9374.3184337000002</v>
      </c>
      <c r="D171" s="43" t="str">
        <f t="shared" si="20"/>
        <v>N/A</v>
      </c>
      <c r="E171" s="46">
        <v>9890.1913249999998</v>
      </c>
      <c r="F171" s="43" t="str">
        <f t="shared" si="21"/>
        <v>N/A</v>
      </c>
      <c r="G171" s="46">
        <v>9977.6961281999993</v>
      </c>
      <c r="H171" s="43" t="str">
        <f t="shared" si="22"/>
        <v>N/A</v>
      </c>
      <c r="I171" s="12">
        <v>5.5030000000000001</v>
      </c>
      <c r="J171" s="12">
        <v>0.88480000000000003</v>
      </c>
      <c r="K171" s="44" t="s">
        <v>732</v>
      </c>
      <c r="L171" s="9" t="str">
        <f t="shared" si="23"/>
        <v>Yes</v>
      </c>
    </row>
    <row r="172" spans="1:12" x14ac:dyDescent="0.2">
      <c r="A172" s="50" t="s">
        <v>1550</v>
      </c>
      <c r="B172" s="34" t="s">
        <v>217</v>
      </c>
      <c r="C172" s="46">
        <v>1130.5445431000001</v>
      </c>
      <c r="D172" s="43" t="str">
        <f t="shared" si="20"/>
        <v>N/A</v>
      </c>
      <c r="E172" s="46">
        <v>1196.2496816</v>
      </c>
      <c r="F172" s="43" t="str">
        <f t="shared" si="21"/>
        <v>N/A</v>
      </c>
      <c r="G172" s="46">
        <v>1275.0015022</v>
      </c>
      <c r="H172" s="43" t="str">
        <f t="shared" si="22"/>
        <v>N/A</v>
      </c>
      <c r="I172" s="12">
        <v>5.8120000000000003</v>
      </c>
      <c r="J172" s="12">
        <v>6.5830000000000002</v>
      </c>
      <c r="K172" s="44" t="s">
        <v>732</v>
      </c>
      <c r="L172" s="9" t="str">
        <f t="shared" si="23"/>
        <v>Yes</v>
      </c>
    </row>
    <row r="173" spans="1:12" x14ac:dyDescent="0.2">
      <c r="A173" s="50" t="s">
        <v>1551</v>
      </c>
      <c r="B173" s="34" t="s">
        <v>217</v>
      </c>
      <c r="C173" s="46">
        <v>2118.0863232000002</v>
      </c>
      <c r="D173" s="43" t="str">
        <f t="shared" si="20"/>
        <v>N/A</v>
      </c>
      <c r="E173" s="46">
        <v>2265.6954086999999</v>
      </c>
      <c r="F173" s="43" t="str">
        <f t="shared" si="21"/>
        <v>N/A</v>
      </c>
      <c r="G173" s="46">
        <v>2378.1324396999998</v>
      </c>
      <c r="H173" s="43" t="str">
        <f t="shared" si="22"/>
        <v>N/A</v>
      </c>
      <c r="I173" s="12">
        <v>6.9690000000000003</v>
      </c>
      <c r="J173" s="12">
        <v>4.9630000000000001</v>
      </c>
      <c r="K173" s="44" t="s">
        <v>732</v>
      </c>
      <c r="L173" s="9" t="str">
        <f t="shared" si="23"/>
        <v>Yes</v>
      </c>
    </row>
    <row r="174" spans="1:12" x14ac:dyDescent="0.2">
      <c r="A174" s="45" t="s">
        <v>372</v>
      </c>
      <c r="B174" s="34" t="s">
        <v>217</v>
      </c>
      <c r="C174" s="8">
        <v>12.882179965000001</v>
      </c>
      <c r="D174" s="43" t="str">
        <f t="shared" ref="D174:D203" si="24">IF($B174="N/A","N/A",IF(C174&gt;10,"No",IF(C174&lt;-10,"No","Yes")))</f>
        <v>N/A</v>
      </c>
      <c r="E174" s="8">
        <v>12.557760876</v>
      </c>
      <c r="F174" s="43" t="str">
        <f t="shared" ref="F174:F203" si="25">IF($B174="N/A","N/A",IF(E174&gt;10,"No",IF(E174&lt;-10,"No","Yes")))</f>
        <v>N/A</v>
      </c>
      <c r="G174" s="8">
        <v>12.320264063</v>
      </c>
      <c r="H174" s="43" t="str">
        <f t="shared" ref="H174:H203" si="26">IF($B174="N/A","N/A",IF(G174&gt;10,"No",IF(G174&lt;-10,"No","Yes")))</f>
        <v>N/A</v>
      </c>
      <c r="I174" s="12">
        <v>-2.52</v>
      </c>
      <c r="J174" s="12">
        <v>-1.89</v>
      </c>
      <c r="K174" s="44" t="s">
        <v>732</v>
      </c>
      <c r="L174" s="9" t="str">
        <f t="shared" ref="L174:L203" si="27">IF(J174="Div by 0", "N/A", IF(K174="N/A","N/A", IF(J174&gt;VALUE(MID(K174,1,2)), "No", IF(J174&lt;-1*VALUE(MID(K174,1,2)), "No", "Yes"))))</f>
        <v>Yes</v>
      </c>
    </row>
    <row r="175" spans="1:12" x14ac:dyDescent="0.2">
      <c r="A175" s="50" t="s">
        <v>483</v>
      </c>
      <c r="B175" s="34" t="s">
        <v>217</v>
      </c>
      <c r="C175" s="8">
        <v>16.203836244000001</v>
      </c>
      <c r="D175" s="43" t="str">
        <f t="shared" si="24"/>
        <v>N/A</v>
      </c>
      <c r="E175" s="8">
        <v>15.013131017999999</v>
      </c>
      <c r="F175" s="43" t="str">
        <f t="shared" si="25"/>
        <v>N/A</v>
      </c>
      <c r="G175" s="8">
        <v>14.87457826</v>
      </c>
      <c r="H175" s="43" t="str">
        <f t="shared" si="26"/>
        <v>N/A</v>
      </c>
      <c r="I175" s="12">
        <v>-7.35</v>
      </c>
      <c r="J175" s="12">
        <v>-0.92300000000000004</v>
      </c>
      <c r="K175" s="44" t="s">
        <v>732</v>
      </c>
      <c r="L175" s="9" t="str">
        <f t="shared" si="27"/>
        <v>Yes</v>
      </c>
    </row>
    <row r="176" spans="1:12" x14ac:dyDescent="0.2">
      <c r="A176" s="50" t="s">
        <v>484</v>
      </c>
      <c r="B176" s="34" t="s">
        <v>217</v>
      </c>
      <c r="C176" s="8">
        <v>17.915662651000002</v>
      </c>
      <c r="D176" s="43" t="str">
        <f t="shared" si="24"/>
        <v>N/A</v>
      </c>
      <c r="E176" s="8">
        <v>18.389269539000001</v>
      </c>
      <c r="F176" s="43" t="str">
        <f t="shared" si="25"/>
        <v>N/A</v>
      </c>
      <c r="G176" s="8">
        <v>17.863189976000001</v>
      </c>
      <c r="H176" s="43" t="str">
        <f t="shared" si="26"/>
        <v>N/A</v>
      </c>
      <c r="I176" s="12">
        <v>2.6440000000000001</v>
      </c>
      <c r="J176" s="12">
        <v>-2.86</v>
      </c>
      <c r="K176" s="44" t="s">
        <v>732</v>
      </c>
      <c r="L176" s="9" t="str">
        <f t="shared" si="27"/>
        <v>Yes</v>
      </c>
    </row>
    <row r="177" spans="1:12" x14ac:dyDescent="0.2">
      <c r="A177" s="50" t="s">
        <v>485</v>
      </c>
      <c r="B177" s="34" t="s">
        <v>217</v>
      </c>
      <c r="C177" s="8">
        <v>8.9972568608000003</v>
      </c>
      <c r="D177" s="43" t="str">
        <f t="shared" si="24"/>
        <v>N/A</v>
      </c>
      <c r="E177" s="8">
        <v>8.7801631650999994</v>
      </c>
      <c r="F177" s="43" t="str">
        <f t="shared" si="25"/>
        <v>N/A</v>
      </c>
      <c r="G177" s="8">
        <v>8.6468382458999997</v>
      </c>
      <c r="H177" s="43" t="str">
        <f t="shared" si="26"/>
        <v>N/A</v>
      </c>
      <c r="I177" s="12">
        <v>-2.41</v>
      </c>
      <c r="J177" s="12">
        <v>-1.52</v>
      </c>
      <c r="K177" s="44" t="s">
        <v>732</v>
      </c>
      <c r="L177" s="9" t="str">
        <f t="shared" si="27"/>
        <v>Yes</v>
      </c>
    </row>
    <row r="178" spans="1:12" x14ac:dyDescent="0.2">
      <c r="A178" s="50" t="s">
        <v>486</v>
      </c>
      <c r="B178" s="34" t="s">
        <v>217</v>
      </c>
      <c r="C178" s="8">
        <v>23.516472773</v>
      </c>
      <c r="D178" s="43" t="str">
        <f t="shared" si="24"/>
        <v>N/A</v>
      </c>
      <c r="E178" s="8">
        <v>22.447741695000001</v>
      </c>
      <c r="F178" s="43" t="str">
        <f t="shared" si="25"/>
        <v>N/A</v>
      </c>
      <c r="G178" s="8">
        <v>21.841019039999999</v>
      </c>
      <c r="H178" s="43" t="str">
        <f t="shared" si="26"/>
        <v>N/A</v>
      </c>
      <c r="I178" s="12">
        <v>-4.54</v>
      </c>
      <c r="J178" s="12">
        <v>-2.7</v>
      </c>
      <c r="K178" s="44" t="s">
        <v>732</v>
      </c>
      <c r="L178" s="9" t="str">
        <f t="shared" si="27"/>
        <v>Yes</v>
      </c>
    </row>
    <row r="179" spans="1:12" x14ac:dyDescent="0.2">
      <c r="A179" s="45" t="s">
        <v>1552</v>
      </c>
      <c r="B179" s="34" t="s">
        <v>217</v>
      </c>
      <c r="C179" s="8">
        <v>5.2342677905999997</v>
      </c>
      <c r="D179" s="43" t="str">
        <f t="shared" si="24"/>
        <v>N/A</v>
      </c>
      <c r="E179" s="8">
        <v>4.9171183258999998</v>
      </c>
      <c r="F179" s="43" t="str">
        <f t="shared" si="25"/>
        <v>N/A</v>
      </c>
      <c r="G179" s="8">
        <v>4.6663794300000001</v>
      </c>
      <c r="H179" s="43" t="str">
        <f t="shared" si="26"/>
        <v>N/A</v>
      </c>
      <c r="I179" s="12">
        <v>-6.06</v>
      </c>
      <c r="J179" s="12">
        <v>-5.0999999999999996</v>
      </c>
      <c r="K179" s="44" t="s">
        <v>732</v>
      </c>
      <c r="L179" s="9" t="str">
        <f t="shared" si="27"/>
        <v>Yes</v>
      </c>
    </row>
    <row r="180" spans="1:12" x14ac:dyDescent="0.2">
      <c r="A180" s="50" t="s">
        <v>1553</v>
      </c>
      <c r="B180" s="34" t="s">
        <v>217</v>
      </c>
      <c r="C180" s="8">
        <v>64.271399943000006</v>
      </c>
      <c r="D180" s="43" t="str">
        <f t="shared" si="24"/>
        <v>N/A</v>
      </c>
      <c r="E180" s="8">
        <v>63.904289466000002</v>
      </c>
      <c r="F180" s="43" t="str">
        <f t="shared" si="25"/>
        <v>N/A</v>
      </c>
      <c r="G180" s="8">
        <v>63.796391374999999</v>
      </c>
      <c r="H180" s="43" t="str">
        <f t="shared" si="26"/>
        <v>N/A</v>
      </c>
      <c r="I180" s="12">
        <v>-0.57099999999999995</v>
      </c>
      <c r="J180" s="12">
        <v>-0.16900000000000001</v>
      </c>
      <c r="K180" s="44" t="s">
        <v>732</v>
      </c>
      <c r="L180" s="9" t="str">
        <f t="shared" si="27"/>
        <v>Yes</v>
      </c>
    </row>
    <row r="181" spans="1:12" x14ac:dyDescent="0.2">
      <c r="A181" s="50" t="s">
        <v>1554</v>
      </c>
      <c r="B181" s="34" t="s">
        <v>217</v>
      </c>
      <c r="C181" s="8">
        <v>8.3915662650999998</v>
      </c>
      <c r="D181" s="43" t="str">
        <f t="shared" si="24"/>
        <v>N/A</v>
      </c>
      <c r="E181" s="8">
        <v>8.1465567298000003</v>
      </c>
      <c r="F181" s="43" t="str">
        <f t="shared" si="25"/>
        <v>N/A</v>
      </c>
      <c r="G181" s="8">
        <v>7.3879670392000003</v>
      </c>
      <c r="H181" s="43" t="str">
        <f t="shared" si="26"/>
        <v>N/A</v>
      </c>
      <c r="I181" s="12">
        <v>-2.92</v>
      </c>
      <c r="J181" s="12">
        <v>-9.31</v>
      </c>
      <c r="K181" s="44" t="s">
        <v>732</v>
      </c>
      <c r="L181" s="9" t="str">
        <f t="shared" si="27"/>
        <v>Yes</v>
      </c>
    </row>
    <row r="182" spans="1:12" x14ac:dyDescent="0.2">
      <c r="A182" s="50" t="s">
        <v>1555</v>
      </c>
      <c r="B182" s="34" t="s">
        <v>217</v>
      </c>
      <c r="C182" s="8">
        <v>0.93913585129999999</v>
      </c>
      <c r="D182" s="43" t="str">
        <f t="shared" si="24"/>
        <v>N/A</v>
      </c>
      <c r="E182" s="8">
        <v>0.83762664799999997</v>
      </c>
      <c r="F182" s="43" t="str">
        <f t="shared" si="25"/>
        <v>N/A</v>
      </c>
      <c r="G182" s="8">
        <v>0.80448643060000002</v>
      </c>
      <c r="H182" s="43" t="str">
        <f t="shared" si="26"/>
        <v>N/A</v>
      </c>
      <c r="I182" s="12">
        <v>-10.8</v>
      </c>
      <c r="J182" s="12">
        <v>-3.96</v>
      </c>
      <c r="K182" s="44" t="s">
        <v>732</v>
      </c>
      <c r="L182" s="9" t="str">
        <f t="shared" si="27"/>
        <v>Yes</v>
      </c>
    </row>
    <row r="183" spans="1:12" x14ac:dyDescent="0.2">
      <c r="A183" s="50" t="s">
        <v>1556</v>
      </c>
      <c r="B183" s="34" t="s">
        <v>217</v>
      </c>
      <c r="C183" s="8">
        <v>3.9104506800000001E-2</v>
      </c>
      <c r="D183" s="43" t="str">
        <f t="shared" si="24"/>
        <v>N/A</v>
      </c>
      <c r="E183" s="8">
        <v>4.66592012E-2</v>
      </c>
      <c r="F183" s="43" t="str">
        <f t="shared" si="25"/>
        <v>N/A</v>
      </c>
      <c r="G183" s="8">
        <v>3.9944964700000002E-2</v>
      </c>
      <c r="H183" s="43" t="str">
        <f t="shared" si="26"/>
        <v>N/A</v>
      </c>
      <c r="I183" s="12">
        <v>19.32</v>
      </c>
      <c r="J183" s="12">
        <v>-14.4</v>
      </c>
      <c r="K183" s="44" t="s">
        <v>732</v>
      </c>
      <c r="L183" s="9" t="str">
        <f t="shared" si="27"/>
        <v>Yes</v>
      </c>
    </row>
    <row r="184" spans="1:12" x14ac:dyDescent="0.2">
      <c r="A184" s="45" t="s">
        <v>97</v>
      </c>
      <c r="B184" s="34" t="s">
        <v>217</v>
      </c>
      <c r="C184" s="8">
        <v>56.783375808999999</v>
      </c>
      <c r="D184" s="43" t="str">
        <f t="shared" si="24"/>
        <v>N/A</v>
      </c>
      <c r="E184" s="8">
        <v>55.600449271999999</v>
      </c>
      <c r="F184" s="43" t="str">
        <f t="shared" si="25"/>
        <v>N/A</v>
      </c>
      <c r="G184" s="8">
        <v>55.558395466999997</v>
      </c>
      <c r="H184" s="43" t="str">
        <f t="shared" si="26"/>
        <v>N/A</v>
      </c>
      <c r="I184" s="12">
        <v>-2.08</v>
      </c>
      <c r="J184" s="12">
        <v>-7.5999999999999998E-2</v>
      </c>
      <c r="K184" s="44" t="s">
        <v>732</v>
      </c>
      <c r="L184" s="9" t="str">
        <f t="shared" si="27"/>
        <v>Yes</v>
      </c>
    </row>
    <row r="185" spans="1:12" x14ac:dyDescent="0.2">
      <c r="A185" s="50" t="s">
        <v>487</v>
      </c>
      <c r="B185" s="34" t="s">
        <v>217</v>
      </c>
      <c r="C185" s="8">
        <v>35.714285713999999</v>
      </c>
      <c r="D185" s="43" t="str">
        <f t="shared" si="24"/>
        <v>N/A</v>
      </c>
      <c r="E185" s="8">
        <v>35.249489349000001</v>
      </c>
      <c r="F185" s="43" t="str">
        <f t="shared" si="25"/>
        <v>N/A</v>
      </c>
      <c r="G185" s="8">
        <v>35.074079507</v>
      </c>
      <c r="H185" s="43" t="str">
        <f t="shared" si="26"/>
        <v>N/A</v>
      </c>
      <c r="I185" s="12">
        <v>-1.3</v>
      </c>
      <c r="J185" s="12">
        <v>-0.498</v>
      </c>
      <c r="K185" s="44" t="s">
        <v>732</v>
      </c>
      <c r="L185" s="9" t="str">
        <f t="shared" si="27"/>
        <v>Yes</v>
      </c>
    </row>
    <row r="186" spans="1:12" x14ac:dyDescent="0.2">
      <c r="A186" s="50" t="s">
        <v>488</v>
      </c>
      <c r="B186" s="34" t="s">
        <v>217</v>
      </c>
      <c r="C186" s="8">
        <v>54.933734940000001</v>
      </c>
      <c r="D186" s="43" t="str">
        <f t="shared" si="24"/>
        <v>N/A</v>
      </c>
      <c r="E186" s="8">
        <v>54.30844269</v>
      </c>
      <c r="F186" s="43" t="str">
        <f t="shared" si="25"/>
        <v>N/A</v>
      </c>
      <c r="G186" s="8">
        <v>55.124731910999998</v>
      </c>
      <c r="H186" s="43" t="str">
        <f t="shared" si="26"/>
        <v>N/A</v>
      </c>
      <c r="I186" s="12">
        <v>-1.1399999999999999</v>
      </c>
      <c r="J186" s="12">
        <v>1.5029999999999999</v>
      </c>
      <c r="K186" s="44" t="s">
        <v>732</v>
      </c>
      <c r="L186" s="9" t="str">
        <f t="shared" si="27"/>
        <v>Yes</v>
      </c>
    </row>
    <row r="187" spans="1:12" x14ac:dyDescent="0.2">
      <c r="A187" s="50" t="s">
        <v>489</v>
      </c>
      <c r="B187" s="34" t="s">
        <v>217</v>
      </c>
      <c r="C187" s="8">
        <v>57.6538374</v>
      </c>
      <c r="D187" s="43" t="str">
        <f t="shared" si="24"/>
        <v>N/A</v>
      </c>
      <c r="E187" s="8">
        <v>56.156555863000001</v>
      </c>
      <c r="F187" s="43" t="str">
        <f t="shared" si="25"/>
        <v>N/A</v>
      </c>
      <c r="G187" s="8">
        <v>55.718752434000002</v>
      </c>
      <c r="H187" s="43" t="str">
        <f t="shared" si="26"/>
        <v>N/A</v>
      </c>
      <c r="I187" s="12">
        <v>-2.6</v>
      </c>
      <c r="J187" s="12">
        <v>-0.78</v>
      </c>
      <c r="K187" s="44" t="s">
        <v>732</v>
      </c>
      <c r="L187" s="9" t="str">
        <f t="shared" si="27"/>
        <v>Yes</v>
      </c>
    </row>
    <row r="188" spans="1:12" x14ac:dyDescent="0.2">
      <c r="A188" s="50" t="s">
        <v>490</v>
      </c>
      <c r="B188" s="34" t="s">
        <v>217</v>
      </c>
      <c r="C188" s="8">
        <v>61.926874572000003</v>
      </c>
      <c r="D188" s="43" t="str">
        <f t="shared" si="24"/>
        <v>N/A</v>
      </c>
      <c r="E188" s="8">
        <v>60.885591638999998</v>
      </c>
      <c r="F188" s="43" t="str">
        <f t="shared" si="25"/>
        <v>N/A</v>
      </c>
      <c r="G188" s="8">
        <v>61.457547378999998</v>
      </c>
      <c r="H188" s="43" t="str">
        <f t="shared" si="26"/>
        <v>N/A</v>
      </c>
      <c r="I188" s="12">
        <v>-1.68</v>
      </c>
      <c r="J188" s="12">
        <v>0.93940000000000001</v>
      </c>
      <c r="K188" s="44" t="s">
        <v>732</v>
      </c>
      <c r="L188" s="9" t="str">
        <f t="shared" si="27"/>
        <v>Yes</v>
      </c>
    </row>
    <row r="189" spans="1:12" x14ac:dyDescent="0.2">
      <c r="A189" s="45" t="s">
        <v>118</v>
      </c>
      <c r="B189" s="34" t="s">
        <v>217</v>
      </c>
      <c r="C189" s="8">
        <v>84.574005096999997</v>
      </c>
      <c r="D189" s="43" t="str">
        <f t="shared" si="24"/>
        <v>N/A</v>
      </c>
      <c r="E189" s="8">
        <v>85.242614523</v>
      </c>
      <c r="F189" s="43" t="str">
        <f t="shared" si="25"/>
        <v>N/A</v>
      </c>
      <c r="G189" s="8">
        <v>86.244769493000007</v>
      </c>
      <c r="H189" s="43" t="str">
        <f t="shared" si="26"/>
        <v>N/A</v>
      </c>
      <c r="I189" s="12">
        <v>0.79059999999999997</v>
      </c>
      <c r="J189" s="12">
        <v>1.1759999999999999</v>
      </c>
      <c r="K189" s="44" t="s">
        <v>732</v>
      </c>
      <c r="L189" s="9" t="str">
        <f t="shared" si="27"/>
        <v>Yes</v>
      </c>
    </row>
    <row r="190" spans="1:12" x14ac:dyDescent="0.2">
      <c r="A190" s="50" t="s">
        <v>491</v>
      </c>
      <c r="B190" s="34" t="s">
        <v>217</v>
      </c>
      <c r="C190" s="8">
        <v>81.763527053999994</v>
      </c>
      <c r="D190" s="43" t="str">
        <f t="shared" si="24"/>
        <v>N/A</v>
      </c>
      <c r="E190" s="8">
        <v>82.842135979000005</v>
      </c>
      <c r="F190" s="43" t="str">
        <f t="shared" si="25"/>
        <v>N/A</v>
      </c>
      <c r="G190" s="8">
        <v>81.047381545999997</v>
      </c>
      <c r="H190" s="43" t="str">
        <f t="shared" si="26"/>
        <v>N/A</v>
      </c>
      <c r="I190" s="12">
        <v>1.319</v>
      </c>
      <c r="J190" s="12">
        <v>-2.17</v>
      </c>
      <c r="K190" s="44" t="s">
        <v>732</v>
      </c>
      <c r="L190" s="9" t="str">
        <f t="shared" si="27"/>
        <v>Yes</v>
      </c>
    </row>
    <row r="191" spans="1:12" x14ac:dyDescent="0.2">
      <c r="A191" s="50" t="s">
        <v>492</v>
      </c>
      <c r="B191" s="34" t="s">
        <v>217</v>
      </c>
      <c r="C191" s="8">
        <v>90.722891566000001</v>
      </c>
      <c r="D191" s="43" t="str">
        <f t="shared" si="24"/>
        <v>N/A</v>
      </c>
      <c r="E191" s="8">
        <v>90.953431656999996</v>
      </c>
      <c r="F191" s="43" t="str">
        <f t="shared" si="25"/>
        <v>N/A</v>
      </c>
      <c r="G191" s="8">
        <v>91.223614402999999</v>
      </c>
      <c r="H191" s="43" t="str">
        <f t="shared" si="26"/>
        <v>N/A</v>
      </c>
      <c r="I191" s="12">
        <v>0.25409999999999999</v>
      </c>
      <c r="J191" s="12">
        <v>0.29709999999999998</v>
      </c>
      <c r="K191" s="44" t="s">
        <v>732</v>
      </c>
      <c r="L191" s="9" t="str">
        <f t="shared" si="27"/>
        <v>Yes</v>
      </c>
    </row>
    <row r="192" spans="1:12" x14ac:dyDescent="0.2">
      <c r="A192" s="50" t="s">
        <v>493</v>
      </c>
      <c r="B192" s="34" t="s">
        <v>217</v>
      </c>
      <c r="C192" s="8">
        <v>83.466896659</v>
      </c>
      <c r="D192" s="43" t="str">
        <f t="shared" si="24"/>
        <v>N/A</v>
      </c>
      <c r="E192" s="8">
        <v>84.437355854000003</v>
      </c>
      <c r="F192" s="43" t="str">
        <f t="shared" si="25"/>
        <v>N/A</v>
      </c>
      <c r="G192" s="8">
        <v>86.007722180000002</v>
      </c>
      <c r="H192" s="43" t="str">
        <f t="shared" si="26"/>
        <v>N/A</v>
      </c>
      <c r="I192" s="12">
        <v>1.163</v>
      </c>
      <c r="J192" s="12">
        <v>1.86</v>
      </c>
      <c r="K192" s="44" t="s">
        <v>732</v>
      </c>
      <c r="L192" s="9" t="str">
        <f t="shared" si="27"/>
        <v>Yes</v>
      </c>
    </row>
    <row r="193" spans="1:12" x14ac:dyDescent="0.2">
      <c r="A193" s="50" t="s">
        <v>494</v>
      </c>
      <c r="B193" s="34" t="s">
        <v>217</v>
      </c>
      <c r="C193" s="8">
        <v>85.062078404999994</v>
      </c>
      <c r="D193" s="43" t="str">
        <f t="shared" si="24"/>
        <v>N/A</v>
      </c>
      <c r="E193" s="8">
        <v>84.695782007999995</v>
      </c>
      <c r="F193" s="43" t="str">
        <f t="shared" si="25"/>
        <v>N/A</v>
      </c>
      <c r="G193" s="8">
        <v>84.847543384999994</v>
      </c>
      <c r="H193" s="43" t="str">
        <f t="shared" si="26"/>
        <v>N/A</v>
      </c>
      <c r="I193" s="12">
        <v>-0.43099999999999999</v>
      </c>
      <c r="J193" s="12">
        <v>0.1792</v>
      </c>
      <c r="K193" s="44" t="s">
        <v>732</v>
      </c>
      <c r="L193" s="9" t="str">
        <f t="shared" si="27"/>
        <v>Yes</v>
      </c>
    </row>
    <row r="194" spans="1:12" x14ac:dyDescent="0.2">
      <c r="A194" s="45" t="s">
        <v>1557</v>
      </c>
      <c r="B194" s="34" t="s">
        <v>217</v>
      </c>
      <c r="C194" s="35">
        <v>4.2445824203000004</v>
      </c>
      <c r="D194" s="43" t="str">
        <f t="shared" si="24"/>
        <v>N/A</v>
      </c>
      <c r="E194" s="35">
        <v>4.5442703644</v>
      </c>
      <c r="F194" s="43" t="str">
        <f t="shared" si="25"/>
        <v>N/A</v>
      </c>
      <c r="G194" s="35">
        <v>4.5673641159000002</v>
      </c>
      <c r="H194" s="43" t="str">
        <f t="shared" si="26"/>
        <v>N/A</v>
      </c>
      <c r="I194" s="12">
        <v>7.06</v>
      </c>
      <c r="J194" s="12">
        <v>0.50819999999999999</v>
      </c>
      <c r="K194" s="44" t="s">
        <v>732</v>
      </c>
      <c r="L194" s="9" t="str">
        <f t="shared" si="27"/>
        <v>Yes</v>
      </c>
    </row>
    <row r="195" spans="1:12" x14ac:dyDescent="0.2">
      <c r="A195" s="50" t="s">
        <v>1558</v>
      </c>
      <c r="B195" s="34" t="s">
        <v>217</v>
      </c>
      <c r="C195" s="35">
        <v>0.14929328620000001</v>
      </c>
      <c r="D195" s="43" t="str">
        <f t="shared" si="24"/>
        <v>N/A</v>
      </c>
      <c r="E195" s="35">
        <v>0.10106899900000001</v>
      </c>
      <c r="F195" s="43" t="str">
        <f t="shared" si="25"/>
        <v>N/A</v>
      </c>
      <c r="G195" s="35">
        <v>0.38954635110000002</v>
      </c>
      <c r="H195" s="43" t="str">
        <f t="shared" si="26"/>
        <v>N/A</v>
      </c>
      <c r="I195" s="12">
        <v>-32.299999999999997</v>
      </c>
      <c r="J195" s="12">
        <v>285.39999999999998</v>
      </c>
      <c r="K195" s="44" t="s">
        <v>732</v>
      </c>
      <c r="L195" s="9" t="str">
        <f t="shared" si="27"/>
        <v>No</v>
      </c>
    </row>
    <row r="196" spans="1:12" x14ac:dyDescent="0.2">
      <c r="A196" s="50" t="s">
        <v>1559</v>
      </c>
      <c r="B196" s="34" t="s">
        <v>217</v>
      </c>
      <c r="C196" s="35">
        <v>7.4636852724000002</v>
      </c>
      <c r="D196" s="43" t="str">
        <f t="shared" si="24"/>
        <v>N/A</v>
      </c>
      <c r="E196" s="35">
        <v>8.4098515945999992</v>
      </c>
      <c r="F196" s="43" t="str">
        <f t="shared" si="25"/>
        <v>N/A</v>
      </c>
      <c r="G196" s="35">
        <v>8.5109004738999996</v>
      </c>
      <c r="H196" s="43" t="str">
        <f t="shared" si="26"/>
        <v>N/A</v>
      </c>
      <c r="I196" s="12">
        <v>12.68</v>
      </c>
      <c r="J196" s="12">
        <v>1.202</v>
      </c>
      <c r="K196" s="44" t="s">
        <v>732</v>
      </c>
      <c r="L196" s="9" t="str">
        <f t="shared" si="27"/>
        <v>Yes</v>
      </c>
    </row>
    <row r="197" spans="1:12" x14ac:dyDescent="0.2">
      <c r="A197" s="50" t="s">
        <v>1560</v>
      </c>
      <c r="B197" s="34" t="s">
        <v>217</v>
      </c>
      <c r="C197" s="35">
        <v>4.3735854081000003</v>
      </c>
      <c r="D197" s="43" t="str">
        <f t="shared" si="24"/>
        <v>N/A</v>
      </c>
      <c r="E197" s="35">
        <v>4.4560899111000003</v>
      </c>
      <c r="F197" s="43" t="str">
        <f t="shared" si="25"/>
        <v>N/A</v>
      </c>
      <c r="G197" s="35">
        <v>4.5327499678000001</v>
      </c>
      <c r="H197" s="43" t="str">
        <f t="shared" si="26"/>
        <v>N/A</v>
      </c>
      <c r="I197" s="12">
        <v>1.8859999999999999</v>
      </c>
      <c r="J197" s="12">
        <v>1.72</v>
      </c>
      <c r="K197" s="44" t="s">
        <v>732</v>
      </c>
      <c r="L197" s="9" t="str">
        <f t="shared" si="27"/>
        <v>Yes</v>
      </c>
    </row>
    <row r="198" spans="1:12" x14ac:dyDescent="0.2">
      <c r="A198" s="50" t="s">
        <v>1561</v>
      </c>
      <c r="B198" s="34" t="s">
        <v>217</v>
      </c>
      <c r="C198" s="35">
        <v>3.0168364164999999</v>
      </c>
      <c r="D198" s="43" t="str">
        <f t="shared" si="24"/>
        <v>N/A</v>
      </c>
      <c r="E198" s="35">
        <v>3.0902099355999999</v>
      </c>
      <c r="F198" s="43" t="str">
        <f t="shared" si="25"/>
        <v>N/A</v>
      </c>
      <c r="G198" s="35">
        <v>2.9465555780999999</v>
      </c>
      <c r="H198" s="43" t="str">
        <f t="shared" si="26"/>
        <v>N/A</v>
      </c>
      <c r="I198" s="12">
        <v>2.4319999999999999</v>
      </c>
      <c r="J198" s="12">
        <v>-4.6500000000000004</v>
      </c>
      <c r="K198" s="44" t="s">
        <v>732</v>
      </c>
      <c r="L198" s="9" t="str">
        <f t="shared" si="27"/>
        <v>Yes</v>
      </c>
    </row>
    <row r="199" spans="1:12" x14ac:dyDescent="0.2">
      <c r="A199" s="45" t="s">
        <v>1562</v>
      </c>
      <c r="B199" s="34" t="s">
        <v>217</v>
      </c>
      <c r="C199" s="35">
        <v>214.18726591999999</v>
      </c>
      <c r="D199" s="43" t="str">
        <f t="shared" si="24"/>
        <v>N/A</v>
      </c>
      <c r="E199" s="35">
        <v>215.56753028</v>
      </c>
      <c r="F199" s="43" t="str">
        <f t="shared" si="25"/>
        <v>N/A</v>
      </c>
      <c r="G199" s="35">
        <v>216.77856025</v>
      </c>
      <c r="H199" s="43" t="str">
        <f t="shared" si="26"/>
        <v>N/A</v>
      </c>
      <c r="I199" s="12">
        <v>0.64439999999999997</v>
      </c>
      <c r="J199" s="12">
        <v>0.56179999999999997</v>
      </c>
      <c r="K199" s="44" t="s">
        <v>732</v>
      </c>
      <c r="L199" s="9" t="str">
        <f t="shared" si="27"/>
        <v>Yes</v>
      </c>
    </row>
    <row r="200" spans="1:12" x14ac:dyDescent="0.2">
      <c r="A200" s="50" t="s">
        <v>1563</v>
      </c>
      <c r="B200" s="34" t="s">
        <v>217</v>
      </c>
      <c r="C200" s="35">
        <v>248.61893096</v>
      </c>
      <c r="D200" s="43" t="str">
        <f t="shared" si="24"/>
        <v>N/A</v>
      </c>
      <c r="E200" s="35">
        <v>250.77260274</v>
      </c>
      <c r="F200" s="43" t="str">
        <f t="shared" si="25"/>
        <v>N/A</v>
      </c>
      <c r="G200" s="35">
        <v>250.13980225</v>
      </c>
      <c r="H200" s="43" t="str">
        <f t="shared" si="26"/>
        <v>N/A</v>
      </c>
      <c r="I200" s="12">
        <v>0.86629999999999996</v>
      </c>
      <c r="J200" s="12">
        <v>-0.252</v>
      </c>
      <c r="K200" s="44" t="s">
        <v>732</v>
      </c>
      <c r="L200" s="9" t="str">
        <f t="shared" si="27"/>
        <v>Yes</v>
      </c>
    </row>
    <row r="201" spans="1:12" x14ac:dyDescent="0.2">
      <c r="A201" s="50" t="s">
        <v>1564</v>
      </c>
      <c r="B201" s="34" t="s">
        <v>217</v>
      </c>
      <c r="C201" s="35">
        <v>224.67623832999999</v>
      </c>
      <c r="D201" s="43" t="str">
        <f t="shared" si="24"/>
        <v>N/A</v>
      </c>
      <c r="E201" s="35">
        <v>219.20456164999999</v>
      </c>
      <c r="F201" s="43" t="str">
        <f t="shared" si="25"/>
        <v>N/A</v>
      </c>
      <c r="G201" s="35">
        <v>222.98930480999999</v>
      </c>
      <c r="H201" s="43" t="str">
        <f t="shared" si="26"/>
        <v>N/A</v>
      </c>
      <c r="I201" s="12">
        <v>-2.44</v>
      </c>
      <c r="J201" s="12">
        <v>1.7270000000000001</v>
      </c>
      <c r="K201" s="44" t="s">
        <v>732</v>
      </c>
      <c r="L201" s="9" t="str">
        <f t="shared" si="27"/>
        <v>Yes</v>
      </c>
    </row>
    <row r="202" spans="1:12" x14ac:dyDescent="0.2">
      <c r="A202" s="50" t="s">
        <v>1565</v>
      </c>
      <c r="B202" s="34" t="s">
        <v>217</v>
      </c>
      <c r="C202" s="35">
        <v>0.50892857140000003</v>
      </c>
      <c r="D202" s="43" t="str">
        <f t="shared" si="24"/>
        <v>N/A</v>
      </c>
      <c r="E202" s="35">
        <v>0.15068493150000001</v>
      </c>
      <c r="F202" s="43" t="str">
        <f t="shared" si="25"/>
        <v>N/A</v>
      </c>
      <c r="G202" s="35">
        <v>7.3720608575000002</v>
      </c>
      <c r="H202" s="43" t="str">
        <f t="shared" si="26"/>
        <v>N/A</v>
      </c>
      <c r="I202" s="12">
        <v>-70.400000000000006</v>
      </c>
      <c r="J202" s="12">
        <v>4792</v>
      </c>
      <c r="K202" s="44" t="s">
        <v>732</v>
      </c>
      <c r="L202" s="9" t="str">
        <f t="shared" si="27"/>
        <v>No</v>
      </c>
    </row>
    <row r="203" spans="1:12" x14ac:dyDescent="0.2">
      <c r="A203" s="50" t="s">
        <v>1566</v>
      </c>
      <c r="B203" s="34" t="s">
        <v>217</v>
      </c>
      <c r="C203" s="35">
        <v>3.5</v>
      </c>
      <c r="D203" s="43" t="str">
        <f t="shared" si="24"/>
        <v>N/A</v>
      </c>
      <c r="E203" s="35">
        <v>10.9</v>
      </c>
      <c r="F203" s="43" t="str">
        <f t="shared" si="25"/>
        <v>N/A</v>
      </c>
      <c r="G203" s="35">
        <v>14.888888889</v>
      </c>
      <c r="H203" s="43" t="str">
        <f t="shared" si="26"/>
        <v>N/A</v>
      </c>
      <c r="I203" s="12">
        <v>211.4</v>
      </c>
      <c r="J203" s="12">
        <v>36.6</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200</v>
      </c>
      <c r="J204" s="12">
        <v>33.33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19</v>
      </c>
      <c r="F205" s="43" t="str">
        <f t="shared" si="29"/>
        <v>N/A</v>
      </c>
      <c r="G205" s="35">
        <v>16</v>
      </c>
      <c r="H205" s="43" t="str">
        <f t="shared" si="30"/>
        <v>N/A</v>
      </c>
      <c r="I205" s="12">
        <v>171.4</v>
      </c>
      <c r="J205" s="12">
        <v>-15.8</v>
      </c>
      <c r="K205" s="14" t="s">
        <v>217</v>
      </c>
      <c r="L205" s="9" t="str">
        <f t="shared" si="31"/>
        <v>N/A</v>
      </c>
    </row>
    <row r="206" spans="1:12" ht="25.5" x14ac:dyDescent="0.2">
      <c r="A206" s="45" t="s">
        <v>1614</v>
      </c>
      <c r="B206" s="34" t="s">
        <v>217</v>
      </c>
      <c r="C206" s="35">
        <v>11</v>
      </c>
      <c r="D206" s="43" t="str">
        <f t="shared" si="28"/>
        <v>N/A</v>
      </c>
      <c r="E206" s="35">
        <v>12</v>
      </c>
      <c r="F206" s="43" t="str">
        <f t="shared" si="29"/>
        <v>N/A</v>
      </c>
      <c r="G206" s="35">
        <v>13</v>
      </c>
      <c r="H206" s="43" t="str">
        <f t="shared" si="30"/>
        <v>N/A</v>
      </c>
      <c r="I206" s="12">
        <v>71.430000000000007</v>
      </c>
      <c r="J206" s="12">
        <v>8.3330000000000002</v>
      </c>
      <c r="K206" s="14" t="s">
        <v>217</v>
      </c>
      <c r="L206" s="9" t="str">
        <f t="shared" si="31"/>
        <v>N/A</v>
      </c>
    </row>
    <row r="207" spans="1:12" ht="25.5" x14ac:dyDescent="0.2">
      <c r="A207" s="45" t="s">
        <v>1567</v>
      </c>
      <c r="B207" s="34" t="s">
        <v>217</v>
      </c>
      <c r="C207" s="35">
        <v>11</v>
      </c>
      <c r="D207" s="43" t="str">
        <f t="shared" si="28"/>
        <v>N/A</v>
      </c>
      <c r="E207" s="35">
        <v>11</v>
      </c>
      <c r="F207" s="43" t="str">
        <f t="shared" si="29"/>
        <v>N/A</v>
      </c>
      <c r="G207" s="35">
        <v>11</v>
      </c>
      <c r="H207" s="43" t="str">
        <f t="shared" si="30"/>
        <v>N/A</v>
      </c>
      <c r="I207" s="12">
        <v>100</v>
      </c>
      <c r="J207" s="12">
        <v>100</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-50</v>
      </c>
      <c r="J208" s="12">
        <v>-33.299999999999997</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50</v>
      </c>
      <c r="J209" s="12">
        <v>-16.7</v>
      </c>
      <c r="K209" s="14" t="s">
        <v>217</v>
      </c>
      <c r="L209" s="9" t="str">
        <f t="shared" si="31"/>
        <v>N/A</v>
      </c>
    </row>
    <row r="210" spans="1:12" x14ac:dyDescent="0.2">
      <c r="A210" s="45" t="s">
        <v>125</v>
      </c>
      <c r="B210" s="34" t="s">
        <v>217</v>
      </c>
      <c r="C210" s="46">
        <v>1217333</v>
      </c>
      <c r="D210" s="43" t="str">
        <f t="shared" si="28"/>
        <v>N/A</v>
      </c>
      <c r="E210" s="46">
        <v>1409462</v>
      </c>
      <c r="F210" s="43" t="str">
        <f t="shared" si="29"/>
        <v>N/A</v>
      </c>
      <c r="G210" s="46">
        <v>1202287</v>
      </c>
      <c r="H210" s="43" t="str">
        <f t="shared" si="30"/>
        <v>N/A</v>
      </c>
      <c r="I210" s="12">
        <v>15.78</v>
      </c>
      <c r="J210" s="12">
        <v>-14.7</v>
      </c>
      <c r="K210" s="14" t="s">
        <v>217</v>
      </c>
      <c r="L210" s="9" t="str">
        <f t="shared" si="31"/>
        <v>N/A</v>
      </c>
    </row>
    <row r="211" spans="1:12" x14ac:dyDescent="0.2">
      <c r="A211" s="45" t="s">
        <v>1617</v>
      </c>
      <c r="B211" s="34" t="s">
        <v>217</v>
      </c>
      <c r="C211" s="46">
        <v>1163260</v>
      </c>
      <c r="D211" s="43" t="str">
        <f t="shared" si="28"/>
        <v>N/A</v>
      </c>
      <c r="E211" s="46">
        <v>1265901</v>
      </c>
      <c r="F211" s="43" t="str">
        <f t="shared" si="29"/>
        <v>N/A</v>
      </c>
      <c r="G211" s="46">
        <v>1193540</v>
      </c>
      <c r="H211" s="43" t="str">
        <f t="shared" si="30"/>
        <v>N/A</v>
      </c>
      <c r="I211" s="12">
        <v>8.8239999999999998</v>
      </c>
      <c r="J211" s="12">
        <v>-5.72</v>
      </c>
      <c r="K211" s="14" t="s">
        <v>217</v>
      </c>
      <c r="L211" s="9" t="str">
        <f t="shared" si="31"/>
        <v>N/A</v>
      </c>
    </row>
    <row r="212" spans="1:12" x14ac:dyDescent="0.2">
      <c r="A212" s="45" t="s">
        <v>1568</v>
      </c>
      <c r="B212" s="34" t="s">
        <v>217</v>
      </c>
      <c r="C212" s="46">
        <v>313848</v>
      </c>
      <c r="D212" s="43" t="str">
        <f t="shared" si="28"/>
        <v>N/A</v>
      </c>
      <c r="E212" s="46">
        <v>335729</v>
      </c>
      <c r="F212" s="43" t="str">
        <f t="shared" si="29"/>
        <v>N/A</v>
      </c>
      <c r="G212" s="46">
        <v>335729</v>
      </c>
      <c r="H212" s="43" t="str">
        <f t="shared" si="30"/>
        <v>N/A</v>
      </c>
      <c r="I212" s="12">
        <v>6.9720000000000004</v>
      </c>
      <c r="J212" s="12">
        <v>0</v>
      </c>
      <c r="K212" s="14" t="s">
        <v>217</v>
      </c>
      <c r="L212" s="9" t="str">
        <f t="shared" si="31"/>
        <v>N/A</v>
      </c>
    </row>
    <row r="213" spans="1:12" x14ac:dyDescent="0.2">
      <c r="A213" s="45" t="s">
        <v>1618</v>
      </c>
      <c r="B213" s="34" t="s">
        <v>217</v>
      </c>
      <c r="C213" s="46">
        <v>316957</v>
      </c>
      <c r="D213" s="43" t="str">
        <f t="shared" si="28"/>
        <v>N/A</v>
      </c>
      <c r="E213" s="46">
        <v>774095</v>
      </c>
      <c r="F213" s="43" t="str">
        <f t="shared" si="29"/>
        <v>N/A</v>
      </c>
      <c r="G213" s="46">
        <v>259497</v>
      </c>
      <c r="H213" s="43" t="str">
        <f t="shared" si="30"/>
        <v>N/A</v>
      </c>
      <c r="I213" s="12">
        <v>144.19999999999999</v>
      </c>
      <c r="J213" s="12">
        <v>-66.5</v>
      </c>
      <c r="K213" s="14" t="s">
        <v>217</v>
      </c>
      <c r="L213" s="9" t="str">
        <f t="shared" si="31"/>
        <v>N/A</v>
      </c>
    </row>
    <row r="214" spans="1:12" x14ac:dyDescent="0.2">
      <c r="A214" s="50" t="s">
        <v>1619</v>
      </c>
      <c r="B214" s="34" t="s">
        <v>217</v>
      </c>
      <c r="C214" s="46">
        <v>307727</v>
      </c>
      <c r="D214" s="43" t="str">
        <f t="shared" si="28"/>
        <v>N/A</v>
      </c>
      <c r="E214" s="46">
        <v>270780</v>
      </c>
      <c r="F214" s="43" t="str">
        <f t="shared" si="29"/>
        <v>N/A</v>
      </c>
      <c r="G214" s="46">
        <v>264969</v>
      </c>
      <c r="H214" s="43" t="str">
        <f t="shared" si="30"/>
        <v>N/A</v>
      </c>
      <c r="I214" s="12">
        <v>-12</v>
      </c>
      <c r="J214" s="12">
        <v>-2.15</v>
      </c>
      <c r="K214" s="14" t="s">
        <v>217</v>
      </c>
      <c r="L214" s="9" t="str">
        <f t="shared" si="31"/>
        <v>N/A</v>
      </c>
    </row>
    <row r="215" spans="1:12" ht="25.5" x14ac:dyDescent="0.2">
      <c r="A215" s="45" t="s">
        <v>1382</v>
      </c>
      <c r="B215" s="34" t="s">
        <v>217</v>
      </c>
      <c r="C215" s="46">
        <v>2206827</v>
      </c>
      <c r="D215" s="43" t="str">
        <f t="shared" ref="D215:D229" si="32">IF($B215="N/A","N/A",IF(C215&gt;10,"No",IF(C215&lt;-10,"No","Yes")))</f>
        <v>N/A</v>
      </c>
      <c r="E215" s="46">
        <v>2247973</v>
      </c>
      <c r="F215" s="43" t="str">
        <f t="shared" ref="F215:F229" si="33">IF($B215="N/A","N/A",IF(E215&gt;10,"No",IF(E215&lt;-10,"No","Yes")))</f>
        <v>N/A</v>
      </c>
      <c r="G215" s="46">
        <v>2314445</v>
      </c>
      <c r="H215" s="43" t="str">
        <f t="shared" ref="H215:H229" si="34">IF($B215="N/A","N/A",IF(G215&gt;10,"No",IF(G215&lt;-10,"No","Yes")))</f>
        <v>N/A</v>
      </c>
      <c r="I215" s="12">
        <v>1.8640000000000001</v>
      </c>
      <c r="J215" s="12">
        <v>2.9569999999999999</v>
      </c>
      <c r="K215" s="44" t="s">
        <v>732</v>
      </c>
      <c r="L215" s="9" t="str">
        <f t="shared" ref="L215:L229" si="35">IF(J215="Div by 0", "N/A", IF(K215="N/A","N/A", IF(J215&gt;VALUE(MID(K215,1,2)), "No", IF(J215&lt;-1*VALUE(MID(K215,1,2)), "No", "Yes"))))</f>
        <v>Yes</v>
      </c>
    </row>
    <row r="216" spans="1:12" x14ac:dyDescent="0.2">
      <c r="A216" s="45" t="s">
        <v>649</v>
      </c>
      <c r="B216" s="34" t="s">
        <v>217</v>
      </c>
      <c r="C216" s="35">
        <v>8186</v>
      </c>
      <c r="D216" s="43" t="str">
        <f t="shared" si="32"/>
        <v>N/A</v>
      </c>
      <c r="E216" s="35">
        <v>8107</v>
      </c>
      <c r="F216" s="43" t="str">
        <f t="shared" si="33"/>
        <v>N/A</v>
      </c>
      <c r="G216" s="35">
        <v>8214</v>
      </c>
      <c r="H216" s="43" t="str">
        <f t="shared" si="34"/>
        <v>N/A</v>
      </c>
      <c r="I216" s="12">
        <v>-0.96499999999999997</v>
      </c>
      <c r="J216" s="12">
        <v>1.32</v>
      </c>
      <c r="K216" s="44" t="s">
        <v>732</v>
      </c>
      <c r="L216" s="9" t="str">
        <f t="shared" si="35"/>
        <v>Yes</v>
      </c>
    </row>
    <row r="217" spans="1:12" ht="25.5" x14ac:dyDescent="0.2">
      <c r="A217" s="45" t="s">
        <v>1383</v>
      </c>
      <c r="B217" s="34" t="s">
        <v>217</v>
      </c>
      <c r="C217" s="46">
        <v>269.58551184999999</v>
      </c>
      <c r="D217" s="43" t="str">
        <f t="shared" si="32"/>
        <v>N/A</v>
      </c>
      <c r="E217" s="46">
        <v>277.28789934999998</v>
      </c>
      <c r="F217" s="43" t="str">
        <f t="shared" si="33"/>
        <v>N/A</v>
      </c>
      <c r="G217" s="46">
        <v>281.76832237999997</v>
      </c>
      <c r="H217" s="43" t="str">
        <f t="shared" si="34"/>
        <v>N/A</v>
      </c>
      <c r="I217" s="12">
        <v>2.8570000000000002</v>
      </c>
      <c r="J217" s="12">
        <v>1.6160000000000001</v>
      </c>
      <c r="K217" s="44" t="s">
        <v>732</v>
      </c>
      <c r="L217" s="9" t="str">
        <f t="shared" si="35"/>
        <v>Yes</v>
      </c>
    </row>
    <row r="218" spans="1:12" ht="25.5" x14ac:dyDescent="0.2">
      <c r="A218" s="45" t="s">
        <v>1384</v>
      </c>
      <c r="B218" s="34" t="s">
        <v>217</v>
      </c>
      <c r="C218" s="46">
        <v>2905570</v>
      </c>
      <c r="D218" s="43" t="str">
        <f t="shared" si="32"/>
        <v>N/A</v>
      </c>
      <c r="E218" s="46">
        <v>3201104</v>
      </c>
      <c r="F218" s="43" t="str">
        <f t="shared" si="33"/>
        <v>N/A</v>
      </c>
      <c r="G218" s="46">
        <v>3377869</v>
      </c>
      <c r="H218" s="43" t="str">
        <f t="shared" si="34"/>
        <v>N/A</v>
      </c>
      <c r="I218" s="12">
        <v>10.17</v>
      </c>
      <c r="J218" s="12">
        <v>5.5220000000000002</v>
      </c>
      <c r="K218" s="44" t="s">
        <v>732</v>
      </c>
      <c r="L218" s="9" t="str">
        <f t="shared" si="35"/>
        <v>Yes</v>
      </c>
    </row>
    <row r="219" spans="1:12" x14ac:dyDescent="0.2">
      <c r="A219" s="45" t="s">
        <v>516</v>
      </c>
      <c r="B219" s="34" t="s">
        <v>217</v>
      </c>
      <c r="C219" s="35">
        <v>9538</v>
      </c>
      <c r="D219" s="43" t="str">
        <f t="shared" si="32"/>
        <v>N/A</v>
      </c>
      <c r="E219" s="35">
        <v>10389</v>
      </c>
      <c r="F219" s="43" t="str">
        <f t="shared" si="33"/>
        <v>N/A</v>
      </c>
      <c r="G219" s="35">
        <v>10823</v>
      </c>
      <c r="H219" s="43" t="str">
        <f t="shared" si="34"/>
        <v>N/A</v>
      </c>
      <c r="I219" s="12">
        <v>8.9220000000000006</v>
      </c>
      <c r="J219" s="12">
        <v>4.1769999999999996</v>
      </c>
      <c r="K219" s="44" t="s">
        <v>732</v>
      </c>
      <c r="L219" s="9" t="str">
        <f t="shared" si="35"/>
        <v>Yes</v>
      </c>
    </row>
    <row r="220" spans="1:12" ht="25.5" x14ac:dyDescent="0.2">
      <c r="A220" s="45" t="s">
        <v>1385</v>
      </c>
      <c r="B220" s="34" t="s">
        <v>217</v>
      </c>
      <c r="C220" s="46">
        <v>304.63094988</v>
      </c>
      <c r="D220" s="43" t="str">
        <f t="shared" si="32"/>
        <v>N/A</v>
      </c>
      <c r="E220" s="46">
        <v>308.12436230999998</v>
      </c>
      <c r="F220" s="43" t="str">
        <f t="shared" si="33"/>
        <v>N/A</v>
      </c>
      <c r="G220" s="46">
        <v>312.10098864000003</v>
      </c>
      <c r="H220" s="43" t="str">
        <f t="shared" si="34"/>
        <v>N/A</v>
      </c>
      <c r="I220" s="12">
        <v>1.147</v>
      </c>
      <c r="J220" s="12">
        <v>1.2909999999999999</v>
      </c>
      <c r="K220" s="44" t="s">
        <v>732</v>
      </c>
      <c r="L220" s="9" t="str">
        <f t="shared" si="35"/>
        <v>Yes</v>
      </c>
    </row>
    <row r="221" spans="1:12" ht="25.5" x14ac:dyDescent="0.2">
      <c r="A221" s="45" t="s">
        <v>1386</v>
      </c>
      <c r="B221" s="34" t="s">
        <v>217</v>
      </c>
      <c r="C221" s="46">
        <v>5911789</v>
      </c>
      <c r="D221" s="43" t="str">
        <f t="shared" si="32"/>
        <v>N/A</v>
      </c>
      <c r="E221" s="46">
        <v>6748208</v>
      </c>
      <c r="F221" s="43" t="str">
        <f t="shared" si="33"/>
        <v>N/A</v>
      </c>
      <c r="G221" s="46">
        <v>7172055</v>
      </c>
      <c r="H221" s="43" t="str">
        <f t="shared" si="34"/>
        <v>N/A</v>
      </c>
      <c r="I221" s="12">
        <v>14.15</v>
      </c>
      <c r="J221" s="12">
        <v>6.2809999999999997</v>
      </c>
      <c r="K221" s="44" t="s">
        <v>732</v>
      </c>
      <c r="L221" s="9" t="str">
        <f t="shared" si="35"/>
        <v>Yes</v>
      </c>
    </row>
    <row r="222" spans="1:12" x14ac:dyDescent="0.2">
      <c r="A222" s="45" t="s">
        <v>517</v>
      </c>
      <c r="B222" s="34" t="s">
        <v>217</v>
      </c>
      <c r="C222" s="35">
        <v>13159</v>
      </c>
      <c r="D222" s="43" t="str">
        <f t="shared" si="32"/>
        <v>N/A</v>
      </c>
      <c r="E222" s="35">
        <v>14666</v>
      </c>
      <c r="F222" s="43" t="str">
        <f t="shared" si="33"/>
        <v>N/A</v>
      </c>
      <c r="G222" s="35">
        <v>15389</v>
      </c>
      <c r="H222" s="43" t="str">
        <f t="shared" si="34"/>
        <v>N/A</v>
      </c>
      <c r="I222" s="12">
        <v>11.45</v>
      </c>
      <c r="J222" s="12">
        <v>4.93</v>
      </c>
      <c r="K222" s="44" t="s">
        <v>732</v>
      </c>
      <c r="L222" s="9" t="str">
        <f t="shared" si="35"/>
        <v>Yes</v>
      </c>
    </row>
    <row r="223" spans="1:12" ht="25.5" x14ac:dyDescent="0.2">
      <c r="A223" s="45" t="s">
        <v>1387</v>
      </c>
      <c r="B223" s="34" t="s">
        <v>217</v>
      </c>
      <c r="C223" s="46">
        <v>449.25822631</v>
      </c>
      <c r="D223" s="43" t="str">
        <f t="shared" si="32"/>
        <v>N/A</v>
      </c>
      <c r="E223" s="46">
        <v>460.12600572999997</v>
      </c>
      <c r="F223" s="43" t="str">
        <f t="shared" si="33"/>
        <v>N/A</v>
      </c>
      <c r="G223" s="46">
        <v>466.05075054000002</v>
      </c>
      <c r="H223" s="43" t="str">
        <f t="shared" si="34"/>
        <v>N/A</v>
      </c>
      <c r="I223" s="12">
        <v>2.419</v>
      </c>
      <c r="J223" s="12">
        <v>1.288</v>
      </c>
      <c r="K223" s="44" t="s">
        <v>732</v>
      </c>
      <c r="L223" s="9" t="str">
        <f t="shared" si="35"/>
        <v>Yes</v>
      </c>
    </row>
    <row r="224" spans="1:12" ht="25.5" x14ac:dyDescent="0.2">
      <c r="A224" s="45" t="s">
        <v>1388</v>
      </c>
      <c r="B224" s="34" t="s">
        <v>217</v>
      </c>
      <c r="C224" s="46">
        <v>40361408</v>
      </c>
      <c r="D224" s="43" t="str">
        <f t="shared" si="32"/>
        <v>N/A</v>
      </c>
      <c r="E224" s="46">
        <v>50396961</v>
      </c>
      <c r="F224" s="43" t="str">
        <f t="shared" si="33"/>
        <v>N/A</v>
      </c>
      <c r="G224" s="46">
        <v>54814025</v>
      </c>
      <c r="H224" s="43" t="str">
        <f t="shared" si="34"/>
        <v>N/A</v>
      </c>
      <c r="I224" s="12">
        <v>24.86</v>
      </c>
      <c r="J224" s="12">
        <v>8.7650000000000006</v>
      </c>
      <c r="K224" s="44" t="s">
        <v>732</v>
      </c>
      <c r="L224" s="9" t="str">
        <f t="shared" si="35"/>
        <v>Yes</v>
      </c>
    </row>
    <row r="225" spans="1:12" x14ac:dyDescent="0.2">
      <c r="A225" s="45" t="s">
        <v>518</v>
      </c>
      <c r="B225" s="34" t="s">
        <v>217</v>
      </c>
      <c r="C225" s="35">
        <v>24299</v>
      </c>
      <c r="D225" s="43" t="str">
        <f t="shared" si="32"/>
        <v>N/A</v>
      </c>
      <c r="E225" s="35">
        <v>25071</v>
      </c>
      <c r="F225" s="43" t="str">
        <f t="shared" si="33"/>
        <v>N/A</v>
      </c>
      <c r="G225" s="35">
        <v>25149</v>
      </c>
      <c r="H225" s="43" t="str">
        <f t="shared" si="34"/>
        <v>N/A</v>
      </c>
      <c r="I225" s="12">
        <v>3.177</v>
      </c>
      <c r="J225" s="12">
        <v>0.31109999999999999</v>
      </c>
      <c r="K225" s="44" t="s">
        <v>732</v>
      </c>
      <c r="L225" s="9" t="str">
        <f t="shared" si="35"/>
        <v>Yes</v>
      </c>
    </row>
    <row r="226" spans="1:12" ht="25.5" x14ac:dyDescent="0.2">
      <c r="A226" s="45" t="s">
        <v>1389</v>
      </c>
      <c r="B226" s="34" t="s">
        <v>217</v>
      </c>
      <c r="C226" s="46">
        <v>1661.0316474000001</v>
      </c>
      <c r="D226" s="43" t="str">
        <f t="shared" si="32"/>
        <v>N/A</v>
      </c>
      <c r="E226" s="46">
        <v>2010.1695585</v>
      </c>
      <c r="F226" s="43" t="str">
        <f t="shared" si="33"/>
        <v>N/A</v>
      </c>
      <c r="G226" s="46">
        <v>2179.5707582999999</v>
      </c>
      <c r="H226" s="43" t="str">
        <f t="shared" si="34"/>
        <v>N/A</v>
      </c>
      <c r="I226" s="12">
        <v>21.02</v>
      </c>
      <c r="J226" s="12">
        <v>8.4269999999999996</v>
      </c>
      <c r="K226" s="44" t="s">
        <v>732</v>
      </c>
      <c r="L226" s="9" t="str">
        <f t="shared" si="35"/>
        <v>Yes</v>
      </c>
    </row>
    <row r="227" spans="1:12" ht="25.5" x14ac:dyDescent="0.2">
      <c r="A227" s="45" t="s">
        <v>1390</v>
      </c>
      <c r="B227" s="34" t="s">
        <v>217</v>
      </c>
      <c r="C227" s="46">
        <v>87554476</v>
      </c>
      <c r="D227" s="43" t="str">
        <f t="shared" si="32"/>
        <v>N/A</v>
      </c>
      <c r="E227" s="46">
        <v>91842833</v>
      </c>
      <c r="F227" s="43" t="str">
        <f t="shared" si="33"/>
        <v>N/A</v>
      </c>
      <c r="G227" s="46">
        <v>95853800</v>
      </c>
      <c r="H227" s="43" t="str">
        <f t="shared" si="34"/>
        <v>N/A</v>
      </c>
      <c r="I227" s="12">
        <v>4.8979999999999997</v>
      </c>
      <c r="J227" s="12">
        <v>4.367</v>
      </c>
      <c r="K227" s="44" t="s">
        <v>732</v>
      </c>
      <c r="L227" s="9" t="str">
        <f t="shared" si="35"/>
        <v>Yes</v>
      </c>
    </row>
    <row r="228" spans="1:12" ht="25.5" x14ac:dyDescent="0.2">
      <c r="A228" s="45" t="s">
        <v>519</v>
      </c>
      <c r="B228" s="34" t="s">
        <v>217</v>
      </c>
      <c r="C228" s="35">
        <v>2366</v>
      </c>
      <c r="D228" s="43" t="str">
        <f t="shared" si="32"/>
        <v>N/A</v>
      </c>
      <c r="E228" s="35">
        <v>2389</v>
      </c>
      <c r="F228" s="43" t="str">
        <f t="shared" si="33"/>
        <v>N/A</v>
      </c>
      <c r="G228" s="35">
        <v>2543</v>
      </c>
      <c r="H228" s="43" t="str">
        <f t="shared" si="34"/>
        <v>N/A</v>
      </c>
      <c r="I228" s="12">
        <v>0.97209999999999996</v>
      </c>
      <c r="J228" s="12">
        <v>6.4459999999999997</v>
      </c>
      <c r="K228" s="44" t="s">
        <v>732</v>
      </c>
      <c r="L228" s="9" t="str">
        <f t="shared" si="35"/>
        <v>Yes</v>
      </c>
    </row>
    <row r="229" spans="1:12" ht="25.5" x14ac:dyDescent="0.2">
      <c r="A229" s="45" t="s">
        <v>1391</v>
      </c>
      <c r="B229" s="34" t="s">
        <v>217</v>
      </c>
      <c r="C229" s="46">
        <v>37005.273034999998</v>
      </c>
      <c r="D229" s="43" t="str">
        <f t="shared" si="32"/>
        <v>N/A</v>
      </c>
      <c r="E229" s="46">
        <v>38444.048973999998</v>
      </c>
      <c r="F229" s="43" t="str">
        <f t="shared" si="33"/>
        <v>N/A</v>
      </c>
      <c r="G229" s="46">
        <v>37693.197010999997</v>
      </c>
      <c r="H229" s="43" t="str">
        <f t="shared" si="34"/>
        <v>N/A</v>
      </c>
      <c r="I229" s="12">
        <v>3.8879999999999999</v>
      </c>
      <c r="J229" s="12">
        <v>-1.95</v>
      </c>
      <c r="K229" s="44" t="s">
        <v>732</v>
      </c>
      <c r="L229" s="9" t="str">
        <f t="shared" si="35"/>
        <v>Yes</v>
      </c>
    </row>
    <row r="230" spans="1:12" x14ac:dyDescent="0.2">
      <c r="A230" s="4" t="s">
        <v>1392</v>
      </c>
      <c r="B230" s="34" t="s">
        <v>217</v>
      </c>
      <c r="C230" s="51">
        <v>107353632</v>
      </c>
      <c r="D230" s="43" t="str">
        <f t="shared" ref="D230:D253" si="36">IF($B230="N/A","N/A",IF(C230&gt;10,"No",IF(C230&lt;-10,"No","Yes")))</f>
        <v>N/A</v>
      </c>
      <c r="E230" s="51">
        <v>109712901</v>
      </c>
      <c r="F230" s="43" t="str">
        <f t="shared" ref="F230:F253" si="37">IF($B230="N/A","N/A",IF(E230&gt;10,"No",IF(E230&lt;-10,"No","Yes")))</f>
        <v>N/A</v>
      </c>
      <c r="G230" s="51">
        <v>114579776</v>
      </c>
      <c r="H230" s="43" t="str">
        <f t="shared" ref="H230:H253" si="38">IF($B230="N/A","N/A",IF(G230&gt;10,"No",IF(G230&lt;-10,"No","Yes")))</f>
        <v>N/A</v>
      </c>
      <c r="I230" s="12">
        <v>2.198</v>
      </c>
      <c r="J230" s="12">
        <v>4.4359999999999999</v>
      </c>
      <c r="K230" s="44" t="s">
        <v>732</v>
      </c>
      <c r="L230" s="9" t="str">
        <f t="shared" ref="L230:L253" si="39">IF(J230="Div by 0", "N/A", IF(K230="N/A","N/A", IF(J230&gt;VALUE(MID(K230,1,2)), "No", IF(J230&lt;-1*VALUE(MID(K230,1,2)), "No", "Yes"))))</f>
        <v>Yes</v>
      </c>
    </row>
    <row r="231" spans="1:12" x14ac:dyDescent="0.2">
      <c r="A231" s="4" t="s">
        <v>1569</v>
      </c>
      <c r="B231" s="34" t="s">
        <v>217</v>
      </c>
      <c r="C231" s="49">
        <v>5843</v>
      </c>
      <c r="D231" s="49" t="str">
        <f t="shared" si="36"/>
        <v>N/A</v>
      </c>
      <c r="E231" s="49">
        <v>5713</v>
      </c>
      <c r="F231" s="49" t="str">
        <f t="shared" si="37"/>
        <v>N/A</v>
      </c>
      <c r="G231" s="49">
        <v>5852</v>
      </c>
      <c r="H231" s="43" t="str">
        <f t="shared" si="38"/>
        <v>N/A</v>
      </c>
      <c r="I231" s="12">
        <v>-2.2200000000000002</v>
      </c>
      <c r="J231" s="12">
        <v>2.4329999999999998</v>
      </c>
      <c r="K231" s="44" t="s">
        <v>732</v>
      </c>
      <c r="L231" s="9" t="str">
        <f t="shared" si="39"/>
        <v>Yes</v>
      </c>
    </row>
    <row r="232" spans="1:12" x14ac:dyDescent="0.2">
      <c r="A232" s="4" t="s">
        <v>1570</v>
      </c>
      <c r="B232" s="34" t="s">
        <v>217</v>
      </c>
      <c r="C232" s="51">
        <v>18373.033030999999</v>
      </c>
      <c r="D232" s="43" t="str">
        <f t="shared" si="36"/>
        <v>N/A</v>
      </c>
      <c r="E232" s="51">
        <v>19204.078592999998</v>
      </c>
      <c r="F232" s="43" t="str">
        <f t="shared" si="37"/>
        <v>N/A</v>
      </c>
      <c r="G232" s="51">
        <v>19579.592617999999</v>
      </c>
      <c r="H232" s="43" t="str">
        <f t="shared" si="38"/>
        <v>N/A</v>
      </c>
      <c r="I232" s="12">
        <v>4.5229999999999997</v>
      </c>
      <c r="J232" s="12">
        <v>1.9550000000000001</v>
      </c>
      <c r="K232" s="44" t="s">
        <v>732</v>
      </c>
      <c r="L232" s="9" t="str">
        <f t="shared" si="39"/>
        <v>Yes</v>
      </c>
    </row>
    <row r="233" spans="1:12" x14ac:dyDescent="0.2">
      <c r="A233" s="52" t="s">
        <v>1571</v>
      </c>
      <c r="B233" s="34" t="s">
        <v>217</v>
      </c>
      <c r="C233" s="51">
        <v>5984.6622735000001</v>
      </c>
      <c r="D233" s="43" t="str">
        <f t="shared" si="36"/>
        <v>N/A</v>
      </c>
      <c r="E233" s="51">
        <v>6754.8160621999996</v>
      </c>
      <c r="F233" s="43" t="str">
        <f t="shared" si="37"/>
        <v>N/A</v>
      </c>
      <c r="G233" s="51">
        <v>6944.8929527</v>
      </c>
      <c r="H233" s="43" t="str">
        <f t="shared" si="38"/>
        <v>N/A</v>
      </c>
      <c r="I233" s="12">
        <v>12.87</v>
      </c>
      <c r="J233" s="12">
        <v>2.8140000000000001</v>
      </c>
      <c r="K233" s="44" t="s">
        <v>732</v>
      </c>
      <c r="L233" s="9" t="str">
        <f t="shared" si="39"/>
        <v>Yes</v>
      </c>
    </row>
    <row r="234" spans="1:12" x14ac:dyDescent="0.2">
      <c r="A234" s="52" t="s">
        <v>1572</v>
      </c>
      <c r="B234" s="34" t="s">
        <v>217</v>
      </c>
      <c r="C234" s="51">
        <v>24610.749102000002</v>
      </c>
      <c r="D234" s="43" t="str">
        <f t="shared" si="36"/>
        <v>N/A</v>
      </c>
      <c r="E234" s="51">
        <v>23968.987977000001</v>
      </c>
      <c r="F234" s="43" t="str">
        <f t="shared" si="37"/>
        <v>N/A</v>
      </c>
      <c r="G234" s="51">
        <v>24001.848926999999</v>
      </c>
      <c r="H234" s="43" t="str">
        <f t="shared" si="38"/>
        <v>N/A</v>
      </c>
      <c r="I234" s="12">
        <v>-2.61</v>
      </c>
      <c r="J234" s="12">
        <v>0.1371</v>
      </c>
      <c r="K234" s="44" t="s">
        <v>732</v>
      </c>
      <c r="L234" s="9" t="str">
        <f t="shared" si="39"/>
        <v>Yes</v>
      </c>
    </row>
    <row r="235" spans="1:12" x14ac:dyDescent="0.2">
      <c r="A235" s="52" t="s">
        <v>1573</v>
      </c>
      <c r="B235" s="34" t="s">
        <v>217</v>
      </c>
      <c r="C235" s="51">
        <v>6144.4391691000001</v>
      </c>
      <c r="D235" s="43" t="str">
        <f t="shared" si="36"/>
        <v>N/A</v>
      </c>
      <c r="E235" s="51">
        <v>770.53754941</v>
      </c>
      <c r="F235" s="43" t="str">
        <f t="shared" si="37"/>
        <v>N/A</v>
      </c>
      <c r="G235" s="51">
        <v>5616.7368421000001</v>
      </c>
      <c r="H235" s="43" t="str">
        <f t="shared" si="38"/>
        <v>N/A</v>
      </c>
      <c r="I235" s="12">
        <v>-87.5</v>
      </c>
      <c r="J235" s="12">
        <v>628.9</v>
      </c>
      <c r="K235" s="44" t="s">
        <v>732</v>
      </c>
      <c r="L235" s="9" t="str">
        <f t="shared" si="39"/>
        <v>No</v>
      </c>
    </row>
    <row r="236" spans="1:12" x14ac:dyDescent="0.2">
      <c r="A236" s="52" t="s">
        <v>1574</v>
      </c>
      <c r="B236" s="34" t="s">
        <v>217</v>
      </c>
      <c r="C236" s="51">
        <v>249.12280702000001</v>
      </c>
      <c r="D236" s="43" t="str">
        <f t="shared" si="36"/>
        <v>N/A</v>
      </c>
      <c r="E236" s="51">
        <v>323.85000000000002</v>
      </c>
      <c r="F236" s="43" t="str">
        <f t="shared" si="37"/>
        <v>N/A</v>
      </c>
      <c r="G236" s="51">
        <v>276.234375</v>
      </c>
      <c r="H236" s="43" t="str">
        <f t="shared" si="38"/>
        <v>N/A</v>
      </c>
      <c r="I236" s="12">
        <v>30</v>
      </c>
      <c r="J236" s="12">
        <v>-14.7</v>
      </c>
      <c r="K236" s="44" t="s">
        <v>732</v>
      </c>
      <c r="L236" s="9" t="str">
        <f t="shared" si="39"/>
        <v>Yes</v>
      </c>
    </row>
    <row r="237" spans="1:12" x14ac:dyDescent="0.2">
      <c r="A237" s="45" t="s">
        <v>1575</v>
      </c>
      <c r="B237" s="34" t="s">
        <v>217</v>
      </c>
      <c r="C237" s="43">
        <v>4.5818466967000004</v>
      </c>
      <c r="D237" s="43" t="str">
        <f t="shared" si="36"/>
        <v>N/A</v>
      </c>
      <c r="E237" s="43">
        <v>4.3065302769000002</v>
      </c>
      <c r="F237" s="43" t="str">
        <f t="shared" si="37"/>
        <v>N/A</v>
      </c>
      <c r="G237" s="43">
        <v>4.2734980319</v>
      </c>
      <c r="H237" s="43" t="str">
        <f t="shared" si="38"/>
        <v>N/A</v>
      </c>
      <c r="I237" s="12">
        <v>-6.01</v>
      </c>
      <c r="J237" s="12">
        <v>-0.76700000000000002</v>
      </c>
      <c r="K237" s="44" t="s">
        <v>732</v>
      </c>
      <c r="L237" s="9" t="str">
        <f t="shared" si="39"/>
        <v>Yes</v>
      </c>
    </row>
    <row r="238" spans="1:12" x14ac:dyDescent="0.2">
      <c r="A238" s="50" t="s">
        <v>1576</v>
      </c>
      <c r="B238" s="34" t="s">
        <v>217</v>
      </c>
      <c r="C238" s="43">
        <v>17.377612368000001</v>
      </c>
      <c r="D238" s="43" t="str">
        <f t="shared" si="36"/>
        <v>N/A</v>
      </c>
      <c r="E238" s="43">
        <v>16.895243653000001</v>
      </c>
      <c r="F238" s="43" t="str">
        <f t="shared" si="37"/>
        <v>N/A</v>
      </c>
      <c r="G238" s="43">
        <v>16.444183659</v>
      </c>
      <c r="H238" s="43" t="str">
        <f t="shared" si="38"/>
        <v>N/A</v>
      </c>
      <c r="I238" s="12">
        <v>-2.78</v>
      </c>
      <c r="J238" s="12">
        <v>-2.67</v>
      </c>
      <c r="K238" s="44" t="s">
        <v>732</v>
      </c>
      <c r="L238" s="9" t="str">
        <f t="shared" si="39"/>
        <v>Yes</v>
      </c>
    </row>
    <row r="239" spans="1:12" x14ac:dyDescent="0.2">
      <c r="A239" s="50" t="s">
        <v>1577</v>
      </c>
      <c r="B239" s="34" t="s">
        <v>217</v>
      </c>
      <c r="C239" s="43">
        <v>23.481927711000001</v>
      </c>
      <c r="D239" s="43" t="str">
        <f t="shared" si="36"/>
        <v>N/A</v>
      </c>
      <c r="E239" s="43">
        <v>24.631285564999999</v>
      </c>
      <c r="F239" s="43" t="str">
        <f t="shared" si="37"/>
        <v>N/A</v>
      </c>
      <c r="G239" s="43">
        <v>24.731911051000001</v>
      </c>
      <c r="H239" s="43" t="str">
        <f t="shared" si="38"/>
        <v>N/A</v>
      </c>
      <c r="I239" s="12">
        <v>4.8949999999999996</v>
      </c>
      <c r="J239" s="12">
        <v>0.40849999999999997</v>
      </c>
      <c r="K239" s="44" t="s">
        <v>732</v>
      </c>
      <c r="L239" s="9" t="str">
        <f t="shared" si="39"/>
        <v>Yes</v>
      </c>
    </row>
    <row r="240" spans="1:12" x14ac:dyDescent="0.2">
      <c r="A240" s="50" t="s">
        <v>1578</v>
      </c>
      <c r="B240" s="34" t="s">
        <v>217</v>
      </c>
      <c r="C240" s="43">
        <v>0.80736934149999995</v>
      </c>
      <c r="D240" s="43" t="str">
        <f t="shared" si="36"/>
        <v>N/A</v>
      </c>
      <c r="E240" s="43">
        <v>0.29030074239999998</v>
      </c>
      <c r="F240" s="43" t="str">
        <f t="shared" si="37"/>
        <v>N/A</v>
      </c>
      <c r="G240" s="43">
        <v>0.31712120710000002</v>
      </c>
      <c r="H240" s="43" t="str">
        <f t="shared" si="38"/>
        <v>N/A</v>
      </c>
      <c r="I240" s="12">
        <v>-64</v>
      </c>
      <c r="J240" s="12">
        <v>9.2390000000000008</v>
      </c>
      <c r="K240" s="44" t="s">
        <v>732</v>
      </c>
      <c r="L240" s="9" t="str">
        <f t="shared" si="39"/>
        <v>Yes</v>
      </c>
    </row>
    <row r="241" spans="1:12" x14ac:dyDescent="0.2">
      <c r="A241" s="50" t="s">
        <v>1579</v>
      </c>
      <c r="B241" s="34" t="s">
        <v>217</v>
      </c>
      <c r="C241" s="43">
        <v>0.27861961089999998</v>
      </c>
      <c r="D241" s="43" t="str">
        <f t="shared" si="36"/>
        <v>N/A</v>
      </c>
      <c r="E241" s="43">
        <v>0.2799552072</v>
      </c>
      <c r="F241" s="43" t="str">
        <f t="shared" si="37"/>
        <v>N/A</v>
      </c>
      <c r="G241" s="43">
        <v>0.28405308239999999</v>
      </c>
      <c r="H241" s="43" t="str">
        <f t="shared" si="38"/>
        <v>N/A</v>
      </c>
      <c r="I241" s="12">
        <v>0.47939999999999999</v>
      </c>
      <c r="J241" s="12">
        <v>1.464</v>
      </c>
      <c r="K241" s="44" t="s">
        <v>732</v>
      </c>
      <c r="L241" s="9" t="str">
        <f t="shared" si="39"/>
        <v>Yes</v>
      </c>
    </row>
    <row r="242" spans="1:12" ht="25.5" x14ac:dyDescent="0.2">
      <c r="A242" s="4" t="s">
        <v>1404</v>
      </c>
      <c r="B242" s="34" t="s">
        <v>217</v>
      </c>
      <c r="C242" s="51">
        <v>87554476</v>
      </c>
      <c r="D242" s="43" t="str">
        <f t="shared" si="36"/>
        <v>N/A</v>
      </c>
      <c r="E242" s="51">
        <v>91842833</v>
      </c>
      <c r="F242" s="43" t="str">
        <f t="shared" si="37"/>
        <v>N/A</v>
      </c>
      <c r="G242" s="51">
        <v>95853800</v>
      </c>
      <c r="H242" s="43" t="str">
        <f t="shared" si="38"/>
        <v>N/A</v>
      </c>
      <c r="I242" s="12">
        <v>4.8979999999999997</v>
      </c>
      <c r="J242" s="12">
        <v>4.367</v>
      </c>
      <c r="K242" s="44" t="s">
        <v>732</v>
      </c>
      <c r="L242" s="9" t="str">
        <f t="shared" si="39"/>
        <v>Yes</v>
      </c>
    </row>
    <row r="243" spans="1:12" x14ac:dyDescent="0.2">
      <c r="A243" s="4" t="s">
        <v>1580</v>
      </c>
      <c r="B243" s="34" t="s">
        <v>217</v>
      </c>
      <c r="C243" s="49">
        <v>2366</v>
      </c>
      <c r="D243" s="49" t="str">
        <f t="shared" si="36"/>
        <v>N/A</v>
      </c>
      <c r="E243" s="49">
        <v>2389</v>
      </c>
      <c r="F243" s="49" t="str">
        <f t="shared" si="37"/>
        <v>N/A</v>
      </c>
      <c r="G243" s="49">
        <v>2543</v>
      </c>
      <c r="H243" s="43" t="str">
        <f t="shared" si="38"/>
        <v>N/A</v>
      </c>
      <c r="I243" s="12">
        <v>0.97209999999999996</v>
      </c>
      <c r="J243" s="12">
        <v>6.4459999999999997</v>
      </c>
      <c r="K243" s="44" t="s">
        <v>732</v>
      </c>
      <c r="L243" s="9" t="str">
        <f t="shared" si="39"/>
        <v>Yes</v>
      </c>
    </row>
    <row r="244" spans="1:12" ht="25.5" x14ac:dyDescent="0.2">
      <c r="A244" s="4" t="s">
        <v>1581</v>
      </c>
      <c r="B244" s="34" t="s">
        <v>217</v>
      </c>
      <c r="C244" s="51">
        <v>37005.273034999998</v>
      </c>
      <c r="D244" s="43" t="str">
        <f t="shared" si="36"/>
        <v>N/A</v>
      </c>
      <c r="E244" s="51">
        <v>38444.048973999998</v>
      </c>
      <c r="F244" s="43" t="str">
        <f t="shared" si="37"/>
        <v>N/A</v>
      </c>
      <c r="G244" s="51">
        <v>37693.197010999997</v>
      </c>
      <c r="H244" s="43" t="str">
        <f t="shared" si="38"/>
        <v>N/A</v>
      </c>
      <c r="I244" s="12">
        <v>3.8879999999999999</v>
      </c>
      <c r="J244" s="12">
        <v>-1.95</v>
      </c>
      <c r="K244" s="44" t="s">
        <v>732</v>
      </c>
      <c r="L244" s="9" t="str">
        <f t="shared" si="39"/>
        <v>Yes</v>
      </c>
    </row>
    <row r="245" spans="1:12" ht="25.5" x14ac:dyDescent="0.2">
      <c r="A245" s="52" t="s">
        <v>1582</v>
      </c>
      <c r="B245" s="34" t="s">
        <v>217</v>
      </c>
      <c r="C245" s="51">
        <v>34012.071429000003</v>
      </c>
      <c r="D245" s="43" t="str">
        <f t="shared" si="36"/>
        <v>N/A</v>
      </c>
      <c r="E245" s="51">
        <v>26211.173912999999</v>
      </c>
      <c r="F245" s="43" t="str">
        <f t="shared" si="37"/>
        <v>N/A</v>
      </c>
      <c r="G245" s="51">
        <v>11212.835821000001</v>
      </c>
      <c r="H245" s="43" t="str">
        <f t="shared" si="38"/>
        <v>N/A</v>
      </c>
      <c r="I245" s="12">
        <v>-22.9</v>
      </c>
      <c r="J245" s="12">
        <v>-57.2</v>
      </c>
      <c r="K245" s="44" t="s">
        <v>732</v>
      </c>
      <c r="L245" s="9" t="str">
        <f t="shared" si="39"/>
        <v>No</v>
      </c>
    </row>
    <row r="246" spans="1:12" ht="25.5" x14ac:dyDescent="0.2">
      <c r="A246" s="52" t="s">
        <v>1583</v>
      </c>
      <c r="B246" s="34" t="s">
        <v>217</v>
      </c>
      <c r="C246" s="51">
        <v>37023.089711000001</v>
      </c>
      <c r="D246" s="43" t="str">
        <f t="shared" si="36"/>
        <v>N/A</v>
      </c>
      <c r="E246" s="51">
        <v>38574.982664000003</v>
      </c>
      <c r="F246" s="43" t="str">
        <f t="shared" si="37"/>
        <v>N/A</v>
      </c>
      <c r="G246" s="51">
        <v>38197.481044</v>
      </c>
      <c r="H246" s="43" t="str">
        <f t="shared" si="38"/>
        <v>N/A</v>
      </c>
      <c r="I246" s="12">
        <v>4.1920000000000002</v>
      </c>
      <c r="J246" s="12">
        <v>-0.97899999999999998</v>
      </c>
      <c r="K246" s="44" t="s">
        <v>732</v>
      </c>
      <c r="L246" s="9" t="str">
        <f t="shared" si="39"/>
        <v>Yes</v>
      </c>
    </row>
    <row r="247" spans="1:12" ht="25.5" x14ac:dyDescent="0.2">
      <c r="A247" s="52" t="s">
        <v>1584</v>
      </c>
      <c r="B247" s="34" t="s">
        <v>217</v>
      </c>
      <c r="C247" s="51" t="s">
        <v>1743</v>
      </c>
      <c r="D247" s="43" t="str">
        <f t="shared" si="36"/>
        <v>N/A</v>
      </c>
      <c r="E247" s="51">
        <v>10142</v>
      </c>
      <c r="F247" s="43" t="str">
        <f t="shared" si="37"/>
        <v>N/A</v>
      </c>
      <c r="G247" s="51">
        <v>61048.652174000003</v>
      </c>
      <c r="H247" s="43" t="str">
        <f t="shared" si="38"/>
        <v>N/A</v>
      </c>
      <c r="I247" s="12" t="s">
        <v>1743</v>
      </c>
      <c r="J247" s="12">
        <v>501.9</v>
      </c>
      <c r="K247" s="44" t="s">
        <v>732</v>
      </c>
      <c r="L247" s="9" t="str">
        <f t="shared" si="39"/>
        <v>No</v>
      </c>
    </row>
    <row r="248" spans="1:12" ht="25.5" x14ac:dyDescent="0.2">
      <c r="A248" s="52" t="s">
        <v>1585</v>
      </c>
      <c r="B248" s="34" t="s">
        <v>217</v>
      </c>
      <c r="C248" s="51" t="s">
        <v>1743</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1.8553224857999999</v>
      </c>
      <c r="D249" s="43" t="str">
        <f t="shared" si="36"/>
        <v>N/A</v>
      </c>
      <c r="E249" s="43">
        <v>1.8008578385</v>
      </c>
      <c r="F249" s="43" t="str">
        <f t="shared" si="37"/>
        <v>N/A</v>
      </c>
      <c r="G249" s="43">
        <v>1.8570583553</v>
      </c>
      <c r="H249" s="43" t="str">
        <f t="shared" si="38"/>
        <v>N/A</v>
      </c>
      <c r="I249" s="12">
        <v>-2.94</v>
      </c>
      <c r="J249" s="12">
        <v>3.121</v>
      </c>
      <c r="K249" s="44" t="s">
        <v>732</v>
      </c>
      <c r="L249" s="9" t="str">
        <f t="shared" si="39"/>
        <v>Yes</v>
      </c>
    </row>
    <row r="250" spans="1:12" ht="25.5" x14ac:dyDescent="0.2">
      <c r="A250" s="50" t="s">
        <v>1587</v>
      </c>
      <c r="B250" s="34" t="s">
        <v>217</v>
      </c>
      <c r="C250" s="43">
        <v>0.20040080160000001</v>
      </c>
      <c r="D250" s="43" t="str">
        <f t="shared" si="36"/>
        <v>N/A</v>
      </c>
      <c r="E250" s="43">
        <v>0.33557046979999999</v>
      </c>
      <c r="F250" s="43" t="str">
        <f t="shared" si="37"/>
        <v>N/A</v>
      </c>
      <c r="G250" s="43">
        <v>0.98283702510000004</v>
      </c>
      <c r="H250" s="43" t="str">
        <f t="shared" si="38"/>
        <v>N/A</v>
      </c>
      <c r="I250" s="12">
        <v>67.45</v>
      </c>
      <c r="J250" s="12">
        <v>192.9</v>
      </c>
      <c r="K250" s="44" t="s">
        <v>732</v>
      </c>
      <c r="L250" s="9" t="str">
        <f t="shared" si="39"/>
        <v>No</v>
      </c>
    </row>
    <row r="251" spans="1:12" ht="25.5" x14ac:dyDescent="0.2">
      <c r="A251" s="50" t="s">
        <v>1588</v>
      </c>
      <c r="B251" s="34" t="s">
        <v>217</v>
      </c>
      <c r="C251" s="43">
        <v>14.168674699</v>
      </c>
      <c r="D251" s="43" t="str">
        <f t="shared" si="36"/>
        <v>N/A</v>
      </c>
      <c r="E251" s="43">
        <v>13.732435257000001</v>
      </c>
      <c r="F251" s="43" t="str">
        <f t="shared" si="37"/>
        <v>N/A</v>
      </c>
      <c r="G251" s="43">
        <v>13.844677729000001</v>
      </c>
      <c r="H251" s="43" t="str">
        <f t="shared" si="38"/>
        <v>N/A</v>
      </c>
      <c r="I251" s="12">
        <v>-3.08</v>
      </c>
      <c r="J251" s="12">
        <v>0.81740000000000002</v>
      </c>
      <c r="K251" s="44" t="s">
        <v>732</v>
      </c>
      <c r="L251" s="9" t="str">
        <f t="shared" si="39"/>
        <v>Yes</v>
      </c>
    </row>
    <row r="252" spans="1:12" ht="25.5" x14ac:dyDescent="0.2">
      <c r="A252" s="50" t="s">
        <v>1589</v>
      </c>
      <c r="B252" s="34" t="s">
        <v>217</v>
      </c>
      <c r="C252" s="43">
        <v>0</v>
      </c>
      <c r="D252" s="43" t="str">
        <f t="shared" si="36"/>
        <v>N/A</v>
      </c>
      <c r="E252" s="43">
        <v>1.1474338000000001E-3</v>
      </c>
      <c r="F252" s="43" t="str">
        <f t="shared" si="37"/>
        <v>N/A</v>
      </c>
      <c r="G252" s="43">
        <v>2.5592237800000001E-2</v>
      </c>
      <c r="H252" s="43" t="str">
        <f t="shared" si="38"/>
        <v>N/A</v>
      </c>
      <c r="I252" s="12" t="s">
        <v>1743</v>
      </c>
      <c r="J252" s="12">
        <v>2130</v>
      </c>
      <c r="K252" s="44" t="s">
        <v>732</v>
      </c>
      <c r="L252" s="9" t="str">
        <f t="shared" si="39"/>
        <v>No</v>
      </c>
    </row>
    <row r="253" spans="1:12" ht="25.5" x14ac:dyDescent="0.2">
      <c r="A253" s="50" t="s">
        <v>1590</v>
      </c>
      <c r="B253" s="34" t="s">
        <v>217</v>
      </c>
      <c r="C253" s="43">
        <v>0</v>
      </c>
      <c r="D253" s="43" t="str">
        <f t="shared" si="36"/>
        <v>N/A</v>
      </c>
      <c r="E253" s="43">
        <v>0</v>
      </c>
      <c r="F253" s="43" t="str">
        <f t="shared" si="37"/>
        <v>N/A</v>
      </c>
      <c r="G253" s="43">
        <v>0</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21331</v>
      </c>
      <c r="D7" s="146" t="str">
        <f>IF($B7="N/A","N/A",IF(C7&gt;15,"No",IF(C7&lt;-15,"No","Yes")))</f>
        <v>N/A</v>
      </c>
      <c r="E7" s="145">
        <v>21588</v>
      </c>
      <c r="F7" s="146" t="str">
        <f>IF($B7="N/A","N/A",IF(E7&gt;15,"No",IF(E7&lt;-15,"No","Yes")))</f>
        <v>N/A</v>
      </c>
      <c r="G7" s="145">
        <v>21905</v>
      </c>
      <c r="H7" s="146" t="str">
        <f>IF($B7="N/A","N/A",IF(G7&gt;15,"No",IF(G7&lt;-15,"No","Yes")))</f>
        <v>N/A</v>
      </c>
      <c r="I7" s="147">
        <v>1.2050000000000001</v>
      </c>
      <c r="J7" s="147">
        <v>1.468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88.771539743999995</v>
      </c>
      <c r="F13" s="134" t="str">
        <f t="shared" si="2"/>
        <v>No</v>
      </c>
      <c r="G13" s="134">
        <v>89.130335540000004</v>
      </c>
      <c r="H13" s="134" t="str">
        <f t="shared" si="3"/>
        <v>No</v>
      </c>
      <c r="I13" s="143" t="s">
        <v>217</v>
      </c>
      <c r="J13" s="143">
        <v>0.4042</v>
      </c>
      <c r="K13" s="134" t="str">
        <f t="shared" si="0"/>
        <v>Yes</v>
      </c>
    </row>
    <row r="14" spans="1:11" x14ac:dyDescent="0.2">
      <c r="A14" s="28" t="s">
        <v>309</v>
      </c>
      <c r="B14" s="136" t="s">
        <v>217</v>
      </c>
      <c r="C14" s="149">
        <v>21331</v>
      </c>
      <c r="D14" s="134" t="str">
        <f>IF($B14="N/A","N/A",IF(C14&gt;15,"No",IF(C14&lt;-15,"No","Yes")))</f>
        <v>N/A</v>
      </c>
      <c r="E14" s="149">
        <v>21588</v>
      </c>
      <c r="F14" s="134" t="str">
        <f>IF($B14="N/A","N/A",IF(E14&gt;15,"No",IF(E14&lt;-15,"No","Yes")))</f>
        <v>N/A</v>
      </c>
      <c r="G14" s="149">
        <v>21905</v>
      </c>
      <c r="H14" s="134" t="str">
        <f>IF($B14="N/A","N/A",IF(G14&gt;15,"No",IF(G14&lt;-15,"No","Yes")))</f>
        <v>N/A</v>
      </c>
      <c r="I14" s="143">
        <v>1.2050000000000001</v>
      </c>
      <c r="J14" s="143">
        <v>1.468</v>
      </c>
      <c r="K14" s="134" t="str">
        <f t="shared" si="0"/>
        <v>Yes</v>
      </c>
    </row>
    <row r="15" spans="1:11" x14ac:dyDescent="0.2">
      <c r="A15" s="25" t="s">
        <v>435</v>
      </c>
      <c r="B15" s="136" t="s">
        <v>219</v>
      </c>
      <c r="C15" s="134">
        <v>17.673808073</v>
      </c>
      <c r="D15" s="134" t="str">
        <f>IF($B15="N/A","N/A",IF(C15&gt;20,"No",IF(C15&lt;5,"No","Yes")))</f>
        <v>Yes</v>
      </c>
      <c r="E15" s="134">
        <v>16.926070038999999</v>
      </c>
      <c r="F15" s="134" t="str">
        <f>IF($B15="N/A","N/A",IF(E15&gt;20,"No",IF(E15&lt;5,"No","Yes")))</f>
        <v>Yes</v>
      </c>
      <c r="G15" s="134">
        <v>16.621775849999999</v>
      </c>
      <c r="H15" s="134" t="str">
        <f>IF($B15="N/A","N/A",IF(G15&gt;20,"No",IF(G15&lt;5,"No","Yes")))</f>
        <v>Yes</v>
      </c>
      <c r="I15" s="143">
        <v>-4.2300000000000004</v>
      </c>
      <c r="J15" s="143">
        <v>-1.8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83.378224149999994</v>
      </c>
      <c r="H16" s="134" t="str">
        <f>IF($B16="N/A","N/A",IF(G16&gt;15,"No",IF(G16&lt;-15,"No","Yes")))</f>
        <v>N/A</v>
      </c>
      <c r="I16" s="143" t="s">
        <v>217</v>
      </c>
      <c r="J16" s="143" t="s">
        <v>217</v>
      </c>
      <c r="K16" s="134" t="str">
        <f t="shared" si="0"/>
        <v>N/A</v>
      </c>
    </row>
    <row r="17" spans="1:11" x14ac:dyDescent="0.2">
      <c r="A17" s="25" t="s">
        <v>437</v>
      </c>
      <c r="B17" s="136" t="s">
        <v>217</v>
      </c>
      <c r="C17" s="134">
        <v>1.7205006798</v>
      </c>
      <c r="D17" s="134" t="str">
        <f>IF($B17="N/A","N/A",IF(C17&gt;15,"No",IF(C17&lt;-15,"No","Yes")))</f>
        <v>N/A</v>
      </c>
      <c r="E17" s="134">
        <v>1.5703168427</v>
      </c>
      <c r="F17" s="134" t="str">
        <f>IF($B17="N/A","N/A",IF(E17&gt;15,"No",IF(E17&lt;-15,"No","Yes")))</f>
        <v>N/A</v>
      </c>
      <c r="G17" s="134">
        <v>2.1136726774999999</v>
      </c>
      <c r="H17" s="134" t="str">
        <f>IF($B17="N/A","N/A",IF(G17&gt;15,"No",IF(G17&lt;-15,"No","Yes")))</f>
        <v>N/A</v>
      </c>
      <c r="I17" s="143">
        <v>-8.73</v>
      </c>
      <c r="J17" s="143">
        <v>34.6</v>
      </c>
      <c r="K17" s="134" t="str">
        <f t="shared" si="0"/>
        <v>No</v>
      </c>
    </row>
    <row r="18" spans="1:11" x14ac:dyDescent="0.2">
      <c r="A18" s="25" t="s">
        <v>813</v>
      </c>
      <c r="B18" s="136" t="s">
        <v>217</v>
      </c>
      <c r="C18" s="182">
        <v>7589.4250681000003</v>
      </c>
      <c r="D18" s="134" t="str">
        <f>IF($B18="N/A","N/A",IF(C18&gt;15,"No",IF(C18&lt;-15,"No","Yes")))</f>
        <v>N/A</v>
      </c>
      <c r="E18" s="182">
        <v>10598.507374999999</v>
      </c>
      <c r="F18" s="134" t="str">
        <f>IF($B18="N/A","N/A",IF(E18&gt;15,"No",IF(E18&lt;-15,"No","Yes")))</f>
        <v>N/A</v>
      </c>
      <c r="G18" s="182">
        <v>10968.278618</v>
      </c>
      <c r="H18" s="134" t="str">
        <f>IF($B18="N/A","N/A",IF(G18&gt;15,"No",IF(G18&lt;-15,"No","Yes")))</f>
        <v>N/A</v>
      </c>
      <c r="I18" s="143">
        <v>39.65</v>
      </c>
      <c r="J18" s="143">
        <v>3.4889999999999999</v>
      </c>
      <c r="K18" s="134" t="str">
        <f t="shared" si="0"/>
        <v>Yes</v>
      </c>
    </row>
    <row r="19" spans="1:11" x14ac:dyDescent="0.2">
      <c r="A19" s="3" t="s">
        <v>310</v>
      </c>
      <c r="B19" s="136" t="s">
        <v>217</v>
      </c>
      <c r="C19" s="149">
        <v>11</v>
      </c>
      <c r="D19" s="136" t="s">
        <v>217</v>
      </c>
      <c r="E19" s="149">
        <v>0</v>
      </c>
      <c r="F19" s="136" t="s">
        <v>217</v>
      </c>
      <c r="G19" s="149">
        <v>0</v>
      </c>
      <c r="H19" s="134" t="str">
        <f>IF($B19="N/A","N/A",IF(G19&gt;15,"No",IF(G19&lt;-15,"No","Yes")))</f>
        <v>N/A</v>
      </c>
      <c r="I19" s="143">
        <v>-100</v>
      </c>
      <c r="J19" s="143" t="s">
        <v>1743</v>
      </c>
      <c r="K19" s="134" t="str">
        <f t="shared" si="0"/>
        <v>N/A</v>
      </c>
    </row>
    <row r="20" spans="1:11" x14ac:dyDescent="0.2">
      <c r="A20" s="3" t="s">
        <v>350</v>
      </c>
      <c r="B20" s="136" t="s">
        <v>217</v>
      </c>
      <c r="C20" s="149" t="s">
        <v>217</v>
      </c>
      <c r="D20" s="136" t="s">
        <v>217</v>
      </c>
      <c r="E20" s="149" t="s">
        <v>217</v>
      </c>
      <c r="F20" s="136" t="s">
        <v>217</v>
      </c>
      <c r="G20" s="150">
        <v>0</v>
      </c>
      <c r="H20" s="134" t="str">
        <f>IF($B20="N/A","N/A",IF(G20&gt;15,"No",IF(G20&lt;-15,"No","Yes")))</f>
        <v>N/A</v>
      </c>
      <c r="I20" s="143" t="s">
        <v>217</v>
      </c>
      <c r="J20" s="143" t="s">
        <v>217</v>
      </c>
      <c r="K20" s="134" t="str">
        <f t="shared" si="0"/>
        <v>N/A</v>
      </c>
    </row>
    <row r="21" spans="1:11" ht="25.5" x14ac:dyDescent="0.2">
      <c r="A21" s="3" t="s">
        <v>814</v>
      </c>
      <c r="B21" s="136" t="s">
        <v>217</v>
      </c>
      <c r="C21" s="151">
        <v>6780</v>
      </c>
      <c r="D21" s="134" t="str">
        <f>IF($B21="N/A","N/A",IF(C21&gt;60,"No",IF(C21&lt;15,"No","Yes")))</f>
        <v>N/A</v>
      </c>
      <c r="E21" s="151" t="s">
        <v>1743</v>
      </c>
      <c r="F21" s="134" t="str">
        <f>IF($B21="N/A","N/A",IF(E21&gt;60,"No",IF(E21&lt;15,"No","Yes")))</f>
        <v>N/A</v>
      </c>
      <c r="G21" s="151" t="s">
        <v>1743</v>
      </c>
      <c r="H21" s="134" t="str">
        <f>IF($B21="N/A","N/A",IF(G21&gt;60,"No",IF(G21&lt;15,"No","Yes")))</f>
        <v>N/A</v>
      </c>
      <c r="I21" s="143" t="s">
        <v>1743</v>
      </c>
      <c r="J21" s="143" t="s">
        <v>1743</v>
      </c>
      <c r="K21" s="134" t="str">
        <f t="shared" si="0"/>
        <v>N/A</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0</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17561</v>
      </c>
      <c r="D6" s="9" t="str">
        <f>IF($B6="N/A","N/A",IF(C6&gt;15,"No",IF(C6&lt;-15,"No","Yes")))</f>
        <v>N/A</v>
      </c>
      <c r="E6" s="35">
        <v>17934</v>
      </c>
      <c r="F6" s="9" t="str">
        <f>IF($B6="N/A","N/A",IF(E6&gt;15,"No",IF(E6&lt;-15,"No","Yes")))</f>
        <v>N/A</v>
      </c>
      <c r="G6" s="35">
        <v>18264</v>
      </c>
      <c r="H6" s="9" t="str">
        <f>IF($B6="N/A","N/A",IF(G6&gt;15,"No",IF(G6&lt;-15,"No","Yes")))</f>
        <v>N/A</v>
      </c>
      <c r="I6" s="10">
        <v>2.1240000000000001</v>
      </c>
      <c r="J6" s="10">
        <v>1.84</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5658.5023062</v>
      </c>
      <c r="D9" s="9" t="str">
        <f>IF($B9="N/A","N/A",IF(C9&gt;7000,"No",IF(C9&lt;2000,"No","Yes")))</f>
        <v>Yes</v>
      </c>
      <c r="E9" s="88">
        <v>6580.0692539000001</v>
      </c>
      <c r="F9" s="9" t="str">
        <f>IF($B9="N/A","N/A",IF(E9&gt;7000,"No",IF(E9&lt;2000,"No","Yes")))</f>
        <v>Yes</v>
      </c>
      <c r="G9" s="88">
        <v>6887.3082019000003</v>
      </c>
      <c r="H9" s="9" t="str">
        <f>IF($B9="N/A","N/A",IF(G9&gt;7000,"No",IF(G9&lt;2000,"No","Yes")))</f>
        <v>Yes</v>
      </c>
      <c r="I9" s="10">
        <v>16.29</v>
      </c>
      <c r="J9" s="10">
        <v>4.6689999999999996</v>
      </c>
      <c r="K9" s="9" t="str">
        <f t="shared" si="0"/>
        <v>Yes</v>
      </c>
    </row>
    <row r="10" spans="1:11" x14ac:dyDescent="0.2">
      <c r="A10" s="102" t="s">
        <v>819</v>
      </c>
      <c r="B10" s="34" t="s">
        <v>217</v>
      </c>
      <c r="C10" s="88">
        <v>1417.7135295999999</v>
      </c>
      <c r="D10" s="9" t="str">
        <f>IF($B10="N/A","N/A",IF(C10&gt;15,"No",IF(C10&lt;-15,"No","Yes")))</f>
        <v>N/A</v>
      </c>
      <c r="E10" s="88">
        <v>1549.2170613999999</v>
      </c>
      <c r="F10" s="9" t="str">
        <f>IF($B10="N/A","N/A",IF(E10&gt;15,"No",IF(E10&lt;-15,"No","Yes")))</f>
        <v>N/A</v>
      </c>
      <c r="G10" s="88">
        <v>1622.6875434999999</v>
      </c>
      <c r="H10" s="9" t="str">
        <f>IF($B10="N/A","N/A",IF(G10&gt;15,"No",IF(G10&lt;-15,"No","Yes")))</f>
        <v>N/A</v>
      </c>
      <c r="I10" s="10">
        <v>9.2759999999999998</v>
      </c>
      <c r="J10" s="10">
        <v>4.742</v>
      </c>
      <c r="K10" s="9" t="str">
        <f t="shared" si="0"/>
        <v>Yes</v>
      </c>
    </row>
    <row r="11" spans="1:11" x14ac:dyDescent="0.2">
      <c r="A11" s="102" t="s">
        <v>313</v>
      </c>
      <c r="B11" s="34" t="s">
        <v>223</v>
      </c>
      <c r="C11" s="9">
        <v>0.92249871880000001</v>
      </c>
      <c r="D11" s="9" t="str">
        <f>IF($B11="N/A","N/A",IF(C11&gt;10,"No",IF(C11&lt;=0,"No","Yes")))</f>
        <v>Yes</v>
      </c>
      <c r="E11" s="9">
        <v>0.89773614359999998</v>
      </c>
      <c r="F11" s="9" t="str">
        <f>IF($B11="N/A","N/A",IF(E11&gt;10,"No",IF(E11&lt;=0,"No","Yes")))</f>
        <v>Yes</v>
      </c>
      <c r="G11" s="9">
        <v>0.6679807271</v>
      </c>
      <c r="H11" s="9" t="str">
        <f>IF($B11="N/A","N/A",IF(G11&gt;10,"No",IF(G11&lt;=0,"No","Yes")))</f>
        <v>Yes</v>
      </c>
      <c r="I11" s="10">
        <v>-2.68</v>
      </c>
      <c r="J11" s="10">
        <v>-25.6</v>
      </c>
      <c r="K11" s="9" t="str">
        <f t="shared" si="0"/>
        <v>Yes</v>
      </c>
    </row>
    <row r="12" spans="1:11" x14ac:dyDescent="0.2">
      <c r="A12" s="102" t="s">
        <v>820</v>
      </c>
      <c r="B12" s="34" t="s">
        <v>217</v>
      </c>
      <c r="C12" s="88">
        <v>2951.1790123000001</v>
      </c>
      <c r="D12" s="9" t="str">
        <f>IF($B12="N/A","N/A",IF(C12&gt;15,"No",IF(C12&lt;-15,"No","Yes")))</f>
        <v>N/A</v>
      </c>
      <c r="E12" s="88">
        <v>10599.397516000001</v>
      </c>
      <c r="F12" s="9" t="str">
        <f>IF($B12="N/A","N/A",IF(E12&gt;15,"No",IF(E12&lt;-15,"No","Yes")))</f>
        <v>N/A</v>
      </c>
      <c r="G12" s="88">
        <v>2554.8196720999999</v>
      </c>
      <c r="H12" s="9" t="str">
        <f>IF($B12="N/A","N/A",IF(G12&gt;15,"No",IF(G12&lt;-15,"No","Yes")))</f>
        <v>N/A</v>
      </c>
      <c r="I12" s="10">
        <v>259.2</v>
      </c>
      <c r="J12" s="10">
        <v>-75.900000000000006</v>
      </c>
      <c r="K12" s="9" t="str">
        <f t="shared" si="0"/>
        <v>No</v>
      </c>
    </row>
    <row r="13" spans="1:11" x14ac:dyDescent="0.2">
      <c r="A13" s="102" t="s">
        <v>314</v>
      </c>
      <c r="B13" s="34" t="s">
        <v>218</v>
      </c>
      <c r="C13" s="8">
        <v>99.988611126999999</v>
      </c>
      <c r="D13" s="9" t="str">
        <f>IF($B13="N/A","N/A",IF(C13&gt;100,"No",IF(C13&lt;95,"No","Yes")))</f>
        <v>Yes</v>
      </c>
      <c r="E13" s="8">
        <v>100</v>
      </c>
      <c r="F13" s="9" t="str">
        <f>IF($B13="N/A","N/A",IF(E13&gt;100,"No",IF(E13&lt;95,"No","Yes")))</f>
        <v>Yes</v>
      </c>
      <c r="G13" s="8">
        <v>99.994524748000003</v>
      </c>
      <c r="H13" s="9" t="str">
        <f>IF($B13="N/A","N/A",IF(G13&gt;100,"No",IF(G13&lt;95,"No","Yes")))</f>
        <v>Yes</v>
      </c>
      <c r="I13" s="10">
        <v>1.14E-2</v>
      </c>
      <c r="J13" s="10">
        <v>-5.0000000000000001E-3</v>
      </c>
      <c r="K13" s="9" t="str">
        <f t="shared" si="0"/>
        <v>Yes</v>
      </c>
    </row>
    <row r="14" spans="1:11" x14ac:dyDescent="0.2">
      <c r="A14" s="102" t="s">
        <v>821</v>
      </c>
      <c r="B14" s="34" t="s">
        <v>224</v>
      </c>
      <c r="C14" s="8">
        <v>1.1007460562</v>
      </c>
      <c r="D14" s="9" t="str">
        <f>IF($B14="N/A","N/A",IF(C14&gt;1,"Yes","No"))</f>
        <v>Yes</v>
      </c>
      <c r="E14" s="8">
        <v>1.1067804171</v>
      </c>
      <c r="F14" s="9" t="str">
        <f>IF($B14="N/A","N/A",IF(E14&gt;1,"Yes","No"))</f>
        <v>Yes</v>
      </c>
      <c r="G14" s="8">
        <v>1.1172315611000001</v>
      </c>
      <c r="H14" s="9" t="str">
        <f>IF($B14="N/A","N/A",IF(G14&gt;1,"Yes","No"))</f>
        <v>Yes</v>
      </c>
      <c r="I14" s="10">
        <v>0.54820000000000002</v>
      </c>
      <c r="J14" s="10">
        <v>0.94430000000000003</v>
      </c>
      <c r="K14" s="9" t="str">
        <f t="shared" si="0"/>
        <v>Yes</v>
      </c>
    </row>
    <row r="15" spans="1:11" x14ac:dyDescent="0.2">
      <c r="A15" s="102" t="s">
        <v>315</v>
      </c>
      <c r="B15" s="34" t="s">
        <v>218</v>
      </c>
      <c r="C15" s="8">
        <v>91.520983998999995</v>
      </c>
      <c r="D15" s="9" t="str">
        <f>IF($B15="N/A","N/A",IF(C15&gt;100,"No",IF(C15&lt;95,"No","Yes")))</f>
        <v>No</v>
      </c>
      <c r="E15" s="8">
        <v>91.864614697999997</v>
      </c>
      <c r="F15" s="9" t="str">
        <f>IF($B15="N/A","N/A",IF(E15&gt;100,"No",IF(E15&lt;95,"No","Yes")))</f>
        <v>No</v>
      </c>
      <c r="G15" s="8">
        <v>91.414805080999997</v>
      </c>
      <c r="H15" s="9" t="str">
        <f>IF($B15="N/A","N/A",IF(G15&gt;100,"No",IF(G15&lt;95,"No","Yes")))</f>
        <v>No</v>
      </c>
      <c r="I15" s="10">
        <v>0.3755</v>
      </c>
      <c r="J15" s="10">
        <v>-0.49</v>
      </c>
      <c r="K15" s="9" t="str">
        <f t="shared" si="0"/>
        <v>Yes</v>
      </c>
    </row>
    <row r="16" spans="1:11" x14ac:dyDescent="0.2">
      <c r="A16" s="102" t="s">
        <v>822</v>
      </c>
      <c r="B16" s="34" t="s">
        <v>225</v>
      </c>
      <c r="C16" s="8">
        <v>9.2192010951000007</v>
      </c>
      <c r="D16" s="9" t="str">
        <f>IF($B16="N/A","N/A",IF(C16&gt;3,"Yes","No"))</f>
        <v>Yes</v>
      </c>
      <c r="E16" s="8">
        <v>9.4701669196000005</v>
      </c>
      <c r="F16" s="9" t="str">
        <f>IF($B16="N/A","N/A",IF(E16&gt;3,"Yes","No"))</f>
        <v>Yes</v>
      </c>
      <c r="G16" s="8">
        <v>9.3094154287999995</v>
      </c>
      <c r="H16" s="9" t="str">
        <f>IF($B16="N/A","N/A",IF(G16&gt;3,"Yes","No"))</f>
        <v>Yes</v>
      </c>
      <c r="I16" s="10">
        <v>2.722</v>
      </c>
      <c r="J16" s="10">
        <v>-1.7</v>
      </c>
      <c r="K16" s="9" t="str">
        <f t="shared" si="0"/>
        <v>Yes</v>
      </c>
    </row>
    <row r="17" spans="1:11" x14ac:dyDescent="0.2">
      <c r="A17" s="102" t="s">
        <v>823</v>
      </c>
      <c r="B17" s="34" t="s">
        <v>226</v>
      </c>
      <c r="C17" s="8">
        <v>3.9903764022999999</v>
      </c>
      <c r="D17" s="9" t="str">
        <f>IF($B17="N/A","N/A",IF(C17&gt;=8,"No",IF(C17&lt;2,"No","Yes")))</f>
        <v>Yes</v>
      </c>
      <c r="E17" s="8">
        <v>4.2495260399000001</v>
      </c>
      <c r="F17" s="9" t="str">
        <f>IF($B17="N/A","N/A",IF(E17&gt;=8,"No",IF(E17&lt;2,"No","Yes")))</f>
        <v>Yes</v>
      </c>
      <c r="G17" s="8">
        <v>4.2402540517</v>
      </c>
      <c r="H17" s="9" t="str">
        <f>IF($B17="N/A","N/A",IF(G17&gt;=8,"No",IF(G17&lt;2,"No","Yes")))</f>
        <v>Yes</v>
      </c>
      <c r="I17" s="10">
        <v>6.4939999999999998</v>
      </c>
      <c r="J17" s="10">
        <v>-0.218</v>
      </c>
      <c r="K17" s="9" t="str">
        <f t="shared" si="0"/>
        <v>Yes</v>
      </c>
    </row>
    <row r="18" spans="1:11" x14ac:dyDescent="0.2">
      <c r="A18" s="102" t="s">
        <v>824</v>
      </c>
      <c r="B18" s="34" t="s">
        <v>226</v>
      </c>
      <c r="C18" s="8">
        <v>3.9912875121</v>
      </c>
      <c r="D18" s="9" t="str">
        <f>IF($B18="N/A","N/A",IF(C18&gt;=8,"No",IF(C18&lt;2,"No","Yes")))</f>
        <v>Yes</v>
      </c>
      <c r="E18" s="8">
        <v>4.2473513996000003</v>
      </c>
      <c r="F18" s="9" t="str">
        <f>IF($B18="N/A","N/A",IF(E18&gt;=8,"No",IF(E18&lt;2,"No","Yes")))</f>
        <v>Yes</v>
      </c>
      <c r="G18" s="8">
        <v>4.2445381372000002</v>
      </c>
      <c r="H18" s="9" t="str">
        <f>IF($B18="N/A","N/A",IF(G18&gt;=8,"No",IF(G18&lt;2,"No","Yes")))</f>
        <v>Yes</v>
      </c>
      <c r="I18" s="10">
        <v>6.4160000000000004</v>
      </c>
      <c r="J18" s="10">
        <v>-6.6000000000000003E-2</v>
      </c>
      <c r="K18" s="9" t="str">
        <f t="shared" si="0"/>
        <v>Yes</v>
      </c>
    </row>
    <row r="19" spans="1:11" x14ac:dyDescent="0.2">
      <c r="A19" s="102" t="s">
        <v>316</v>
      </c>
      <c r="B19" s="34" t="s">
        <v>227</v>
      </c>
      <c r="C19" s="8">
        <v>99.982916689999996</v>
      </c>
      <c r="D19" s="9" t="str">
        <f>IF(OR($B19="N/A",$C19="N/A"),"N/A",IF(C19&gt;100,"No",IF(C19&lt;98,"No","Yes")))</f>
        <v>Yes</v>
      </c>
      <c r="E19" s="8">
        <v>99.977695995999994</v>
      </c>
      <c r="F19" s="9" t="str">
        <f>IF(OR($B19="N/A",$E19="N/A"),"N/A",IF(E19&gt;100,"No",IF(E19&lt;98,"No","Yes")))</f>
        <v>Yes</v>
      </c>
      <c r="G19" s="8">
        <v>99.967148488999996</v>
      </c>
      <c r="H19" s="9" t="str">
        <f>IF($B19="N/A","N/A",IF(G19&gt;100,"No",IF(G19&lt;98,"No","Yes")))</f>
        <v>Yes</v>
      </c>
      <c r="I19" s="10">
        <v>-5.0000000000000001E-3</v>
      </c>
      <c r="J19" s="10">
        <v>-1.0999999999999999E-2</v>
      </c>
      <c r="K19" s="9" t="str">
        <f t="shared" si="0"/>
        <v>Yes</v>
      </c>
    </row>
    <row r="20" spans="1:11" x14ac:dyDescent="0.2">
      <c r="A20" s="102" t="s">
        <v>31</v>
      </c>
      <c r="B20" s="59" t="s">
        <v>218</v>
      </c>
      <c r="C20" s="8">
        <v>99.601389443000002</v>
      </c>
      <c r="D20" s="9" t="str">
        <f>IF($B20="N/A","N/A",IF(C20&gt;100,"No",IF(C20&lt;95,"No","Yes")))</f>
        <v>Yes</v>
      </c>
      <c r="E20" s="8">
        <v>99.436823910000001</v>
      </c>
      <c r="F20" s="9" t="str">
        <f>IF($B20="N/A","N/A",IF(E20&gt;100,"No",IF(E20&lt;95,"No","Yes")))</f>
        <v>Yes</v>
      </c>
      <c r="G20" s="8">
        <v>99.507227331999999</v>
      </c>
      <c r="H20" s="9" t="str">
        <f>IF($B20="N/A","N/A",IF(G20&gt;100,"No",IF(G20&lt;95,"No","Yes")))</f>
        <v>Yes</v>
      </c>
      <c r="I20" s="10">
        <v>-0.16500000000000001</v>
      </c>
      <c r="J20" s="10">
        <v>7.0800000000000002E-2</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0.44416604980000002</v>
      </c>
      <c r="D22" s="9" t="str">
        <f>IF($B22="N/A","N/A",IF(C22&gt;5,"No",IF(C22&lt;=0,"No","Yes")))</f>
        <v>Yes</v>
      </c>
      <c r="E22" s="8">
        <v>0.47953607669999998</v>
      </c>
      <c r="F22" s="9" t="str">
        <f>IF($B22="N/A","N/A",IF(E22&gt;5,"No",IF(E22&lt;=0,"No","Yes")))</f>
        <v>Yes</v>
      </c>
      <c r="G22" s="8">
        <v>0.39969338589999998</v>
      </c>
      <c r="H22" s="9" t="str">
        <f>IF($B22="N/A","N/A",IF(G22&gt;5,"No",IF(G22&lt;=0,"No","Yes")))</f>
        <v>Yes</v>
      </c>
      <c r="I22" s="10">
        <v>7.9630000000000001</v>
      </c>
      <c r="J22" s="10">
        <v>-16.600000000000001</v>
      </c>
      <c r="K22" s="9" t="str">
        <f t="shared" si="0"/>
        <v>Yes</v>
      </c>
    </row>
    <row r="23" spans="1:11" x14ac:dyDescent="0.2">
      <c r="A23" s="102" t="s">
        <v>318</v>
      </c>
      <c r="B23" s="34" t="s">
        <v>227</v>
      </c>
      <c r="C23" s="8">
        <v>99.994305562999998</v>
      </c>
      <c r="D23" s="9" t="str">
        <f>IF($B23="N/A","N/A",IF(C23&gt;100,"No",IF(C23&lt;98,"No","Yes")))</f>
        <v>Yes</v>
      </c>
      <c r="E23" s="8">
        <v>100</v>
      </c>
      <c r="F23" s="9" t="str">
        <f>IF($B23="N/A","N/A",IF(E23&gt;100,"No",IF(E23&lt;98,"No","Yes")))</f>
        <v>Yes</v>
      </c>
      <c r="G23" s="8">
        <v>99.994524748000003</v>
      </c>
      <c r="H23" s="9" t="str">
        <f>IF($B23="N/A","N/A",IF(G23&gt;100,"No",IF(G23&lt;98,"No","Yes")))</f>
        <v>Yes</v>
      </c>
      <c r="I23" s="10">
        <v>5.7000000000000002E-3</v>
      </c>
      <c r="J23" s="10">
        <v>-5.0000000000000001E-3</v>
      </c>
      <c r="K23" s="9" t="str">
        <f t="shared" si="0"/>
        <v>Yes</v>
      </c>
    </row>
    <row r="24" spans="1:11" x14ac:dyDescent="0.2">
      <c r="A24" s="102" t="s">
        <v>825</v>
      </c>
      <c r="B24" s="34" t="s">
        <v>229</v>
      </c>
      <c r="C24" s="8">
        <v>4.4043280182000002</v>
      </c>
      <c r="D24" s="9" t="str">
        <f>IF($B24="N/A","N/A",IF(C24&gt;=2,"Yes","No"))</f>
        <v>Yes</v>
      </c>
      <c r="E24" s="8">
        <v>4.5377495259999998</v>
      </c>
      <c r="F24" s="9" t="str">
        <f>IF($B24="N/A","N/A",IF(E24&gt;=2,"Yes","No"))</f>
        <v>Yes</v>
      </c>
      <c r="G24" s="8">
        <v>4.5845698953999996</v>
      </c>
      <c r="H24" s="9" t="str">
        <f>IF($B24="N/A","N/A",IF(G24&gt;=2,"Yes","No"))</f>
        <v>Yes</v>
      </c>
      <c r="I24" s="10">
        <v>3.0289999999999999</v>
      </c>
      <c r="J24" s="10">
        <v>1.032</v>
      </c>
      <c r="K24" s="9" t="str">
        <f t="shared" si="0"/>
        <v>Yes</v>
      </c>
    </row>
    <row r="25" spans="1:11" x14ac:dyDescent="0.2">
      <c r="A25" s="102" t="s">
        <v>826</v>
      </c>
      <c r="B25" s="34" t="s">
        <v>230</v>
      </c>
      <c r="C25" s="8">
        <v>7.277904328</v>
      </c>
      <c r="D25" s="9" t="str">
        <f>IF($B25="N/A","N/A",IF(C25&gt;30,"No",IF(C25&lt;5,"No","Yes")))</f>
        <v>Yes</v>
      </c>
      <c r="E25" s="8">
        <v>7.7840972454999999</v>
      </c>
      <c r="F25" s="9" t="str">
        <f>IF($B25="N/A","N/A",IF(E25&gt;30,"No",IF(E25&lt;5,"No","Yes")))</f>
        <v>Yes</v>
      </c>
      <c r="G25" s="8">
        <v>7.7369544982000003</v>
      </c>
      <c r="H25" s="9" t="str">
        <f>IF($B25="N/A","N/A",IF(G25&gt;30,"No",IF(G25&lt;5,"No","Yes")))</f>
        <v>Yes</v>
      </c>
      <c r="I25" s="10">
        <v>6.9550000000000001</v>
      </c>
      <c r="J25" s="10">
        <v>-0.60599999999999998</v>
      </c>
      <c r="K25" s="9" t="str">
        <f t="shared" si="0"/>
        <v>Yes</v>
      </c>
    </row>
    <row r="26" spans="1:11" x14ac:dyDescent="0.2">
      <c r="A26" s="102" t="s">
        <v>827</v>
      </c>
      <c r="B26" s="34" t="s">
        <v>231</v>
      </c>
      <c r="C26" s="8">
        <v>15.660592254999999</v>
      </c>
      <c r="D26" s="9" t="str">
        <f>IF($B26="N/A","N/A",IF(C26&gt;75,"No",IF(C26&lt;15,"No","Yes")))</f>
        <v>Yes</v>
      </c>
      <c r="E26" s="8">
        <v>15.902754544</v>
      </c>
      <c r="F26" s="9" t="str">
        <f>IF($B26="N/A","N/A",IF(E26&gt;75,"No",IF(E26&lt;15,"No","Yes")))</f>
        <v>Yes</v>
      </c>
      <c r="G26" s="8">
        <v>16.120024092000001</v>
      </c>
      <c r="H26" s="9" t="str">
        <f>IF($B26="N/A","N/A",IF(G26&gt;75,"No",IF(G26&lt;15,"No","Yes")))</f>
        <v>Yes</v>
      </c>
      <c r="I26" s="10">
        <v>1.546</v>
      </c>
      <c r="J26" s="10">
        <v>1.3660000000000001</v>
      </c>
      <c r="K26" s="9" t="str">
        <f t="shared" si="0"/>
        <v>Yes</v>
      </c>
    </row>
    <row r="27" spans="1:11" x14ac:dyDescent="0.2">
      <c r="A27" s="102" t="s">
        <v>828</v>
      </c>
      <c r="B27" s="34" t="s">
        <v>232</v>
      </c>
      <c r="C27" s="8">
        <v>77.061503416999997</v>
      </c>
      <c r="D27" s="9" t="str">
        <f>IF($B27="N/A","N/A",IF(C27&gt;70,"No",IF(C27&lt;25,"No","Yes")))</f>
        <v>No</v>
      </c>
      <c r="E27" s="8">
        <v>76.313148209999994</v>
      </c>
      <c r="F27" s="9" t="str">
        <f>IF($B27="N/A","N/A",IF(E27&gt;70,"No",IF(E27&lt;25,"No","Yes")))</f>
        <v>No</v>
      </c>
      <c r="G27" s="8">
        <v>76.143021408999999</v>
      </c>
      <c r="H27" s="9" t="str">
        <f>IF($B27="N/A","N/A",IF(G27&gt;70,"No",IF(G27&lt;25,"No","Yes")))</f>
        <v>No</v>
      </c>
      <c r="I27" s="10">
        <v>-0.97099999999999997</v>
      </c>
      <c r="J27" s="10">
        <v>-0.223</v>
      </c>
      <c r="K27" s="9" t="str">
        <f t="shared" si="0"/>
        <v>Yes</v>
      </c>
    </row>
    <row r="28" spans="1:11" x14ac:dyDescent="0.2">
      <c r="A28" s="102" t="s">
        <v>322</v>
      </c>
      <c r="B28" s="34" t="s">
        <v>233</v>
      </c>
      <c r="C28" s="8">
        <v>52.451454929000001</v>
      </c>
      <c r="D28" s="9" t="str">
        <f>IF($B28="N/A","N/A",IF(C28&gt;70,"No",IF(C28&lt;35,"No","Yes")))</f>
        <v>Yes</v>
      </c>
      <c r="E28" s="8">
        <v>55.932864948999999</v>
      </c>
      <c r="F28" s="9" t="str">
        <f>IF($B28="N/A","N/A",IF(E28&gt;70,"No",IF(E28&lt;35,"No","Yes")))</f>
        <v>Yes</v>
      </c>
      <c r="G28" s="8">
        <v>57.238282961000003</v>
      </c>
      <c r="H28" s="9" t="str">
        <f>IF($B28="N/A","N/A",IF(G28&gt;70,"No",IF(G28&lt;35,"No","Yes")))</f>
        <v>Yes</v>
      </c>
      <c r="I28" s="10">
        <v>6.6369999999999996</v>
      </c>
      <c r="J28" s="10">
        <v>2.3340000000000001</v>
      </c>
      <c r="K28" s="9" t="str">
        <f t="shared" si="0"/>
        <v>Yes</v>
      </c>
    </row>
    <row r="29" spans="1:11" x14ac:dyDescent="0.2">
      <c r="A29" s="102" t="s">
        <v>829</v>
      </c>
      <c r="B29" s="34" t="s">
        <v>224</v>
      </c>
      <c r="C29" s="8">
        <v>2.080664423</v>
      </c>
      <c r="D29" s="9" t="str">
        <f>IF($B29="N/A","N/A",IF(C29&gt;1,"Yes","No"))</f>
        <v>Yes</v>
      </c>
      <c r="E29" s="8">
        <v>2.1535240754</v>
      </c>
      <c r="F29" s="9" t="str">
        <f>IF($B29="N/A","N/A",IF(E29&gt;1,"Yes","No"))</f>
        <v>Yes</v>
      </c>
      <c r="G29" s="8">
        <v>2.1290415152</v>
      </c>
      <c r="H29" s="9" t="str">
        <f>IF($B29="N/A","N/A",IF(G29&gt;1,"Yes","No"))</f>
        <v>Yes</v>
      </c>
      <c r="I29" s="10">
        <v>3.5019999999999998</v>
      </c>
      <c r="J29" s="10">
        <v>-1.1399999999999999</v>
      </c>
      <c r="K29" s="9" t="str">
        <f t="shared" si="0"/>
        <v>Yes</v>
      </c>
    </row>
    <row r="30" spans="1:11" x14ac:dyDescent="0.2">
      <c r="A30" s="102" t="s">
        <v>323</v>
      </c>
      <c r="B30" s="34" t="s">
        <v>217</v>
      </c>
      <c r="C30" s="8">
        <v>0</v>
      </c>
      <c r="D30" s="9" t="str">
        <f>IF($B30="N/A","N/A",IF(C30&gt;15,"No",IF(C30&lt;-15,"No","Yes")))</f>
        <v>N/A</v>
      </c>
      <c r="E30" s="8">
        <v>9.9690957999999993E-3</v>
      </c>
      <c r="F30" s="9" t="str">
        <f>IF($B30="N/A","N/A",IF(E30&gt;15,"No",IF(E30&lt;-15,"No","Yes")))</f>
        <v>N/A</v>
      </c>
      <c r="G30" s="8">
        <v>0</v>
      </c>
      <c r="H30" s="9" t="str">
        <f>IF($B30="N/A","N/A",IF(G30&gt;15,"No",IF(G30&lt;-15,"No","Yes")))</f>
        <v>N/A</v>
      </c>
      <c r="I30" s="10" t="s">
        <v>1743</v>
      </c>
      <c r="J30" s="10">
        <v>-100</v>
      </c>
      <c r="K30" s="9" t="str">
        <f t="shared" si="0"/>
        <v>No</v>
      </c>
    </row>
    <row r="31" spans="1:11" x14ac:dyDescent="0.2">
      <c r="A31" s="102" t="s">
        <v>830</v>
      </c>
      <c r="B31" s="34" t="s">
        <v>217</v>
      </c>
      <c r="C31" s="8">
        <v>100</v>
      </c>
      <c r="D31" s="9" t="str">
        <f>IF($B31="N/A","N/A",IF(C31&gt;15,"No",IF(C31&lt;-15,"No","Yes")))</f>
        <v>N/A</v>
      </c>
      <c r="E31" s="8">
        <v>99.990030903999994</v>
      </c>
      <c r="F31" s="9" t="str">
        <f>IF($B31="N/A","N/A",IF(E31&gt;15,"No",IF(E31&lt;-15,"No","Yes")))</f>
        <v>N/A</v>
      </c>
      <c r="G31" s="8">
        <v>100</v>
      </c>
      <c r="H31" s="9" t="str">
        <f>IF($B31="N/A","N/A",IF(G31&gt;15,"No",IF(G31&lt;-15,"No","Yes")))</f>
        <v>N/A</v>
      </c>
      <c r="I31" s="10">
        <v>-0.01</v>
      </c>
      <c r="J31" s="10">
        <v>0.01</v>
      </c>
      <c r="K31" s="9" t="str">
        <f t="shared" si="0"/>
        <v>Yes</v>
      </c>
    </row>
    <row r="32" spans="1:11" x14ac:dyDescent="0.2">
      <c r="A32" s="102" t="s">
        <v>324</v>
      </c>
      <c r="B32" s="34" t="s">
        <v>217</v>
      </c>
      <c r="C32" s="8" t="s">
        <v>1743</v>
      </c>
      <c r="D32" s="9" t="str">
        <f>IF($B32="N/A","N/A",IF(C32&gt;15,"No",IF(C32&lt;-15,"No","Yes")))</f>
        <v>N/A</v>
      </c>
      <c r="E32" s="8">
        <v>100</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79.141278970000002</v>
      </c>
      <c r="D34" s="9" t="str">
        <f>IF($B34="N/A","N/A",IF(C34&gt;=90,"Yes","No"))</f>
        <v>No</v>
      </c>
      <c r="E34" s="8">
        <v>79.446860710999999</v>
      </c>
      <c r="F34" s="9" t="str">
        <f>IF($B34="N/A","N/A",IF(E34&gt;=90,"Yes","No"))</f>
        <v>No</v>
      </c>
      <c r="G34" s="8">
        <v>78.471309680000005</v>
      </c>
      <c r="H34" s="9" t="str">
        <f>IF($B34="N/A","N/A",IF(G34&gt;=90,"Yes","No"))</f>
        <v>No</v>
      </c>
      <c r="I34" s="10">
        <v>0.3861</v>
      </c>
      <c r="J34" s="10">
        <v>-1.23</v>
      </c>
      <c r="K34" s="9" t="str">
        <f t="shared" si="0"/>
        <v>Yes</v>
      </c>
    </row>
    <row r="35" spans="1:11" x14ac:dyDescent="0.2">
      <c r="A35" s="102" t="s">
        <v>327</v>
      </c>
      <c r="B35" s="34" t="s">
        <v>217</v>
      </c>
      <c r="C35" s="8">
        <v>25.345937020000001</v>
      </c>
      <c r="D35" s="9" t="str">
        <f>IF($B35="N/A","N/A",IF(C35&gt;15,"No",IF(C35&lt;-15,"No","Yes")))</f>
        <v>N/A</v>
      </c>
      <c r="E35" s="8">
        <v>24.406155904999999</v>
      </c>
      <c r="F35" s="9" t="str">
        <f>IF($B35="N/A","N/A",IF(E35&gt;15,"No",IF(E35&lt;-15,"No","Yes")))</f>
        <v>N/A</v>
      </c>
      <c r="G35" s="8">
        <v>24.008979412999999</v>
      </c>
      <c r="H35" s="9" t="str">
        <f>IF($B35="N/A","N/A",IF(G35&gt;15,"No",IF(G35&lt;-15,"No","Yes")))</f>
        <v>N/A</v>
      </c>
      <c r="I35" s="10">
        <v>-3.71</v>
      </c>
      <c r="J35" s="10">
        <v>-1.63</v>
      </c>
      <c r="K35" s="9" t="str">
        <f t="shared" si="0"/>
        <v>Yes</v>
      </c>
    </row>
    <row r="36" spans="1:11" ht="25.5" x14ac:dyDescent="0.2">
      <c r="A36" s="102" t="s">
        <v>368</v>
      </c>
      <c r="B36" s="34" t="s">
        <v>217</v>
      </c>
      <c r="C36" s="8">
        <v>28.591765845000001</v>
      </c>
      <c r="D36" s="9" t="str">
        <f>IF($B36="N/A","N/A",IF(C36&gt;15,"No",IF(C36&lt;-15,"No","Yes")))</f>
        <v>N/A</v>
      </c>
      <c r="E36" s="8">
        <v>27.796364446999998</v>
      </c>
      <c r="F36" s="9" t="str">
        <f>IF($B36="N/A","N/A",IF(E36&gt;15,"No",IF(E36&lt;-15,"No","Yes")))</f>
        <v>N/A</v>
      </c>
      <c r="G36" s="8">
        <v>27.310556286000001</v>
      </c>
      <c r="H36" s="9" t="str">
        <f>IF($B36="N/A","N/A",IF(G36&gt;15,"No",IF(G36&lt;-15,"No","Yes")))</f>
        <v>N/A</v>
      </c>
      <c r="I36" s="10">
        <v>-2.78</v>
      </c>
      <c r="J36" s="10">
        <v>-1.75</v>
      </c>
      <c r="K36" s="9" t="str">
        <f t="shared" si="0"/>
        <v>Yes</v>
      </c>
    </row>
    <row r="37" spans="1:11" x14ac:dyDescent="0.2">
      <c r="A37" s="102" t="s">
        <v>373</v>
      </c>
      <c r="B37" s="34" t="s">
        <v>235</v>
      </c>
      <c r="C37" s="8">
        <v>90.011958316999994</v>
      </c>
      <c r="D37" s="9" t="str">
        <f>IF($B37="N/A","N/A",IF(C37&gt;90,"No",IF(C37&lt;75,"No","Yes")))</f>
        <v>No</v>
      </c>
      <c r="E37" s="8">
        <v>89.411174306000007</v>
      </c>
      <c r="F37" s="9" t="str">
        <f>IF($B37="N/A","N/A",IF(E37&gt;90,"No",IF(E37&lt;75,"No","Yes")))</f>
        <v>Yes</v>
      </c>
      <c r="G37" s="8">
        <v>89.098773543999997</v>
      </c>
      <c r="H37" s="9" t="str">
        <f>IF($B37="N/A","N/A",IF(G37&gt;90,"No",IF(G37&lt;75,"No","Yes")))</f>
        <v>Yes</v>
      </c>
      <c r="I37" s="10">
        <v>-0.66700000000000004</v>
      </c>
      <c r="J37" s="10">
        <v>-0.34899999999999998</v>
      </c>
      <c r="K37" s="9" t="str">
        <f>IF(J37="Div by 0", "N/A", IF(J37="N/A","N/A", IF(J37&gt;30, "No", IF(J37&lt;-30, "No", "Yes"))))</f>
        <v>Yes</v>
      </c>
    </row>
    <row r="38" spans="1:11" x14ac:dyDescent="0.2">
      <c r="A38" s="102" t="s">
        <v>374</v>
      </c>
      <c r="B38" s="34" t="s">
        <v>236</v>
      </c>
      <c r="C38" s="8">
        <v>9.4584590854999995</v>
      </c>
      <c r="D38" s="9" t="str">
        <f>IF($B38="N/A","N/A",IF(C38&gt;10,"No",IF(C38&lt;1,"No","Yes")))</f>
        <v>Yes</v>
      </c>
      <c r="E38" s="8">
        <v>9.7858815657000005</v>
      </c>
      <c r="F38" s="9" t="str">
        <f>IF($B38="N/A","N/A",IF(E38&gt;10,"No",IF(E38&lt;1,"No","Yes")))</f>
        <v>Yes</v>
      </c>
      <c r="G38" s="8">
        <v>9.9102058695000004</v>
      </c>
      <c r="H38" s="9" t="str">
        <f>IF($B38="N/A","N/A",IF(G38&gt;10,"No",IF(G38&lt;1,"No","Yes")))</f>
        <v>Yes</v>
      </c>
      <c r="I38" s="10">
        <v>3.4620000000000002</v>
      </c>
      <c r="J38" s="10">
        <v>1.27</v>
      </c>
      <c r="K38" s="9" t="str">
        <f>IF(J38="Div by 0", "N/A", IF(J38="N/A","N/A", IF(J38&gt;30, "No", IF(J38&lt;-30, "No", "Yes"))))</f>
        <v>Yes</v>
      </c>
    </row>
    <row r="39" spans="1:11" x14ac:dyDescent="0.2">
      <c r="A39" s="102" t="s">
        <v>375</v>
      </c>
      <c r="B39" s="34" t="s">
        <v>237</v>
      </c>
      <c r="C39" s="8">
        <v>5.1249928799999997E-2</v>
      </c>
      <c r="D39" s="9" t="str">
        <f>IF($B39="N/A","N/A",IF(C39&gt;2,"No",IF(C39&lt;=0,"No","Yes")))</f>
        <v>Yes</v>
      </c>
      <c r="E39" s="8">
        <v>0.13382402139999999</v>
      </c>
      <c r="F39" s="9" t="str">
        <f>IF($B39="N/A","N/A",IF(E39&gt;2,"No",IF(E39&lt;=0,"No","Yes")))</f>
        <v>Yes</v>
      </c>
      <c r="G39" s="8">
        <v>0.1314060447</v>
      </c>
      <c r="H39" s="9" t="str">
        <f>IF($B39="N/A","N/A",IF(G39&gt;2,"No",IF(G39&lt;=0,"No","Yes")))</f>
        <v>Yes</v>
      </c>
      <c r="I39" s="10">
        <v>161.1</v>
      </c>
      <c r="J39" s="10">
        <v>-1.81</v>
      </c>
      <c r="K39" s="9" t="str">
        <f>IF(J39="Div by 0", "N/A", IF(J39="N/A","N/A", IF(J39&gt;30, "No", IF(J39&lt;-30, "No", "Yes"))))</f>
        <v>Yes</v>
      </c>
    </row>
    <row r="40" spans="1:11" x14ac:dyDescent="0.2">
      <c r="A40" s="102" t="s">
        <v>376</v>
      </c>
      <c r="B40" s="34" t="s">
        <v>238</v>
      </c>
      <c r="C40" s="8">
        <v>0.47833266899999999</v>
      </c>
      <c r="D40" s="9" t="str">
        <f>IF($B40="N/A","N/A",IF(C40&gt;3,"No",IF(C40&lt;=0,"No","Yes")))</f>
        <v>Yes</v>
      </c>
      <c r="E40" s="8">
        <v>0.55202408830000005</v>
      </c>
      <c r="F40" s="9" t="str">
        <f>IF($B40="N/A","N/A",IF(E40&gt;3,"No",IF(E40&lt;=0,"No","Yes")))</f>
        <v>Yes</v>
      </c>
      <c r="G40" s="8">
        <v>0.64060446780000002</v>
      </c>
      <c r="H40" s="9" t="str">
        <f>IF($B40="N/A","N/A",IF(G40&gt;3,"No",IF(G40&lt;=0,"No","Yes")))</f>
        <v>Yes</v>
      </c>
      <c r="I40" s="10">
        <v>15.41</v>
      </c>
      <c r="J40" s="10">
        <v>16.05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3770</v>
      </c>
      <c r="D6" s="9" t="str">
        <f>IF($B6="N/A","N/A",IF(C6&gt;15,"No",IF(C6&lt;-15,"No","Yes")))</f>
        <v>N/A</v>
      </c>
      <c r="E6" s="35">
        <v>3654</v>
      </c>
      <c r="F6" s="9" t="str">
        <f>IF($B6="N/A","N/A",IF(E6&gt;15,"No",IF(E6&lt;-15,"No","Yes")))</f>
        <v>N/A</v>
      </c>
      <c r="G6" s="35">
        <v>3641</v>
      </c>
      <c r="H6" s="9" t="str">
        <f>IF($B6="N/A","N/A",IF(G6&gt;15,"No",IF(G6&lt;-15,"No","Yes")))</f>
        <v>N/A</v>
      </c>
      <c r="I6" s="10">
        <v>-3.08</v>
      </c>
      <c r="J6" s="10">
        <v>-0.35599999999999998</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1042.6530504</v>
      </c>
      <c r="D9" s="9" t="str">
        <f>IF($B9="N/A","N/A",IF(C9&gt;15,"No",IF(C9&lt;-15,"No","Yes")))</f>
        <v>N/A</v>
      </c>
      <c r="E9" s="88">
        <v>1124.3784893</v>
      </c>
      <c r="F9" s="9" t="str">
        <f>IF($B9="N/A","N/A",IF(E9&gt;15,"No",IF(E9&lt;-15,"No","Yes")))</f>
        <v>N/A</v>
      </c>
      <c r="G9" s="88">
        <v>1260.8264213</v>
      </c>
      <c r="H9" s="9" t="str">
        <f>IF($B9="N/A","N/A",IF(G9&gt;15,"No",IF(G9&lt;-15,"No","Yes")))</f>
        <v>N/A</v>
      </c>
      <c r="I9" s="10">
        <v>7.8380000000000001</v>
      </c>
      <c r="J9" s="10">
        <v>12.14</v>
      </c>
      <c r="K9" s="9" t="str">
        <f t="shared" si="0"/>
        <v>Yes</v>
      </c>
    </row>
    <row r="10" spans="1:11" x14ac:dyDescent="0.2">
      <c r="A10" s="102" t="s">
        <v>313</v>
      </c>
      <c r="B10" s="34" t="s">
        <v>217</v>
      </c>
      <c r="C10" s="8">
        <v>0.29177718829999999</v>
      </c>
      <c r="D10" s="9" t="str">
        <f>IF($B10="N/A","N/A",IF(C10&gt;15,"No",IF(C10&lt;-15,"No","Yes")))</f>
        <v>N/A</v>
      </c>
      <c r="E10" s="8">
        <v>2.7367268699999999E-2</v>
      </c>
      <c r="F10" s="9" t="str">
        <f>IF($B10="N/A","N/A",IF(E10&gt;15,"No",IF(E10&lt;-15,"No","Yes")))</f>
        <v>N/A</v>
      </c>
      <c r="G10" s="8">
        <v>0</v>
      </c>
      <c r="H10" s="9" t="str">
        <f>IF($B10="N/A","N/A",IF(G10&gt;15,"No",IF(G10&lt;-15,"No","Yes")))</f>
        <v>N/A</v>
      </c>
      <c r="I10" s="10">
        <v>-90.6</v>
      </c>
      <c r="J10" s="10">
        <v>-100</v>
      </c>
      <c r="K10" s="9" t="str">
        <f t="shared" si="0"/>
        <v>No</v>
      </c>
    </row>
    <row r="11" spans="1:11" x14ac:dyDescent="0.2">
      <c r="A11" s="102" t="s">
        <v>820</v>
      </c>
      <c r="B11" s="34" t="s">
        <v>217</v>
      </c>
      <c r="C11" s="88">
        <v>55.272727273000001</v>
      </c>
      <c r="D11" s="9" t="str">
        <f>IF($B11="N/A","N/A",IF(C11&gt;15,"No",IF(C11&lt;-15,"No","Yes")))</f>
        <v>N/A</v>
      </c>
      <c r="E11" s="88">
        <v>41</v>
      </c>
      <c r="F11" s="9" t="str">
        <f>IF($B11="N/A","N/A",IF(E11&gt;15,"No",IF(E11&lt;-15,"No","Yes")))</f>
        <v>N/A</v>
      </c>
      <c r="G11" s="88" t="s">
        <v>1743</v>
      </c>
      <c r="H11" s="9" t="str">
        <f>IF($B11="N/A","N/A",IF(G11&gt;15,"No",IF(G11&lt;-15,"No","Yes")))</f>
        <v>N/A</v>
      </c>
      <c r="I11" s="10">
        <v>-25.8</v>
      </c>
      <c r="J11" s="10" t="s">
        <v>1743</v>
      </c>
      <c r="K11" s="9" t="str">
        <f t="shared" si="0"/>
        <v>N/A</v>
      </c>
    </row>
    <row r="12" spans="1:11" x14ac:dyDescent="0.2">
      <c r="A12" s="102" t="s">
        <v>314</v>
      </c>
      <c r="B12" s="34" t="s">
        <v>218</v>
      </c>
      <c r="C12" s="8">
        <v>2.6525198900000001E-2</v>
      </c>
      <c r="D12" s="9" t="str">
        <f>IF($B12="N/A","N/A",IF(C12&gt;100,"No",IF(C12&lt;95,"No","Yes")))</f>
        <v>No</v>
      </c>
      <c r="E12" s="8">
        <v>5.47345375E-2</v>
      </c>
      <c r="F12" s="9" t="str">
        <f>IF($B12="N/A","N/A",IF(E12&gt;100,"No",IF(E12&lt;95,"No","Yes")))</f>
        <v>No</v>
      </c>
      <c r="G12" s="8">
        <v>5.4929964300000002E-2</v>
      </c>
      <c r="H12" s="9" t="str">
        <f>IF($B12="N/A","N/A",IF(G12&gt;100,"No",IF(G12&lt;95,"No","Yes")))</f>
        <v>No</v>
      </c>
      <c r="I12" s="10">
        <v>106.3</v>
      </c>
      <c r="J12" s="10">
        <v>0.35699999999999998</v>
      </c>
      <c r="K12" s="9" t="str">
        <f t="shared" si="0"/>
        <v>Yes</v>
      </c>
    </row>
    <row r="13" spans="1:11" x14ac:dyDescent="0.2">
      <c r="A13" s="102" t="s">
        <v>821</v>
      </c>
      <c r="B13" s="34" t="s">
        <v>224</v>
      </c>
      <c r="C13" s="8">
        <v>3</v>
      </c>
      <c r="D13" s="9" t="str">
        <f>IF($B13="N/A","N/A",IF(C13&gt;1,"Yes","No"))</f>
        <v>Yes</v>
      </c>
      <c r="E13" s="8">
        <v>1</v>
      </c>
      <c r="F13" s="9" t="str">
        <f>IF($B13="N/A","N/A",IF(E13&gt;1,"Yes","No"))</f>
        <v>No</v>
      </c>
      <c r="G13" s="8">
        <v>1.5</v>
      </c>
      <c r="H13" s="9" t="str">
        <f>IF($B13="N/A","N/A",IF(G13&gt;1,"Yes","No"))</f>
        <v>Yes</v>
      </c>
      <c r="I13" s="10">
        <v>-66.7</v>
      </c>
      <c r="J13" s="10">
        <v>50</v>
      </c>
      <c r="K13" s="9" t="str">
        <f t="shared" si="0"/>
        <v>No</v>
      </c>
    </row>
    <row r="14" spans="1:11" x14ac:dyDescent="0.2">
      <c r="A14" s="102" t="s">
        <v>315</v>
      </c>
      <c r="B14" s="34" t="s">
        <v>218</v>
      </c>
      <c r="C14" s="8">
        <v>2.6525198900000001E-2</v>
      </c>
      <c r="D14" s="9" t="str">
        <f>IF($B14="N/A","N/A",IF(C14&gt;100,"No",IF(C14&lt;95,"No","Yes")))</f>
        <v>No</v>
      </c>
      <c r="E14" s="8">
        <v>5.47345375E-2</v>
      </c>
      <c r="F14" s="9" t="str">
        <f>IF($B14="N/A","N/A",IF(E14&gt;100,"No",IF(E14&lt;95,"No","Yes")))</f>
        <v>No</v>
      </c>
      <c r="G14" s="8">
        <v>5.4929964300000002E-2</v>
      </c>
      <c r="H14" s="9" t="str">
        <f>IF($B14="N/A","N/A",IF(G14&gt;100,"No",IF(G14&lt;95,"No","Yes")))</f>
        <v>No</v>
      </c>
      <c r="I14" s="10">
        <v>106.3</v>
      </c>
      <c r="J14" s="10">
        <v>0.35699999999999998</v>
      </c>
      <c r="K14" s="9" t="str">
        <f t="shared" si="0"/>
        <v>Yes</v>
      </c>
    </row>
    <row r="15" spans="1:11" x14ac:dyDescent="0.2">
      <c r="A15" s="102" t="s">
        <v>822</v>
      </c>
      <c r="B15" s="34" t="s">
        <v>225</v>
      </c>
      <c r="C15" s="8">
        <v>19</v>
      </c>
      <c r="D15" s="9" t="str">
        <f>IF($B15="N/A","N/A",IF(C15&gt;3,"Yes","No"))</f>
        <v>Yes</v>
      </c>
      <c r="E15" s="8">
        <v>10</v>
      </c>
      <c r="F15" s="9" t="str">
        <f>IF($B15="N/A","N/A",IF(E15&gt;3,"Yes","No"))</f>
        <v>Yes</v>
      </c>
      <c r="G15" s="8">
        <v>11.5</v>
      </c>
      <c r="H15" s="9" t="str">
        <f>IF($B15="N/A","N/A",IF(G15&gt;3,"Yes","No"))</f>
        <v>Yes</v>
      </c>
      <c r="I15" s="10">
        <v>-47.4</v>
      </c>
      <c r="J15" s="10">
        <v>15</v>
      </c>
      <c r="K15" s="9" t="str">
        <f t="shared" si="0"/>
        <v>Yes</v>
      </c>
    </row>
    <row r="16" spans="1:11" x14ac:dyDescent="0.2">
      <c r="A16" s="102" t="s">
        <v>823</v>
      </c>
      <c r="B16" s="34" t="s">
        <v>226</v>
      </c>
      <c r="C16" s="8">
        <v>5.0437665781999996</v>
      </c>
      <c r="D16" s="9" t="str">
        <f>IF($B16="N/A","N/A",IF(C16&gt;=8,"No",IF(C16&lt;2,"No","Yes")))</f>
        <v>Yes</v>
      </c>
      <c r="E16" s="8">
        <v>5.0722495895000002</v>
      </c>
      <c r="F16" s="9" t="str">
        <f>IF($B16="N/A","N/A",IF(E16&gt;=8,"No",IF(E16&lt;2,"No","Yes")))</f>
        <v>Yes</v>
      </c>
      <c r="G16" s="8">
        <v>5.1343037627000001</v>
      </c>
      <c r="H16" s="9" t="str">
        <f>IF($B16="N/A","N/A",IF(G16&gt;=8,"No",IF(G16&lt;2,"No","Yes")))</f>
        <v>Yes</v>
      </c>
      <c r="I16" s="10">
        <v>0.56469999999999998</v>
      </c>
      <c r="J16" s="10">
        <v>1.2230000000000001</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2.6525198900000001E-2</v>
      </c>
      <c r="D20" s="9" t="str">
        <f>IF($B20="N/A","N/A",IF(C20&gt;100,"No",IF(C20&lt;98,"No","Yes")))</f>
        <v>No</v>
      </c>
      <c r="E20" s="8">
        <v>5.47345375E-2</v>
      </c>
      <c r="F20" s="9" t="str">
        <f>IF($B20="N/A","N/A",IF(E20&gt;100,"No",IF(E20&lt;98,"No","Yes")))</f>
        <v>No</v>
      </c>
      <c r="G20" s="8">
        <v>1.1535292502000001</v>
      </c>
      <c r="H20" s="9" t="str">
        <f>IF($B20="N/A","N/A",IF(G20&gt;100,"No",IF(G20&lt;98,"No","Yes")))</f>
        <v>No</v>
      </c>
      <c r="I20" s="10">
        <v>106.3</v>
      </c>
      <c r="J20" s="10">
        <v>2007</v>
      </c>
      <c r="K20" s="9" t="str">
        <f t="shared" si="0"/>
        <v>No</v>
      </c>
    </row>
    <row r="21" spans="1:11" x14ac:dyDescent="0.2">
      <c r="A21" s="102" t="s">
        <v>825</v>
      </c>
      <c r="B21" s="34" t="s">
        <v>229</v>
      </c>
      <c r="C21" s="8">
        <v>9</v>
      </c>
      <c r="D21" s="9" t="str">
        <f>IF($B21="N/A","N/A",IF(C21&gt;=2,"Yes","No"))</f>
        <v>Yes</v>
      </c>
      <c r="E21" s="8">
        <v>9</v>
      </c>
      <c r="F21" s="9" t="str">
        <f>IF($B21="N/A","N/A",IF(E21&gt;=2,"Yes","No"))</f>
        <v>Yes</v>
      </c>
      <c r="G21" s="8">
        <v>4.9047619048</v>
      </c>
      <c r="H21" s="9" t="str">
        <f>IF($B21="N/A","N/A",IF(G21&gt;=2,"Yes","No"))</f>
        <v>Yes</v>
      </c>
      <c r="I21" s="10">
        <v>0</v>
      </c>
      <c r="J21" s="10">
        <v>-45.5</v>
      </c>
      <c r="K21" s="9" t="str">
        <f t="shared" si="0"/>
        <v>No</v>
      </c>
    </row>
    <row r="22" spans="1:11" x14ac:dyDescent="0.2">
      <c r="A22" s="102" t="s">
        <v>826</v>
      </c>
      <c r="B22" s="34" t="s">
        <v>230</v>
      </c>
      <c r="C22" s="8">
        <v>0</v>
      </c>
      <c r="D22" s="9" t="str">
        <f>IF($B22="N/A","N/A",IF(C22&gt;30,"No",IF(C22&lt;5,"No","Yes")))</f>
        <v>No</v>
      </c>
      <c r="E22" s="8">
        <v>0</v>
      </c>
      <c r="F22" s="9" t="str">
        <f>IF($B22="N/A","N/A",IF(E22&gt;30,"No",IF(E22&lt;5,"No","Yes")))</f>
        <v>No</v>
      </c>
      <c r="G22" s="8">
        <v>7.1428571428999996</v>
      </c>
      <c r="H22" s="9" t="str">
        <f>IF($B22="N/A","N/A",IF(G22&gt;30,"No",IF(G22&lt;5,"No","Yes")))</f>
        <v>Yes</v>
      </c>
      <c r="I22" s="10" t="s">
        <v>1743</v>
      </c>
      <c r="J22" s="10" t="s">
        <v>1743</v>
      </c>
      <c r="K22" s="9" t="str">
        <f t="shared" si="0"/>
        <v>N/A</v>
      </c>
    </row>
    <row r="23" spans="1:11" x14ac:dyDescent="0.2">
      <c r="A23" s="102" t="s">
        <v>827</v>
      </c>
      <c r="B23" s="34" t="s">
        <v>231</v>
      </c>
      <c r="C23" s="8">
        <v>0</v>
      </c>
      <c r="D23" s="9" t="str">
        <f>IF($B23="N/A","N/A",IF(C23&gt;75,"No",IF(C23&lt;15,"No","Yes")))</f>
        <v>No</v>
      </c>
      <c r="E23" s="8">
        <v>0</v>
      </c>
      <c r="F23" s="9" t="str">
        <f>IF($B23="N/A","N/A",IF(E23&gt;75,"No",IF(E23&lt;15,"No","Yes")))</f>
        <v>No</v>
      </c>
      <c r="G23" s="8">
        <v>33.333333332999999</v>
      </c>
      <c r="H23" s="9" t="str">
        <f>IF($B23="N/A","N/A",IF(G23&gt;75,"No",IF(G23&lt;15,"No","Yes")))</f>
        <v>Yes</v>
      </c>
      <c r="I23" s="10" t="s">
        <v>1743</v>
      </c>
      <c r="J23" s="10" t="s">
        <v>1743</v>
      </c>
      <c r="K23" s="9" t="str">
        <f t="shared" si="0"/>
        <v>N/A</v>
      </c>
    </row>
    <row r="24" spans="1:11" x14ac:dyDescent="0.2">
      <c r="A24" s="102" t="s">
        <v>828</v>
      </c>
      <c r="B24" s="34" t="s">
        <v>232</v>
      </c>
      <c r="C24" s="8">
        <v>100</v>
      </c>
      <c r="D24" s="9" t="str">
        <f>IF($B24="N/A","N/A",IF(C24&gt;70,"No",IF(C24&lt;25,"No","Yes")))</f>
        <v>No</v>
      </c>
      <c r="E24" s="8">
        <v>100</v>
      </c>
      <c r="F24" s="9" t="str">
        <f>IF($B24="N/A","N/A",IF(E24&gt;70,"No",IF(E24&lt;25,"No","Yes")))</f>
        <v>No</v>
      </c>
      <c r="G24" s="8">
        <v>59.523809524000001</v>
      </c>
      <c r="H24" s="9" t="str">
        <f>IF($B24="N/A","N/A",IF(G24&gt;70,"No",IF(G24&lt;25,"No","Yes")))</f>
        <v>Yes</v>
      </c>
      <c r="I24" s="10">
        <v>0</v>
      </c>
      <c r="J24" s="10">
        <v>-40.5</v>
      </c>
      <c r="K24" s="9" t="str">
        <f t="shared" si="0"/>
        <v>No</v>
      </c>
    </row>
    <row r="25" spans="1:11" x14ac:dyDescent="0.2">
      <c r="A25" s="102" t="s">
        <v>322</v>
      </c>
      <c r="B25" s="34" t="s">
        <v>233</v>
      </c>
      <c r="C25" s="8">
        <v>0</v>
      </c>
      <c r="D25" s="9" t="str">
        <f>IF($B25="N/A","N/A",IF(C25&gt;70,"No",IF(C25&lt;35,"No","Yes")))</f>
        <v>No</v>
      </c>
      <c r="E25" s="8">
        <v>2.7367268699999999E-2</v>
      </c>
      <c r="F25" s="9" t="str">
        <f>IF($B25="N/A","N/A",IF(E25&gt;70,"No",IF(E25&lt;35,"No","Yes")))</f>
        <v>No</v>
      </c>
      <c r="G25" s="8">
        <v>5.4929964300000002E-2</v>
      </c>
      <c r="H25" s="9" t="str">
        <f>IF($B25="N/A","N/A",IF(G25&gt;70,"No",IF(G25&lt;35,"No","Yes")))</f>
        <v>No</v>
      </c>
      <c r="I25" s="10" t="s">
        <v>1743</v>
      </c>
      <c r="J25" s="10">
        <v>100.7</v>
      </c>
      <c r="K25" s="9" t="str">
        <f t="shared" si="0"/>
        <v>No</v>
      </c>
    </row>
    <row r="26" spans="1:11" x14ac:dyDescent="0.2">
      <c r="A26" s="102" t="s">
        <v>829</v>
      </c>
      <c r="B26" s="34" t="s">
        <v>224</v>
      </c>
      <c r="C26" s="8" t="s">
        <v>1743</v>
      </c>
      <c r="D26" s="9" t="str">
        <f>IF($B26="N/A","N/A",IF(C26&gt;1,"Yes","No"))</f>
        <v>Yes</v>
      </c>
      <c r="E26" s="8">
        <v>4</v>
      </c>
      <c r="F26" s="9" t="str">
        <f>IF($B26="N/A","N/A",IF(E26&gt;1,"Yes","No"))</f>
        <v>Yes</v>
      </c>
      <c r="G26" s="8">
        <v>2.5</v>
      </c>
      <c r="H26" s="9" t="str">
        <f>IF($B26="N/A","N/A",IF(G26&gt;1,"Yes","No"))</f>
        <v>Yes</v>
      </c>
      <c r="I26" s="10" t="s">
        <v>1743</v>
      </c>
      <c r="J26" s="10">
        <v>-37.5</v>
      </c>
      <c r="K26" s="9" t="str">
        <f t="shared" si="0"/>
        <v>No</v>
      </c>
    </row>
    <row r="27" spans="1:11" x14ac:dyDescent="0.2">
      <c r="A27" s="102" t="s">
        <v>323</v>
      </c>
      <c r="B27" s="34" t="s">
        <v>217</v>
      </c>
      <c r="C27" s="8" t="s">
        <v>1743</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t="s">
        <v>1743</v>
      </c>
      <c r="D28" s="9" t="str">
        <f>IF($B28="N/A","N/A",IF(C28&gt;15,"No",IF(C28&lt;-15,"No","Yes")))</f>
        <v>N/A</v>
      </c>
      <c r="E28" s="8">
        <v>100</v>
      </c>
      <c r="F28" s="9" t="str">
        <f>IF($B28="N/A","N/A",IF(E28&gt;15,"No",IF(E28&lt;-15,"No","Yes")))</f>
        <v>N/A</v>
      </c>
      <c r="G28" s="8">
        <v>100</v>
      </c>
      <c r="H28" s="9" t="str">
        <f>IF($B28="N/A","N/A",IF(G28&gt;15,"No",IF(G28&lt;-15,"No","Yes")))</f>
        <v>N/A</v>
      </c>
      <c r="I28" s="10" t="s">
        <v>1743</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t="s">
        <v>1743</v>
      </c>
      <c r="D30" s="9" t="str">
        <f>IF($B30="N/A","N/A",IF(C30&gt;15,"No",IF(C30&lt;-15,"No","Yes")))</f>
        <v>N/A</v>
      </c>
      <c r="E30" s="8">
        <v>100</v>
      </c>
      <c r="F30" s="9" t="str">
        <f>IF($B30="N/A","N/A",IF(E30&gt;15,"No",IF(E30&lt;-15,"No","Yes")))</f>
        <v>N/A</v>
      </c>
      <c r="G30" s="8">
        <v>100</v>
      </c>
      <c r="H30" s="9" t="str">
        <f>IF($B30="N/A","N/A",IF(G30&gt;15,"No",IF(G30&lt;-15,"No","Yes")))</f>
        <v>N/A</v>
      </c>
      <c r="I30" s="10" t="s">
        <v>1743</v>
      </c>
      <c r="J30" s="10">
        <v>0</v>
      </c>
      <c r="K30" s="9" t="str">
        <f t="shared" si="0"/>
        <v>Yes</v>
      </c>
    </row>
    <row r="31" spans="1:11" x14ac:dyDescent="0.2">
      <c r="A31" s="102" t="s">
        <v>326</v>
      </c>
      <c r="B31" s="34" t="s">
        <v>234</v>
      </c>
      <c r="C31" s="8">
        <v>0</v>
      </c>
      <c r="D31" s="9" t="str">
        <f>IF($B31="N/A","N/A",IF(C31&gt;=90,"Yes","No"))</f>
        <v>No</v>
      </c>
      <c r="E31" s="8">
        <v>2.7367268699999999E-2</v>
      </c>
      <c r="F31" s="9" t="str">
        <f>IF($B31="N/A","N/A",IF(E31&gt;=90,"Yes","No"))</f>
        <v>No</v>
      </c>
      <c r="G31" s="8">
        <v>5.4929964300000002E-2</v>
      </c>
      <c r="H31" s="9" t="str">
        <f>IF($B31="N/A","N/A",IF(G31&gt;=90,"Yes","No"))</f>
        <v>No</v>
      </c>
      <c r="I31" s="10" t="s">
        <v>1743</v>
      </c>
      <c r="J31" s="10">
        <v>100.7</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56610</v>
      </c>
      <c r="D7" s="31" t="str">
        <f>IF($B7="N/A","N/A",IF(C7&gt;15,"No",IF(C7&lt;-15,"No","Yes")))</f>
        <v>N/A</v>
      </c>
      <c r="E7" s="30">
        <v>55743</v>
      </c>
      <c r="F7" s="31" t="str">
        <f>IF($B7="N/A","N/A",IF(E7&gt;15,"No",IF(E7&lt;-15,"No","Yes")))</f>
        <v>N/A</v>
      </c>
      <c r="G7" s="30">
        <v>54897</v>
      </c>
      <c r="H7" s="31" t="str">
        <f>IF($B7="N/A","N/A",IF(G7&gt;15,"No",IF(G7&lt;-15,"No","Yes")))</f>
        <v>N/A</v>
      </c>
      <c r="I7" s="32">
        <v>-1.53</v>
      </c>
      <c r="J7" s="32">
        <v>-1.52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99.958739214000005</v>
      </c>
      <c r="F11" s="9" t="str">
        <f>IF(OR($B11="N/A",$E11="N/A"),"N/A",IF(E11&gt;100,"No",IF(E11&lt;95,"No","Yes")))</f>
        <v>Yes</v>
      </c>
      <c r="G11" s="8">
        <v>100</v>
      </c>
      <c r="H11" s="9" t="str">
        <f>IF($B11="N/A","N/A",IF(G11&gt;100,"No",IF(G11&lt;95,"No","Yes")))</f>
        <v>Yes</v>
      </c>
      <c r="I11" s="10" t="s">
        <v>217</v>
      </c>
      <c r="J11" s="10">
        <v>4.1300000000000003E-2</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56.365821717999999</v>
      </c>
      <c r="F13" s="9" t="str">
        <f t="shared" si="2"/>
        <v>No</v>
      </c>
      <c r="G13" s="8">
        <v>62.865001731</v>
      </c>
      <c r="H13" s="9" t="str">
        <f t="shared" si="3"/>
        <v>No</v>
      </c>
      <c r="I13" s="10" t="s">
        <v>217</v>
      </c>
      <c r="J13" s="10">
        <v>11.53</v>
      </c>
      <c r="K13" s="9" t="str">
        <f t="shared" si="0"/>
        <v>Yes</v>
      </c>
    </row>
    <row r="14" spans="1:11" x14ac:dyDescent="0.2">
      <c r="A14" s="99" t="s">
        <v>13</v>
      </c>
      <c r="B14" s="34" t="s">
        <v>217</v>
      </c>
      <c r="C14" s="35">
        <v>56610</v>
      </c>
      <c r="D14" s="9" t="str">
        <f>IF($B14="N/A","N/A",IF(C14&gt;15,"No",IF(C14&lt;-15,"No","Yes")))</f>
        <v>N/A</v>
      </c>
      <c r="E14" s="35">
        <v>55743</v>
      </c>
      <c r="F14" s="9" t="str">
        <f>IF($B14="N/A","N/A",IF(E14&gt;15,"No",IF(E14&lt;-15,"No","Yes")))</f>
        <v>N/A</v>
      </c>
      <c r="G14" s="35">
        <v>54897</v>
      </c>
      <c r="H14" s="9" t="str">
        <f>IF($B14="N/A","N/A",IF(G14&gt;15,"No",IF(G14&lt;-15,"No","Yes")))</f>
        <v>N/A</v>
      </c>
      <c r="I14" s="10">
        <v>-1.53</v>
      </c>
      <c r="J14" s="10">
        <v>-1.52</v>
      </c>
      <c r="K14" s="9" t="str">
        <f t="shared" si="0"/>
        <v>Yes</v>
      </c>
    </row>
    <row r="15" spans="1:11" x14ac:dyDescent="0.2">
      <c r="A15" s="99" t="s">
        <v>442</v>
      </c>
      <c r="B15" s="34" t="s">
        <v>219</v>
      </c>
      <c r="C15" s="8">
        <v>2.863451687</v>
      </c>
      <c r="D15" s="9" t="str">
        <f>IF($B15="N/A","N/A",IF(C15&gt;20,"No",IF(C15&lt;5,"No","Yes")))</f>
        <v>No</v>
      </c>
      <c r="E15" s="8">
        <v>3.1142923775</v>
      </c>
      <c r="F15" s="9" t="str">
        <f>IF($B15="N/A","N/A",IF(E15&gt;20,"No",IF(E15&lt;5,"No","Yes")))</f>
        <v>No</v>
      </c>
      <c r="G15" s="8">
        <v>3.0256662476999998</v>
      </c>
      <c r="H15" s="9" t="str">
        <f>IF($B15="N/A","N/A",IF(G15&gt;20,"No",IF(G15&lt;5,"No","Yes")))</f>
        <v>No</v>
      </c>
      <c r="I15" s="10">
        <v>8.76</v>
      </c>
      <c r="J15" s="10">
        <v>-2.85</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96.974333752000007</v>
      </c>
      <c r="H16" s="9" t="str">
        <f>IF($B16="N/A","N/A",IF(G16&gt;15,"No",IF(G16&lt;-15,"No","Yes")))</f>
        <v>N/A</v>
      </c>
      <c r="I16" s="10" t="s">
        <v>217</v>
      </c>
      <c r="J16" s="10" t="s">
        <v>217</v>
      </c>
      <c r="K16" s="9" t="str">
        <f t="shared" si="0"/>
        <v>N/A</v>
      </c>
    </row>
    <row r="17" spans="1:11" x14ac:dyDescent="0.2">
      <c r="A17" s="99" t="s">
        <v>444</v>
      </c>
      <c r="B17" s="34" t="s">
        <v>239</v>
      </c>
      <c r="C17" s="8">
        <v>1.4626391097</v>
      </c>
      <c r="D17" s="9" t="str">
        <f>IF($B17="N/A","N/A",IF(C17&gt;1,"Yes","No"))</f>
        <v>Yes</v>
      </c>
      <c r="E17" s="8">
        <v>1.9661661554000001</v>
      </c>
      <c r="F17" s="9" t="str">
        <f>IF($B17="N/A","N/A",IF(E17&gt;1,"Yes","No"))</f>
        <v>Yes</v>
      </c>
      <c r="G17" s="8">
        <v>1.7578374046</v>
      </c>
      <c r="H17" s="9" t="str">
        <f>IF($B17="N/A","N/A",IF(G17&gt;1,"Yes","No"))</f>
        <v>Yes</v>
      </c>
      <c r="I17" s="10">
        <v>34.43</v>
      </c>
      <c r="J17" s="10">
        <v>-10.6</v>
      </c>
      <c r="K17" s="9" t="str">
        <f t="shared" si="0"/>
        <v>Yes</v>
      </c>
    </row>
    <row r="18" spans="1:11" x14ac:dyDescent="0.2">
      <c r="A18" s="99" t="s">
        <v>856</v>
      </c>
      <c r="B18" s="34" t="s">
        <v>217</v>
      </c>
      <c r="C18" s="100">
        <v>4271.9408212999997</v>
      </c>
      <c r="D18" s="9" t="str">
        <f>IF($B18="N/A","N/A",IF(C18&gt;15,"No",IF(C18&lt;-15,"No","Yes")))</f>
        <v>N/A</v>
      </c>
      <c r="E18" s="100">
        <v>6222.3038321000004</v>
      </c>
      <c r="F18" s="9" t="str">
        <f>IF($B18="N/A","N/A",IF(E18&gt;15,"No",IF(E18&lt;-15,"No","Yes")))</f>
        <v>N/A</v>
      </c>
      <c r="G18" s="100">
        <v>4974.2943004999997</v>
      </c>
      <c r="H18" s="9" t="str">
        <f>IF($B18="N/A","N/A",IF(G18&gt;15,"No",IF(G18&lt;-15,"No","Yes")))</f>
        <v>N/A</v>
      </c>
      <c r="I18" s="10">
        <v>45.66</v>
      </c>
      <c r="J18" s="10">
        <v>-20.100000000000001</v>
      </c>
      <c r="K18" s="9" t="str">
        <f t="shared" si="0"/>
        <v>Yes</v>
      </c>
    </row>
    <row r="19" spans="1:11" x14ac:dyDescent="0.2">
      <c r="A19" s="3" t="s">
        <v>131</v>
      </c>
      <c r="B19" s="34" t="s">
        <v>217</v>
      </c>
      <c r="C19" s="35">
        <v>0</v>
      </c>
      <c r="D19" s="34" t="s">
        <v>217</v>
      </c>
      <c r="E19" s="35">
        <v>0</v>
      </c>
      <c r="F19" s="34" t="s">
        <v>217</v>
      </c>
      <c r="G19" s="35">
        <v>0</v>
      </c>
      <c r="H19" s="9" t="str">
        <f>IF($B19="N/A","N/A",IF(G19&gt;15,"No",IF(G19&lt;-15,"No","Yes")))</f>
        <v>N/A</v>
      </c>
      <c r="I19" s="10" t="s">
        <v>1743</v>
      </c>
      <c r="J19" s="10" t="s">
        <v>1743</v>
      </c>
      <c r="K19" s="9" t="str">
        <f t="shared" si="0"/>
        <v>N/A</v>
      </c>
    </row>
    <row r="20" spans="1:11" x14ac:dyDescent="0.2">
      <c r="A20" s="3" t="s">
        <v>350</v>
      </c>
      <c r="B20" s="29" t="s">
        <v>217</v>
      </c>
      <c r="C20" s="8" t="s">
        <v>217</v>
      </c>
      <c r="D20" s="34" t="s">
        <v>217</v>
      </c>
      <c r="E20" s="8" t="s">
        <v>217</v>
      </c>
      <c r="F20" s="34" t="s">
        <v>217</v>
      </c>
      <c r="G20" s="8">
        <v>0</v>
      </c>
      <c r="H20" s="9" t="str">
        <f>IF($B20="N/A","N/A",IF(G20&gt;15,"No",IF(G20&lt;-15,"No","Yes")))</f>
        <v>N/A</v>
      </c>
      <c r="I20" s="10" t="s">
        <v>217</v>
      </c>
      <c r="J20" s="10" t="s">
        <v>217</v>
      </c>
      <c r="K20" s="9" t="str">
        <f t="shared" si="0"/>
        <v>N/A</v>
      </c>
    </row>
    <row r="21" spans="1:11" ht="25.5" x14ac:dyDescent="0.2">
      <c r="A21" s="3" t="s">
        <v>835</v>
      </c>
      <c r="B21" s="34" t="s">
        <v>217</v>
      </c>
      <c r="C21" s="100" t="s">
        <v>1743</v>
      </c>
      <c r="D21" s="9" t="str">
        <f>IF($B21="N/A","N/A",IF(C21&gt;60,"No",IF(C21&lt;15,"No","Yes")))</f>
        <v>N/A</v>
      </c>
      <c r="E21" s="100" t="s">
        <v>1743</v>
      </c>
      <c r="F21" s="9" t="str">
        <f>IF($B21="N/A","N/A",IF(E21&gt;60,"No",IF(E21&lt;15,"No","Yes")))</f>
        <v>N/A</v>
      </c>
      <c r="G21" s="100" t="s">
        <v>1743</v>
      </c>
      <c r="H21" s="9" t="str">
        <f>IF($B21="N/A","N/A",IF(G21&gt;60,"No",IF(G21&lt;15,"No","Yes")))</f>
        <v>N/A</v>
      </c>
      <c r="I21" s="10" t="s">
        <v>1743</v>
      </c>
      <c r="J21" s="10" t="s">
        <v>1743</v>
      </c>
      <c r="K21" s="9" t="str">
        <f t="shared" si="0"/>
        <v>N/A</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54989</v>
      </c>
      <c r="D6" s="9" t="str">
        <f>IF($B6="N/A","N/A",IF(C6&gt;15,"No",IF(C6&lt;-15,"No","Yes")))</f>
        <v>N/A</v>
      </c>
      <c r="E6" s="35">
        <v>54007</v>
      </c>
      <c r="F6" s="9" t="str">
        <f>IF($B6="N/A","N/A",IF(E6&gt;15,"No",IF(E6&lt;-15,"No","Yes")))</f>
        <v>N/A</v>
      </c>
      <c r="G6" s="35">
        <v>53236</v>
      </c>
      <c r="H6" s="9" t="str">
        <f>IF($B6="N/A","N/A",IF(G6&gt;15,"No",IF(G6&lt;-15,"No","Yes")))</f>
        <v>N/A</v>
      </c>
      <c r="I6" s="10">
        <v>-1.79</v>
      </c>
      <c r="J6" s="10">
        <v>-1.43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101.65882401</v>
      </c>
      <c r="D9" s="9" t="str">
        <f>IF($B9="N/A","N/A",IF(C9&gt;100,"No",IF(C9&lt;50,"No","Yes")))</f>
        <v>No</v>
      </c>
      <c r="E9" s="36">
        <v>104.46053207</v>
      </c>
      <c r="F9" s="9" t="str">
        <f>IF($B9="N/A","N/A",IF(E9&gt;100,"No",IF(E9&lt;50,"No","Yes")))</f>
        <v>No</v>
      </c>
      <c r="G9" s="36">
        <v>106.15637499</v>
      </c>
      <c r="H9" s="9" t="str">
        <f>IF($B9="N/A","N/A",IF(G9&gt;100,"No",IF(G9&lt;50,"No","Yes")))</f>
        <v>No</v>
      </c>
      <c r="I9" s="10">
        <v>2.7559999999999998</v>
      </c>
      <c r="J9" s="10">
        <v>1.623</v>
      </c>
      <c r="K9" s="9" t="str">
        <f t="shared" si="0"/>
        <v>Yes</v>
      </c>
    </row>
    <row r="10" spans="1:11" ht="25.5" x14ac:dyDescent="0.2">
      <c r="A10" s="81" t="s">
        <v>838</v>
      </c>
      <c r="B10" s="34" t="s">
        <v>217</v>
      </c>
      <c r="C10" s="36">
        <v>413.10575526000002</v>
      </c>
      <c r="D10" s="9" t="str">
        <f>IF($B10="N/A","N/A",IF(C10&gt;15,"No",IF(C10&lt;-15,"No","Yes")))</f>
        <v>N/A</v>
      </c>
      <c r="E10" s="36">
        <v>414.00356749000002</v>
      </c>
      <c r="F10" s="9" t="str">
        <f>IF($B10="N/A","N/A",IF(E10&gt;15,"No",IF(E10&lt;-15,"No","Yes")))</f>
        <v>N/A</v>
      </c>
      <c r="G10" s="36">
        <v>452.06523992000001</v>
      </c>
      <c r="H10" s="9" t="str">
        <f>IF($B10="N/A","N/A",IF(G10&gt;15,"No",IF(G10&lt;-15,"No","Yes")))</f>
        <v>N/A</v>
      </c>
      <c r="I10" s="10">
        <v>0.21729999999999999</v>
      </c>
      <c r="J10" s="10">
        <v>9.1940000000000008</v>
      </c>
      <c r="K10" s="9" t="str">
        <f t="shared" si="0"/>
        <v>Yes</v>
      </c>
    </row>
    <row r="11" spans="1:11" ht="25.5" x14ac:dyDescent="0.2">
      <c r="A11" s="81" t="s">
        <v>839</v>
      </c>
      <c r="B11" s="34" t="s">
        <v>217</v>
      </c>
      <c r="C11" s="36">
        <v>391.35499439</v>
      </c>
      <c r="D11" s="9" t="str">
        <f>IF($B11="N/A","N/A",IF(C11&gt;15,"No",IF(C11&lt;-15,"No","Yes")))</f>
        <v>N/A</v>
      </c>
      <c r="E11" s="36">
        <v>362.83039131999999</v>
      </c>
      <c r="F11" s="9" t="str">
        <f>IF($B11="N/A","N/A",IF(E11&gt;15,"No",IF(E11&lt;-15,"No","Yes")))</f>
        <v>N/A</v>
      </c>
      <c r="G11" s="36">
        <v>397.44421577000003</v>
      </c>
      <c r="H11" s="9" t="str">
        <f>IF($B11="N/A","N/A",IF(G11&gt;15,"No",IF(G11&lt;-15,"No","Yes")))</f>
        <v>N/A</v>
      </c>
      <c r="I11" s="10">
        <v>-7.29</v>
      </c>
      <c r="J11" s="10">
        <v>9.5399999999999991</v>
      </c>
      <c r="K11" s="9" t="str">
        <f t="shared" si="0"/>
        <v>Yes</v>
      </c>
    </row>
    <row r="12" spans="1:11" ht="25.5" x14ac:dyDescent="0.2">
      <c r="A12" s="81" t="s">
        <v>840</v>
      </c>
      <c r="B12" s="34" t="s">
        <v>217</v>
      </c>
      <c r="C12" s="36">
        <v>343.79027848999999</v>
      </c>
      <c r="D12" s="9" t="str">
        <f>IF($B12="N/A","N/A",IF(C12&gt;15,"No",IF(C12&lt;-15,"No","Yes")))</f>
        <v>N/A</v>
      </c>
      <c r="E12" s="36">
        <v>415.14768205000001</v>
      </c>
      <c r="F12" s="9" t="str">
        <f>IF($B12="N/A","N/A",IF(E12&gt;15,"No",IF(E12&lt;-15,"No","Yes")))</f>
        <v>N/A</v>
      </c>
      <c r="G12" s="36">
        <v>446.35840069</v>
      </c>
      <c r="H12" s="9" t="str">
        <f>IF($B12="N/A","N/A",IF(G12&gt;15,"No",IF(G12&lt;-15,"No","Yes")))</f>
        <v>N/A</v>
      </c>
      <c r="I12" s="10">
        <v>20.76</v>
      </c>
      <c r="J12" s="10">
        <v>7.5179999999999998</v>
      </c>
      <c r="K12" s="9" t="str">
        <f t="shared" si="0"/>
        <v>Yes</v>
      </c>
    </row>
    <row r="13" spans="1:11" x14ac:dyDescent="0.2">
      <c r="A13" s="81" t="s">
        <v>655</v>
      </c>
      <c r="B13" s="34" t="s">
        <v>241</v>
      </c>
      <c r="C13" s="8">
        <v>83.745840076999997</v>
      </c>
      <c r="D13" s="9" t="str">
        <f>IF($B13="N/A","N/A",IF(C13&gt;99,"No",IF(C13&lt;75,"No","Yes")))</f>
        <v>Yes</v>
      </c>
      <c r="E13" s="8">
        <v>83.848390023999997</v>
      </c>
      <c r="F13" s="9" t="str">
        <f>IF($B13="N/A","N/A",IF(E13&gt;99,"No",IF(E13&lt;75,"No","Yes")))</f>
        <v>Yes</v>
      </c>
      <c r="G13" s="8">
        <v>84.117890149999994</v>
      </c>
      <c r="H13" s="9" t="str">
        <f>IF($B13="N/A","N/A",IF(G13&gt;99,"No",IF(G13&lt;75,"No","Yes")))</f>
        <v>Yes</v>
      </c>
      <c r="I13" s="10">
        <v>0.1225</v>
      </c>
      <c r="J13" s="10">
        <v>0.32140000000000002</v>
      </c>
      <c r="K13" s="9" t="str">
        <f t="shared" ref="K13:K24" si="1">IF(J13="Div by 0", "N/A", IF(J13="N/A","N/A", IF(J13&gt;30, "No", IF(J13&lt;-30, "No", "Yes"))))</f>
        <v>Yes</v>
      </c>
    </row>
    <row r="14" spans="1:11" x14ac:dyDescent="0.2">
      <c r="A14" s="81" t="s">
        <v>495</v>
      </c>
      <c r="B14" s="34" t="s">
        <v>217</v>
      </c>
      <c r="C14" s="9">
        <v>99.989142471999997</v>
      </c>
      <c r="D14" s="9" t="str">
        <f>IF($B14="N/A","N/A",IF(C14&gt;15,"No",IF(C14&lt;-15,"No","Yes")))</f>
        <v>N/A</v>
      </c>
      <c r="E14" s="9">
        <v>99.984542001999998</v>
      </c>
      <c r="F14" s="9" t="str">
        <f>IF($B14="N/A","N/A",IF(E14&gt;15,"No",IF(E14&lt;-15,"No","Yes")))</f>
        <v>N/A</v>
      </c>
      <c r="G14" s="9">
        <v>99.993300730000001</v>
      </c>
      <c r="H14" s="9" t="str">
        <f>IF($B14="N/A","N/A",IF(G14&gt;15,"No",IF(G14&lt;-15,"No","Yes")))</f>
        <v>N/A</v>
      </c>
      <c r="I14" s="10">
        <v>-5.0000000000000001E-3</v>
      </c>
      <c r="J14" s="10">
        <v>8.8000000000000005E-3</v>
      </c>
      <c r="K14" s="9" t="str">
        <f t="shared" si="1"/>
        <v>Yes</v>
      </c>
    </row>
    <row r="15" spans="1:11" x14ac:dyDescent="0.2">
      <c r="A15" s="81" t="s">
        <v>841</v>
      </c>
      <c r="B15" s="34" t="s">
        <v>217</v>
      </c>
      <c r="C15" s="35">
        <v>29.26519133</v>
      </c>
      <c r="D15" s="9" t="str">
        <f>IF($B15="N/A","N/A",IF(C15&gt;15,"No",IF(C15&lt;-15,"No","Yes")))</f>
        <v>N/A</v>
      </c>
      <c r="E15" s="10">
        <v>29.232126687000001</v>
      </c>
      <c r="F15" s="9" t="str">
        <f>IF($B15="N/A","N/A",IF(E15&gt;15,"No",IF(E15&lt;-15,"No","Yes")))</f>
        <v>N/A</v>
      </c>
      <c r="G15" s="10">
        <v>29.158292018000001</v>
      </c>
      <c r="H15" s="9" t="str">
        <f>IF($B15="N/A","N/A",IF(G15&gt;15,"No",IF(G15&lt;-15,"No","Yes")))</f>
        <v>N/A</v>
      </c>
      <c r="I15" s="10">
        <v>-0.113</v>
      </c>
      <c r="J15" s="10">
        <v>-0.253</v>
      </c>
      <c r="K15" s="9" t="str">
        <f t="shared" si="1"/>
        <v>Yes</v>
      </c>
    </row>
    <row r="16" spans="1:11" x14ac:dyDescent="0.2">
      <c r="A16" s="78" t="s">
        <v>656</v>
      </c>
      <c r="B16" s="59" t="s">
        <v>242</v>
      </c>
      <c r="C16" s="9">
        <v>3.2479223117</v>
      </c>
      <c r="D16" s="9" t="str">
        <f>IF($B16="N/A","N/A",IF(C16&gt;20,"No",IF(C16&lt;=0,"No","Yes")))</f>
        <v>Yes</v>
      </c>
      <c r="E16" s="9">
        <v>3.4014109281999998</v>
      </c>
      <c r="F16" s="9" t="str">
        <f>IF($B16="N/A","N/A",IF(E16&gt;20,"No",IF(E16&lt;=0,"No","Yes")))</f>
        <v>Yes</v>
      </c>
      <c r="G16" s="9">
        <v>3.4131039146000002</v>
      </c>
      <c r="H16" s="9" t="str">
        <f>IF($B16="N/A","N/A",IF(G16&gt;20,"No",IF(G16&lt;=0,"No","Yes")))</f>
        <v>Yes</v>
      </c>
      <c r="I16" s="10">
        <v>4.726</v>
      </c>
      <c r="J16" s="10">
        <v>0.34379999999999999</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29.283314669999999</v>
      </c>
      <c r="D18" s="9" t="str">
        <f>IF($B18="N/A","N/A",IF(C18&gt;15,"No",IF(C18&lt;-15,"No","Yes")))</f>
        <v>N/A</v>
      </c>
      <c r="E18" s="10">
        <v>29.144801306000002</v>
      </c>
      <c r="F18" s="9" t="str">
        <f>IF($B18="N/A","N/A",IF(E18&gt;15,"No",IF(E18&lt;-15,"No","Yes")))</f>
        <v>N/A</v>
      </c>
      <c r="G18" s="10">
        <v>28.673637865</v>
      </c>
      <c r="H18" s="9" t="str">
        <f>IF($B18="N/A","N/A",IF(G18&gt;15,"No",IF(G18&lt;-15,"No","Yes")))</f>
        <v>N/A</v>
      </c>
      <c r="I18" s="10">
        <v>-0.47299999999999998</v>
      </c>
      <c r="J18" s="10">
        <v>-1.62</v>
      </c>
      <c r="K18" s="9" t="str">
        <f t="shared" si="1"/>
        <v>Yes</v>
      </c>
    </row>
    <row r="19" spans="1:11" x14ac:dyDescent="0.2">
      <c r="A19" s="81" t="s">
        <v>657</v>
      </c>
      <c r="B19" s="59" t="s">
        <v>243</v>
      </c>
      <c r="C19" s="9">
        <v>0.55829347689999997</v>
      </c>
      <c r="D19" s="9" t="str">
        <f>IF($B19="N/A","N/A",IF(C19&gt;10,"No",IF(C19&lt;=0,"No","Yes")))</f>
        <v>Yes</v>
      </c>
      <c r="E19" s="9">
        <v>0.59436739679999995</v>
      </c>
      <c r="F19" s="9" t="str">
        <f>IF($B19="N/A","N/A",IF(E19&gt;10,"No",IF(E19&lt;=0,"No","Yes")))</f>
        <v>Yes</v>
      </c>
      <c r="G19" s="9">
        <v>0.6029754302</v>
      </c>
      <c r="H19" s="9" t="str">
        <f>IF($B19="N/A","N/A",IF(G19&gt;10,"No",IF(G19&lt;=0,"No","Yes")))</f>
        <v>Yes</v>
      </c>
      <c r="I19" s="10">
        <v>6.4610000000000003</v>
      </c>
      <c r="J19" s="10">
        <v>1.448</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29.022801303000001</v>
      </c>
      <c r="D21" s="9" t="str">
        <f>IF($B21="N/A","N/A",IF(C21&gt;15,"No",IF(C21&lt;-15,"No","Yes")))</f>
        <v>N/A</v>
      </c>
      <c r="E21" s="10">
        <v>29.295950156</v>
      </c>
      <c r="F21" s="9" t="str">
        <f>IF($B21="N/A","N/A",IF(E21&gt;15,"No",IF(E21&lt;-15,"No","Yes")))</f>
        <v>N/A</v>
      </c>
      <c r="G21" s="10">
        <v>28.760124610999998</v>
      </c>
      <c r="H21" s="9" t="str">
        <f>IF($B21="N/A","N/A",IF(G21&gt;15,"No",IF(G21&lt;-15,"No","Yes")))</f>
        <v>N/A</v>
      </c>
      <c r="I21" s="10">
        <v>0.94120000000000004</v>
      </c>
      <c r="J21" s="10">
        <v>-1.83</v>
      </c>
      <c r="K21" s="9" t="str">
        <f t="shared" si="1"/>
        <v>Yes</v>
      </c>
    </row>
    <row r="22" spans="1:11" x14ac:dyDescent="0.2">
      <c r="A22" s="81" t="s">
        <v>1720</v>
      </c>
      <c r="B22" s="59" t="s">
        <v>228</v>
      </c>
      <c r="C22" s="9">
        <v>12.447944134</v>
      </c>
      <c r="D22" s="9" t="str">
        <f>IF($B22="N/A","N/A",IF(C22&gt;5,"No",IF(C22&lt;=0,"No","Yes")))</f>
        <v>No</v>
      </c>
      <c r="E22" s="9">
        <v>12.155831651</v>
      </c>
      <c r="F22" s="9" t="str">
        <f>IF($B22="N/A","N/A",IF(E22&gt;5,"No",IF(E22&lt;=0,"No","Yes")))</f>
        <v>No</v>
      </c>
      <c r="G22" s="9">
        <v>11.866030506</v>
      </c>
      <c r="H22" s="9" t="str">
        <f>IF($B22="N/A","N/A",IF(G22&gt;5,"No",IF(G22&lt;=0,"No","Yes")))</f>
        <v>No</v>
      </c>
      <c r="I22" s="10">
        <v>-2.35</v>
      </c>
      <c r="J22" s="10">
        <v>-2.38</v>
      </c>
      <c r="K22" s="9" t="str">
        <f t="shared" si="1"/>
        <v>Yes</v>
      </c>
    </row>
    <row r="23" spans="1:11" x14ac:dyDescent="0.2">
      <c r="A23" s="81" t="s">
        <v>130</v>
      </c>
      <c r="B23" s="34" t="s">
        <v>217</v>
      </c>
      <c r="C23" s="9">
        <v>11.585098611999999</v>
      </c>
      <c r="D23" s="9" t="str">
        <f>IF($B23="N/A","N/A",IF(C23&gt;15,"No",IF(C23&lt;-15,"No","Yes")))</f>
        <v>N/A</v>
      </c>
      <c r="E23" s="9">
        <v>11.713632902000001</v>
      </c>
      <c r="F23" s="9" t="str">
        <f>IF($B23="N/A","N/A",IF(E23&gt;15,"No",IF(E23&lt;-15,"No","Yes")))</f>
        <v>N/A</v>
      </c>
      <c r="G23" s="9">
        <v>11.334494222</v>
      </c>
      <c r="H23" s="9" t="str">
        <f>IF($B23="N/A","N/A",IF(G23&gt;15,"No",IF(G23&lt;-15,"No","Yes")))</f>
        <v>N/A</v>
      </c>
      <c r="I23" s="10">
        <v>1.109</v>
      </c>
      <c r="J23" s="10">
        <v>-3.24</v>
      </c>
      <c r="K23" s="9" t="str">
        <f t="shared" si="1"/>
        <v>Yes</v>
      </c>
    </row>
    <row r="24" spans="1:11" x14ac:dyDescent="0.2">
      <c r="A24" s="81" t="s">
        <v>844</v>
      </c>
      <c r="B24" s="34" t="s">
        <v>217</v>
      </c>
      <c r="C24" s="10">
        <v>27.214375788000002</v>
      </c>
      <c r="D24" s="9" t="str">
        <f>IF($B24="N/A","N/A",IF(C24&gt;15,"No",IF(C24&lt;-15,"No","Yes")))</f>
        <v>N/A</v>
      </c>
      <c r="E24" s="10">
        <v>26.143042912999999</v>
      </c>
      <c r="F24" s="9" t="str">
        <f>IF($B24="N/A","N/A",IF(E24&gt;15,"No",IF(E24&lt;-15,"No","Yes")))</f>
        <v>N/A</v>
      </c>
      <c r="G24" s="10">
        <v>26.093575419</v>
      </c>
      <c r="H24" s="9" t="str">
        <f>IF($B24="N/A","N/A",IF(G24&gt;15,"No",IF(G24&lt;-15,"No","Yes")))</f>
        <v>N/A</v>
      </c>
      <c r="I24" s="10">
        <v>-3.94</v>
      </c>
      <c r="J24" s="10">
        <v>-0.189</v>
      </c>
      <c r="K24" s="9" t="str">
        <f t="shared" si="1"/>
        <v>Yes</v>
      </c>
    </row>
    <row r="25" spans="1:11" x14ac:dyDescent="0.2">
      <c r="A25" s="81" t="s">
        <v>15</v>
      </c>
      <c r="B25" s="34" t="s">
        <v>244</v>
      </c>
      <c r="C25" s="9">
        <v>1.7276182509</v>
      </c>
      <c r="D25" s="9" t="str">
        <f>IF($B25="N/A","N/A",IF(C25&gt;20,"No",IF(C25&lt;1,"No","Yes")))</f>
        <v>Yes</v>
      </c>
      <c r="E25" s="9">
        <v>1.6794119281</v>
      </c>
      <c r="F25" s="9" t="str">
        <f>IF($B25="N/A","N/A",IF(E25&gt;20,"No",IF(E25&lt;1,"No","Yes")))</f>
        <v>Yes</v>
      </c>
      <c r="G25" s="9">
        <v>1.7732361560000001</v>
      </c>
      <c r="H25" s="9" t="str">
        <f>IF($B25="N/A","N/A",IF(G25&gt;20,"No",IF(G25&lt;1,"No","Yes")))</f>
        <v>Yes</v>
      </c>
      <c r="I25" s="10">
        <v>-2.79</v>
      </c>
      <c r="J25" s="10">
        <v>5.5869999999999997</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2.7296368365000001</v>
      </c>
      <c r="D27" s="9" t="str">
        <f>IF($B27="N/A","N/A",IF(C27&gt;100,"No",IF(C27&lt;95,"No","Yes")))</f>
        <v>No</v>
      </c>
      <c r="E27" s="9">
        <v>2.5552243228</v>
      </c>
      <c r="F27" s="9" t="str">
        <f>IF($B27="N/A","N/A",IF(E27&gt;100,"No",IF(E27&lt;95,"No","Yes")))</f>
        <v>No</v>
      </c>
      <c r="G27" s="9">
        <v>3.1689082576000001</v>
      </c>
      <c r="H27" s="9" t="str">
        <f>IF($B27="N/A","N/A",IF(G27&gt;100,"No",IF(G27&lt;95,"No","Yes")))</f>
        <v>No</v>
      </c>
      <c r="I27" s="10">
        <v>-6.39</v>
      </c>
      <c r="J27" s="10">
        <v>24.02</v>
      </c>
      <c r="K27" s="9" t="str">
        <f t="shared" si="2"/>
        <v>Yes</v>
      </c>
    </row>
    <row r="28" spans="1:11" x14ac:dyDescent="0.2">
      <c r="A28" s="81" t="s">
        <v>845</v>
      </c>
      <c r="B28" s="34" t="s">
        <v>230</v>
      </c>
      <c r="C28" s="9">
        <v>21.585609594000001</v>
      </c>
      <c r="D28" s="9" t="str">
        <f>IF($B28="N/A","N/A",IF(C28&gt;30,"No",IF(C28&lt;5,"No","Yes")))</f>
        <v>Yes</v>
      </c>
      <c r="E28" s="9">
        <v>22.753623187999999</v>
      </c>
      <c r="F28" s="9" t="str">
        <f>IF($B28="N/A","N/A",IF(E28&gt;30,"No",IF(E28&lt;5,"No","Yes")))</f>
        <v>Yes</v>
      </c>
      <c r="G28" s="9">
        <v>25.726141079000001</v>
      </c>
      <c r="H28" s="9" t="str">
        <f>IF($B28="N/A","N/A",IF(G28&gt;30,"No",IF(G28&lt;5,"No","Yes")))</f>
        <v>Yes</v>
      </c>
      <c r="I28" s="10">
        <v>5.4109999999999996</v>
      </c>
      <c r="J28" s="10">
        <v>13.06</v>
      </c>
      <c r="K28" s="9" t="str">
        <f t="shared" si="2"/>
        <v>Yes</v>
      </c>
    </row>
    <row r="29" spans="1:11" x14ac:dyDescent="0.2">
      <c r="A29" s="81" t="s">
        <v>846</v>
      </c>
      <c r="B29" s="34" t="s">
        <v>231</v>
      </c>
      <c r="C29" s="9">
        <v>18.454363756999999</v>
      </c>
      <c r="D29" s="9" t="str">
        <f>IF($B29="N/A","N/A",IF(C29&gt;75,"No",IF(C29&lt;15,"No","Yes")))</f>
        <v>Yes</v>
      </c>
      <c r="E29" s="9">
        <v>16.014492753999999</v>
      </c>
      <c r="F29" s="9" t="str">
        <f>IF($B29="N/A","N/A",IF(E29&gt;75,"No",IF(E29&lt;15,"No","Yes")))</f>
        <v>Yes</v>
      </c>
      <c r="G29" s="9">
        <v>21.754593954000001</v>
      </c>
      <c r="H29" s="9" t="str">
        <f>IF($B29="N/A","N/A",IF(G29&gt;75,"No",IF(G29&lt;15,"No","Yes")))</f>
        <v>Yes</v>
      </c>
      <c r="I29" s="10">
        <v>-13.2</v>
      </c>
      <c r="J29" s="10">
        <v>35.840000000000003</v>
      </c>
      <c r="K29" s="9" t="str">
        <f t="shared" si="2"/>
        <v>No</v>
      </c>
    </row>
    <row r="30" spans="1:11" x14ac:dyDescent="0.2">
      <c r="A30" s="81" t="s">
        <v>847</v>
      </c>
      <c r="B30" s="34" t="s">
        <v>232</v>
      </c>
      <c r="C30" s="9">
        <v>59.960026649</v>
      </c>
      <c r="D30" s="9" t="str">
        <f>IF($B30="N/A","N/A",IF(C30&gt;70,"No",IF(C30&lt;25,"No","Yes")))</f>
        <v>Yes</v>
      </c>
      <c r="E30" s="9">
        <v>61.231884057999999</v>
      </c>
      <c r="F30" s="9" t="str">
        <f>IF($B30="N/A","N/A",IF(E30&gt;70,"No",IF(E30&lt;25,"No","Yes")))</f>
        <v>Yes</v>
      </c>
      <c r="G30" s="9">
        <v>52.519264966999998</v>
      </c>
      <c r="H30" s="9" t="str">
        <f>IF($B30="N/A","N/A",IF(G30&gt;70,"No",IF(G30&lt;25,"No","Yes")))</f>
        <v>Yes</v>
      </c>
      <c r="I30" s="10">
        <v>2.121</v>
      </c>
      <c r="J30" s="10">
        <v>-14.2</v>
      </c>
      <c r="K30" s="9" t="str">
        <f t="shared" si="2"/>
        <v>Yes</v>
      </c>
    </row>
    <row r="31" spans="1:11" x14ac:dyDescent="0.2">
      <c r="A31" s="81" t="s">
        <v>164</v>
      </c>
      <c r="B31" s="34" t="s">
        <v>218</v>
      </c>
      <c r="C31" s="9">
        <v>99.998181454000004</v>
      </c>
      <c r="D31" s="9" t="str">
        <f>IF($B31="N/A","N/A",IF(C31&gt;100,"No",IF(C31&lt;95,"No","Yes")))</f>
        <v>Yes</v>
      </c>
      <c r="E31" s="9">
        <v>99.996296775999994</v>
      </c>
      <c r="F31" s="9" t="str">
        <f>IF($B31="N/A","N/A",IF(E31&gt;100,"No",IF(E31&lt;95,"No","Yes")))</f>
        <v>Yes</v>
      </c>
      <c r="G31" s="9">
        <v>99.994364716000007</v>
      </c>
      <c r="H31" s="9" t="str">
        <f>IF($B31="N/A","N/A",IF(G31&gt;100,"No",IF(G31&lt;95,"No","Yes")))</f>
        <v>Yes</v>
      </c>
      <c r="I31" s="10">
        <v>-2E-3</v>
      </c>
      <c r="J31" s="10">
        <v>-2E-3</v>
      </c>
      <c r="K31" s="9" t="str">
        <f t="shared" si="2"/>
        <v>Yes</v>
      </c>
    </row>
    <row r="32" spans="1:11" x14ac:dyDescent="0.2">
      <c r="A32" s="28" t="s">
        <v>373</v>
      </c>
      <c r="B32" s="34" t="s">
        <v>245</v>
      </c>
      <c r="C32" s="9">
        <v>0.83653094260000005</v>
      </c>
      <c r="D32" s="9" t="str">
        <f>IF($B32="N/A","N/A",IF(C32&gt;5,"No",IF(C32&lt;1,"No","Yes")))</f>
        <v>No</v>
      </c>
      <c r="E32" s="9">
        <v>0.9720962098</v>
      </c>
      <c r="F32" s="9" t="str">
        <f>IF($B32="N/A","N/A",IF(E32&gt;5,"No",IF(E32&lt;1,"No","Yes")))</f>
        <v>No</v>
      </c>
      <c r="G32" s="9">
        <v>1.0181080471999999</v>
      </c>
      <c r="H32" s="9" t="str">
        <f>IF($B32="N/A","N/A",IF(G32&gt;5,"No",IF(G32&lt;1,"No","Yes")))</f>
        <v>Yes</v>
      </c>
      <c r="I32" s="10">
        <v>16.21</v>
      </c>
      <c r="J32" s="10">
        <v>4.7329999999999997</v>
      </c>
      <c r="K32" s="9" t="str">
        <f t="shared" si="2"/>
        <v>Yes</v>
      </c>
    </row>
    <row r="33" spans="1:11" x14ac:dyDescent="0.2">
      <c r="A33" s="28" t="s">
        <v>375</v>
      </c>
      <c r="B33" s="34" t="s">
        <v>246</v>
      </c>
      <c r="C33" s="9">
        <v>96.741166414999995</v>
      </c>
      <c r="D33" s="9" t="str">
        <f>IF($B33="N/A","N/A",IF(C33&gt;98,"No",IF(C33&lt;8,"No","Yes")))</f>
        <v>Yes</v>
      </c>
      <c r="E33" s="9">
        <v>96.905956634999995</v>
      </c>
      <c r="F33" s="9" t="str">
        <f>IF($B33="N/A","N/A",IF(E33&gt;98,"No",IF(E33&lt;8,"No","Yes")))</f>
        <v>Yes</v>
      </c>
      <c r="G33" s="9">
        <v>96.765346758000007</v>
      </c>
      <c r="H33" s="9" t="str">
        <f>IF($B33="N/A","N/A",IF(G33&gt;98,"No",IF(G33&lt;8,"No","Yes")))</f>
        <v>Yes</v>
      </c>
      <c r="I33" s="10">
        <v>0.17030000000000001</v>
      </c>
      <c r="J33" s="10">
        <v>-0.14499999999999999</v>
      </c>
      <c r="K33" s="9" t="str">
        <f t="shared" si="2"/>
        <v>Yes</v>
      </c>
    </row>
    <row r="34" spans="1:11" x14ac:dyDescent="0.2">
      <c r="A34" s="28" t="s">
        <v>376</v>
      </c>
      <c r="B34" s="59" t="s">
        <v>228</v>
      </c>
      <c r="C34" s="9">
        <v>1.269344778</v>
      </c>
      <c r="D34" s="9" t="str">
        <f>IF($B34="N/A","N/A",IF(C34&gt;5,"No",IF(C34&lt;=0,"No","Yes")))</f>
        <v>Yes</v>
      </c>
      <c r="E34" s="9">
        <v>1.1035606495000001</v>
      </c>
      <c r="F34" s="9" t="str">
        <f>IF($B34="N/A","N/A",IF(E34&gt;5,"No",IF(E34&lt;=0,"No","Yes")))</f>
        <v>Yes</v>
      </c>
      <c r="G34" s="9">
        <v>1.0913667442999999</v>
      </c>
      <c r="H34" s="9" t="str">
        <f>IF($B34="N/A","N/A",IF(G34&gt;5,"No",IF(G34&lt;=0,"No","Yes")))</f>
        <v>Yes</v>
      </c>
      <c r="I34" s="10">
        <v>-13.1</v>
      </c>
      <c r="J34" s="10">
        <v>-1.1000000000000001</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1621</v>
      </c>
      <c r="D6" s="9" t="str">
        <f>IF($B6="N/A","N/A",IF(C6&gt;15,"No",IF(C6&lt;-15,"No","Yes")))</f>
        <v>N/A</v>
      </c>
      <c r="E6" s="35">
        <v>1736</v>
      </c>
      <c r="F6" s="9" t="str">
        <f>IF($B6="N/A","N/A",IF(E6&gt;15,"No",IF(E6&lt;-15,"No","Yes")))</f>
        <v>N/A</v>
      </c>
      <c r="G6" s="35">
        <v>1661</v>
      </c>
      <c r="H6" s="9" t="str">
        <f>IF($B6="N/A","N/A",IF(G6&gt;15,"No",IF(G6&lt;-15,"No","Yes")))</f>
        <v>N/A</v>
      </c>
      <c r="I6" s="10">
        <v>7.0940000000000003</v>
      </c>
      <c r="J6" s="10">
        <v>-4.32</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1660.1412708</v>
      </c>
      <c r="D9" s="9" t="str">
        <f>IF($B9="N/A","N/A",IF(C9&gt;15,"No",IF(C9&lt;-15,"No","Yes")))</f>
        <v>N/A</v>
      </c>
      <c r="E9" s="36">
        <v>1766.3294931</v>
      </c>
      <c r="F9" s="9" t="str">
        <f>IF($B9="N/A","N/A",IF(E9&gt;15,"No",IF(E9&lt;-15,"No","Yes")))</f>
        <v>N/A</v>
      </c>
      <c r="G9" s="36">
        <v>1786.6809151</v>
      </c>
      <c r="H9" s="9" t="str">
        <f>IF($B9="N/A","N/A",IF(G9&gt;15,"No",IF(G9&lt;-15,"No","Yes")))</f>
        <v>N/A</v>
      </c>
      <c r="I9" s="10">
        <v>6.3959999999999999</v>
      </c>
      <c r="J9" s="10">
        <v>1.1519999999999999</v>
      </c>
      <c r="K9" s="9" t="str">
        <f t="shared" si="0"/>
        <v>Yes</v>
      </c>
    </row>
    <row r="10" spans="1:11" x14ac:dyDescent="0.2">
      <c r="A10" s="81" t="s">
        <v>655</v>
      </c>
      <c r="B10" s="34" t="s">
        <v>241</v>
      </c>
      <c r="C10" s="8">
        <v>95.373226403000004</v>
      </c>
      <c r="D10" s="9" t="str">
        <f>IF($B10="N/A","N/A",IF(C10&gt;99,"No",IF(C10&lt;75,"No","Yes")))</f>
        <v>Yes</v>
      </c>
      <c r="E10" s="8">
        <v>95.103686636000006</v>
      </c>
      <c r="F10" s="9" t="str">
        <f>IF($B10="N/A","N/A",IF(E10&gt;99,"No",IF(E10&lt;75,"No","Yes")))</f>
        <v>Yes</v>
      </c>
      <c r="G10" s="8">
        <v>95.605057193999997</v>
      </c>
      <c r="H10" s="9" t="str">
        <f>IF($B10="N/A","N/A",IF(G10&gt;99,"No",IF(G10&lt;75,"No","Yes")))</f>
        <v>Yes</v>
      </c>
      <c r="I10" s="10">
        <v>-0.28299999999999997</v>
      </c>
      <c r="J10" s="10">
        <v>0.5272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4.6267735964999996</v>
      </c>
      <c r="D12" s="9" t="str">
        <f>IF($B12="N/A","N/A",IF(C12&gt;10,"No",IF(C12&lt;=0,"No","Yes")))</f>
        <v>Yes</v>
      </c>
      <c r="E12" s="9">
        <v>4.7811059908000004</v>
      </c>
      <c r="F12" s="9" t="str">
        <f>IF($B12="N/A","N/A",IF(E12&gt;10,"No",IF(E12&lt;=0,"No","Yes")))</f>
        <v>Yes</v>
      </c>
      <c r="G12" s="9">
        <v>4.3949428055000004</v>
      </c>
      <c r="H12" s="9" t="str">
        <f>IF($B12="N/A","N/A",IF(G12&gt;10,"No",IF(G12&lt;=0,"No","Yes")))</f>
        <v>Yes</v>
      </c>
      <c r="I12" s="10">
        <v>3.3359999999999999</v>
      </c>
      <c r="J12" s="10">
        <v>-8.08</v>
      </c>
      <c r="K12" s="9" t="str">
        <f t="shared" si="0"/>
        <v>Yes</v>
      </c>
    </row>
    <row r="13" spans="1:11" x14ac:dyDescent="0.2">
      <c r="A13" s="81" t="s">
        <v>658</v>
      </c>
      <c r="B13" s="59" t="s">
        <v>228</v>
      </c>
      <c r="C13" s="9">
        <v>0</v>
      </c>
      <c r="D13" s="9" t="str">
        <f>IF($B13="N/A","N/A",IF(C13&gt;5,"No",IF(C13&lt;=0,"No","Yes")))</f>
        <v>No</v>
      </c>
      <c r="E13" s="9">
        <v>0.1152073733</v>
      </c>
      <c r="F13" s="9" t="str">
        <f>IF($B13="N/A","N/A",IF(E13&gt;5,"No",IF(E13&lt;=0,"No","Yes")))</f>
        <v>Yes</v>
      </c>
      <c r="G13" s="9">
        <v>0</v>
      </c>
      <c r="H13" s="9" t="str">
        <f>IF($B13="N/A","N/A",IF(G13&gt;5,"No",IF(G13&lt;=0,"No","Yes")))</f>
        <v>No</v>
      </c>
      <c r="I13" s="10" t="s">
        <v>1743</v>
      </c>
      <c r="J13" s="10">
        <v>-100</v>
      </c>
      <c r="K13" s="9" t="str">
        <f t="shared" si="0"/>
        <v>No</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0</v>
      </c>
      <c r="D15" s="9" t="str">
        <f>IF($B15="N/A","N/A",IF(C15&gt;100,"No",IF(C15&lt;95,"No","Yes")))</f>
        <v>No</v>
      </c>
      <c r="E15" s="9">
        <v>0</v>
      </c>
      <c r="F15" s="9" t="str">
        <f>IF($B15="N/A","N/A",IF(E15&gt;100,"No",IF(E15&lt;95,"No","Yes")))</f>
        <v>No</v>
      </c>
      <c r="G15" s="9">
        <v>5.0571944611999999</v>
      </c>
      <c r="H15" s="9" t="str">
        <f>IF($B15="N/A","N/A",IF(G15&gt;100,"No",IF(G15&lt;95,"No","Yes")))</f>
        <v>No</v>
      </c>
      <c r="I15" s="10" t="s">
        <v>1743</v>
      </c>
      <c r="J15" s="10" t="s">
        <v>1743</v>
      </c>
      <c r="K15" s="9" t="str">
        <f t="shared" si="0"/>
        <v>N/A</v>
      </c>
    </row>
    <row r="16" spans="1:11" x14ac:dyDescent="0.2">
      <c r="A16" s="81" t="s">
        <v>845</v>
      </c>
      <c r="B16" s="34" t="s">
        <v>230</v>
      </c>
      <c r="C16" s="9" t="s">
        <v>1743</v>
      </c>
      <c r="D16" s="9" t="str">
        <f>IF($B16="N/A","N/A",IF(C16&gt;30,"No",IF(C16&lt;5,"No","Yes")))</f>
        <v>No</v>
      </c>
      <c r="E16" s="9" t="s">
        <v>1743</v>
      </c>
      <c r="F16" s="9" t="str">
        <f>IF($B16="N/A","N/A",IF(E16&gt;30,"No",IF(E16&lt;5,"No","Yes")))</f>
        <v>No</v>
      </c>
      <c r="G16" s="9">
        <v>16.666666667000001</v>
      </c>
      <c r="H16" s="9" t="str">
        <f>IF($B16="N/A","N/A",IF(G16&gt;30,"No",IF(G16&lt;5,"No","Yes")))</f>
        <v>Yes</v>
      </c>
      <c r="I16" s="10" t="s">
        <v>1743</v>
      </c>
      <c r="J16" s="10" t="s">
        <v>1743</v>
      </c>
      <c r="K16" s="9" t="str">
        <f t="shared" si="0"/>
        <v>N/A</v>
      </c>
    </row>
    <row r="17" spans="1:11" x14ac:dyDescent="0.2">
      <c r="A17" s="81" t="s">
        <v>846</v>
      </c>
      <c r="B17" s="34" t="s">
        <v>231</v>
      </c>
      <c r="C17" s="9" t="s">
        <v>1743</v>
      </c>
      <c r="D17" s="9" t="str">
        <f>IF($B17="N/A","N/A",IF(C17&gt;75,"No",IF(C17&lt;15,"No","Yes")))</f>
        <v>No</v>
      </c>
      <c r="E17" s="9" t="s">
        <v>1743</v>
      </c>
      <c r="F17" s="9" t="str">
        <f>IF($B17="N/A","N/A",IF(E17&gt;75,"No",IF(E17&lt;15,"No","Yes")))</f>
        <v>No</v>
      </c>
      <c r="G17" s="9">
        <v>27.380952381</v>
      </c>
      <c r="H17" s="9" t="str">
        <f>IF($B17="N/A","N/A",IF(G17&gt;75,"No",IF(G17&lt;15,"No","Yes")))</f>
        <v>Yes</v>
      </c>
      <c r="I17" s="10" t="s">
        <v>1743</v>
      </c>
      <c r="J17" s="10" t="s">
        <v>1743</v>
      </c>
      <c r="K17" s="9" t="str">
        <f t="shared" si="0"/>
        <v>N/A</v>
      </c>
    </row>
    <row r="18" spans="1:11" x14ac:dyDescent="0.2">
      <c r="A18" s="81" t="s">
        <v>847</v>
      </c>
      <c r="B18" s="34" t="s">
        <v>232</v>
      </c>
      <c r="C18" s="9" t="s">
        <v>1743</v>
      </c>
      <c r="D18" s="9" t="str">
        <f>IF($B18="N/A","N/A",IF(C18&gt;70,"No",IF(C18&lt;25,"No","Yes")))</f>
        <v>No</v>
      </c>
      <c r="E18" s="9" t="s">
        <v>1743</v>
      </c>
      <c r="F18" s="9" t="str">
        <f>IF($B18="N/A","N/A",IF(E18&gt;70,"No",IF(E18&lt;25,"No","Yes")))</f>
        <v>No</v>
      </c>
      <c r="G18" s="9">
        <v>55.952380951999999</v>
      </c>
      <c r="H18" s="9" t="str">
        <f>IF($B18="N/A","N/A",IF(G18&gt;70,"No",IF(G18&lt;25,"No","Yes")))</f>
        <v>Yes</v>
      </c>
      <c r="I18" s="10" t="s">
        <v>1743</v>
      </c>
      <c r="J18" s="10" t="s">
        <v>1743</v>
      </c>
      <c r="K18" s="9" t="str">
        <f t="shared" si="0"/>
        <v>N/A</v>
      </c>
    </row>
    <row r="19" spans="1:11" x14ac:dyDescent="0.2">
      <c r="A19" s="81" t="s">
        <v>164</v>
      </c>
      <c r="B19" s="34" t="s">
        <v>218</v>
      </c>
      <c r="C19" s="9">
        <v>99.259716225000005</v>
      </c>
      <c r="D19" s="9" t="str">
        <f>IF($B19="N/A","N/A",IF(C19&gt;100,"No",IF(C19&lt;95,"No","Yes")))</f>
        <v>Yes</v>
      </c>
      <c r="E19" s="9">
        <v>99.251152074000004</v>
      </c>
      <c r="F19" s="9" t="str">
        <f>IF($B19="N/A","N/A",IF(E19&gt;100,"No",IF(E19&lt;95,"No","Yes")))</f>
        <v>Yes</v>
      </c>
      <c r="G19" s="9">
        <v>98.615291993</v>
      </c>
      <c r="H19" s="9" t="str">
        <f>IF($B19="N/A","N/A",IF(G19&gt;100,"No",IF(G19&lt;95,"No","Yes")))</f>
        <v>Yes</v>
      </c>
      <c r="I19" s="10">
        <v>-8.9999999999999993E-3</v>
      </c>
      <c r="J19" s="10">
        <v>-0.64100000000000001</v>
      </c>
      <c r="K19" s="9" t="str">
        <f t="shared" si="0"/>
        <v>Yes</v>
      </c>
    </row>
    <row r="20" spans="1:11" x14ac:dyDescent="0.2">
      <c r="A20" s="28" t="s">
        <v>373</v>
      </c>
      <c r="B20" s="34" t="s">
        <v>245</v>
      </c>
      <c r="C20" s="9">
        <v>11.782850093</v>
      </c>
      <c r="D20" s="9" t="str">
        <f>IF($B20="N/A","N/A",IF(C20&gt;5,"No",IF(C20&lt;1,"No","Yes")))</f>
        <v>No</v>
      </c>
      <c r="E20" s="9">
        <v>12.211981567</v>
      </c>
      <c r="F20" s="9" t="str">
        <f>IF($B20="N/A","N/A",IF(E20&gt;5,"No",IF(E20&lt;1,"No","Yes")))</f>
        <v>No</v>
      </c>
      <c r="G20" s="9">
        <v>11.619506320999999</v>
      </c>
      <c r="H20" s="9" t="str">
        <f>IF($B20="N/A","N/A",IF(G20&gt;5,"No",IF(G20&lt;1,"No","Yes")))</f>
        <v>No</v>
      </c>
      <c r="I20" s="10">
        <v>3.6419999999999999</v>
      </c>
      <c r="J20" s="10">
        <v>-4.8499999999999996</v>
      </c>
      <c r="K20" s="9" t="str">
        <f t="shared" si="0"/>
        <v>Yes</v>
      </c>
    </row>
    <row r="21" spans="1:11" x14ac:dyDescent="0.2">
      <c r="A21" s="28" t="s">
        <v>375</v>
      </c>
      <c r="B21" s="34" t="s">
        <v>246</v>
      </c>
      <c r="C21" s="9">
        <v>73.103022824999996</v>
      </c>
      <c r="D21" s="9" t="str">
        <f>IF($B21="N/A","N/A",IF(C21&gt;98,"No",IF(C21&lt;8,"No","Yes")))</f>
        <v>Yes</v>
      </c>
      <c r="E21" s="9">
        <v>72.119815668000001</v>
      </c>
      <c r="F21" s="9" t="str">
        <f>IF($B21="N/A","N/A",IF(E21&gt;98,"No",IF(E21&lt;8,"No","Yes")))</f>
        <v>Yes</v>
      </c>
      <c r="G21" s="9">
        <v>73.028296206999997</v>
      </c>
      <c r="H21" s="9" t="str">
        <f>IF($B21="N/A","N/A",IF(G21&gt;98,"No",IF(G21&lt;8,"No","Yes")))</f>
        <v>Yes</v>
      </c>
      <c r="I21" s="10">
        <v>-1.34</v>
      </c>
      <c r="J21" s="10">
        <v>1.26</v>
      </c>
      <c r="K21" s="9" t="str">
        <f t="shared" si="0"/>
        <v>Yes</v>
      </c>
    </row>
    <row r="22" spans="1:11" x14ac:dyDescent="0.2">
      <c r="A22" s="28" t="s">
        <v>376</v>
      </c>
      <c r="B22" s="59" t="s">
        <v>228</v>
      </c>
      <c r="C22" s="9">
        <v>2.2208513263</v>
      </c>
      <c r="D22" s="9" t="str">
        <f>IF($B22="N/A","N/A",IF(C22&gt;5,"No",IF(C22&lt;=0,"No","Yes")))</f>
        <v>Yes</v>
      </c>
      <c r="E22" s="9">
        <v>1.9585253456</v>
      </c>
      <c r="F22" s="9" t="str">
        <f>IF($B22="N/A","N/A",IF(E22&gt;5,"No",IF(E22&lt;=0,"No","Yes")))</f>
        <v>Yes</v>
      </c>
      <c r="G22" s="9">
        <v>1.3245033113</v>
      </c>
      <c r="H22" s="9" t="str">
        <f>IF($B22="N/A","N/A",IF(G22&gt;5,"No",IF(G22&lt;=0,"No","Yes")))</f>
        <v>Yes</v>
      </c>
      <c r="I22" s="10">
        <v>-11.8</v>
      </c>
      <c r="J22" s="10">
        <v>-32.4</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2014-12-04T21:37:00Z</dcterms:modified>
  <dc:language>English</dc:language>
</cp:coreProperties>
</file>