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N:\Project\06190_MAX\MA1\MAX 2014\Deliverables\2019-10 Deliverables - No MD\Validation Tables\State Specific Validation Tables\"/>
    </mc:Choice>
  </mc:AlternateContent>
  <bookViews>
    <workbookView xWindow="2160" yWindow="2295" windowWidth="13875" windowHeight="8940" tabRatio="669"/>
  </bookViews>
  <sheets>
    <sheet name="CoverPage" sheetId="38"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BEGINDATE" localSheetId="0">#REF!</definedName>
    <definedName name="BEGINDATE">#REF!</definedName>
    <definedName name="ColumnTitleregion1.A3.A7.3">'Abbreviations and Acronyms'!$A$3</definedName>
    <definedName name="ColumnTitleregion2.A9.A78.3">'Abbreviations and Acronyms'!$A$9</definedName>
    <definedName name="ENDDATE" localSheetId="0">#REF!</definedName>
    <definedName name="ENDDATE">#REF!</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Recs'!$A$1:$L$38</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1.a3.2">#REF!</definedName>
    <definedName name="TitleRegion1.A5.K130.13">'OT FFS Non-Crossover'!$A$5</definedName>
    <definedName name="TitleRegion1.A5.K22.10">'LT FFS Crossover'!$A$5</definedName>
    <definedName name="TitleRegion1.A5.K22.16">'RX All Claims'!$A$5</definedName>
    <definedName name="TitleRegion1.A5.K24.4">'IP All Stays'!$A$5</definedName>
    <definedName name="TitleRegion1.A5.K24.8">'LT All Claims'!$A$5</definedName>
    <definedName name="TitleRegion1.A5.K30.11">'LT Encounter'!$A$5</definedName>
    <definedName name="TitleRegion1.A5.K31.17">'RX FFS Claims'!$A$5</definedName>
    <definedName name="TitleRegion1.A5.K31.18">'RX Encounter Claims'!$A$5</definedName>
    <definedName name="TitleRegion1.A5.K31.6">'IP FFS Crossover'!$A$5</definedName>
    <definedName name="TitleRegion1.A5.K34.9">'LT FFS Non-Crossover'!$A$5</definedName>
    <definedName name="TitleRegion1.A5.K39.7">'IP Encounter'!$A$5</definedName>
    <definedName name="TitleRegion1.A5.K40.5">'IP FFS Non-Crossover'!$A$5</definedName>
    <definedName name="TitleRegion1.A5.K47.14">'OT FFS Crossover'!$A$5</definedName>
    <definedName name="TitleRegion1.A5.K54.12">'OT All Claims'!$A$5</definedName>
    <definedName name="TitleRegion1.A5.K57.15">'OT Encounter'!$A$5</definedName>
    <definedName name="TitleRegion1.A5.L171.21">'PS Enrolled $'!$A$5</definedName>
    <definedName name="TitleRegion1.A5.L203.24">'PS FFS Duals'!$A$5</definedName>
    <definedName name="TitleRegion1.A5.L213.22">'PS Full Benefits'!$A$5</definedName>
    <definedName name="TitleRegion1.A5.L252.23">'PS FFS Non-Duals'!$A$5</definedName>
    <definedName name="TitleRegion1.A5.L253.25">'PS FFS All'!$A$5</definedName>
    <definedName name="TitleRegion1.A5.L339.20">'PS Enrolled'!$A$5</definedName>
    <definedName name="TitleRegion1.A5.L35.19">'PS All Recs'!$A$5</definedName>
  </definedNames>
  <calcPr calcId="152511"/>
</workbook>
</file>

<file path=xl/calcChain.xml><?xml version="1.0" encoding="utf-8"?>
<calcChain xmlns="http://schemas.openxmlformats.org/spreadsheetml/2006/main">
  <c r="D33" i="17" l="1"/>
  <c r="F33" i="17"/>
  <c r="H33" i="17"/>
  <c r="L33" i="17"/>
  <c r="D34" i="17"/>
  <c r="F34" i="17"/>
  <c r="H34" i="17"/>
  <c r="L34" i="17"/>
  <c r="D35" i="17"/>
  <c r="F35" i="17"/>
  <c r="H35" i="17"/>
  <c r="L35" i="17"/>
  <c r="D23" i="23" l="1"/>
  <c r="L18" i="17" l="1"/>
  <c r="H18" i="17"/>
  <c r="F18" i="17"/>
  <c r="D18" i="17"/>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2" i="17"/>
  <c r="H32" i="17"/>
  <c r="F32" i="17"/>
  <c r="D32" i="17"/>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<sst xmlns="http://schemas.openxmlformats.org/spreadsheetml/2006/main" count="7054" uniqueCount="1752">
  <si>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</si>
  <si>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</si>
  <si>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</si>
  <si>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</si>
  <si>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</si>
  <si>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</si>
  <si>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</si>
  <si>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</si>
  <si>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</si>
  <si>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</si>
  <si>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</si>
  <si>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</si>
  <si>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</si>
  <si>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</si>
  <si>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</si>
  <si>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</si>
  <si>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</si>
  <si>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</si>
  <si>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</si>
  <si>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</si>
  <si>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</si>
  <si>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</si>
  <si>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</si>
  <si>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</si>
  <si>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</si>
  <si>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</si>
  <si>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</si>
  <si>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</si>
  <si>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</si>
  <si>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</si>
  <si>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</si>
  <si>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</si>
  <si>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</si>
  <si>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</si>
  <si>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</si>
  <si>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</si>
  <si>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</si>
  <si>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</si>
  <si>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</si>
  <si>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</si>
  <si>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</si>
  <si>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</si>
  <si>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</si>
  <si>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</si>
  <si>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</si>
  <si>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</si>
  <si>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</si>
  <si>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</si>
  <si>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</si>
  <si>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</si>
  <si>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</si>
  <si>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</si>
  <si>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</si>
  <si>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</si>
  <si>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</si>
  <si>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</si>
  <si>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</si>
  <si>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</si>
  <si>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</si>
  <si>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</si>
  <si>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</si>
  <si>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</si>
  <si>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</si>
  <si>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</si>
  <si>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</si>
  <si>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</si>
  <si>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</si>
  <si>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</si>
  <si>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</si>
  <si>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</si>
  <si>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</si>
  <si>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</si>
  <si>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</si>
  <si>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</si>
  <si>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</si>
  <si>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</si>
  <si>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</si>
  <si>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</si>
  <si>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</si>
  <si>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</si>
  <si>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</si>
  <si>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</si>
  <si>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</si>
  <si>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</si>
  <si>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</si>
  <si>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</si>
  <si>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</si>
  <si>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</si>
  <si>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</si>
  <si>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</si>
  <si>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</si>
  <si>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</si>
  <si>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</si>
  <si>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</si>
  <si>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</si>
  <si>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</si>
  <si>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</si>
  <si>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</si>
  <si>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</si>
  <si>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</si>
  <si>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</si>
  <si>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</si>
  <si>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</si>
  <si>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</si>
  <si>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</si>
  <si>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</si>
  <si>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</si>
  <si>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</si>
  <si>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</si>
  <si>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</si>
  <si>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</si>
  <si>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</si>
  <si>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</si>
  <si>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</si>
  <si>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</si>
  <si>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</si>
  <si>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</si>
  <si>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</si>
  <si>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</si>
  <si>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</si>
  <si>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</si>
  <si>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</si>
  <si>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</si>
  <si>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</si>
  <si>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</si>
  <si>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</si>
  <si>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</si>
  <si>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</si>
  <si>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</si>
  <si>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</si>
  <si>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</si>
  <si>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</si>
  <si>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</si>
  <si>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</si>
  <si>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</si>
  <si>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</si>
  <si>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</si>
  <si>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</si>
  <si>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</si>
  <si>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</si>
  <si>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</si>
  <si>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</si>
  <si>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</si>
  <si>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</si>
  <si>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</si>
  <si>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</si>
  <si>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</si>
  <si>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</si>
  <si>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</si>
  <si>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</si>
  <si>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</si>
  <si>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</si>
  <si>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</si>
  <si>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</si>
  <si>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</si>
  <si>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</si>
  <si>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</si>
  <si>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</si>
  <si>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</si>
  <si>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</si>
  <si>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</si>
  <si>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</si>
  <si>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</si>
  <si>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</si>
  <si>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</si>
  <si>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</si>
  <si>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</si>
  <si>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</si>
  <si>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</si>
  <si>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</si>
  <si>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</si>
  <si>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</si>
  <si>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</si>
  <si>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</si>
  <si>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</si>
  <si>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</si>
  <si>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</si>
  <si>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</si>
  <si>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</si>
  <si>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</si>
  <si>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</si>
  <si>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</si>
  <si>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</si>
  <si>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</si>
  <si>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</si>
  <si>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</si>
  <si>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</si>
  <si>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</si>
  <si>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</si>
  <si>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</si>
  <si>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</si>
  <si>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</si>
  <si>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</si>
  <si>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</si>
  <si>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</si>
  <si>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</si>
  <si>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</si>
  <si>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</si>
  <si>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</si>
  <si>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</si>
  <si>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</si>
  <si>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</si>
  <si>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</si>
  <si>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</si>
  <si>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</si>
  <si>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</si>
  <si>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</si>
  <si>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</si>
  <si>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</si>
  <si>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</si>
  <si>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</si>
  <si>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</si>
  <si>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</si>
  <si>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</si>
  <si>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</si>
  <si>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</si>
  <si>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</si>
  <si>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</si>
  <si>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</si>
  <si>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</si>
  <si>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</si>
  <si>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</si>
  <si>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</si>
  <si>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</si>
  <si>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</si>
  <si>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</si>
  <si>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</si>
  <si>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</si>
  <si>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</si>
  <si>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</si>
  <si>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</si>
  <si>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</si>
  <si>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</si>
  <si>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</si>
  <si>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</si>
  <si>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</si>
  <si>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</si>
  <si>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</si>
  <si>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</si>
  <si>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</si>
  <si>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</si>
  <si>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</si>
  <si>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</si>
  <si>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</si>
  <si>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</si>
  <si>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</si>
  <si>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</si>
  <si>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</si>
  <si>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</si>
  <si>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</si>
  <si>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</si>
  <si>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</si>
  <si>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</si>
  <si>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</si>
  <si>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</si>
  <si>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</si>
  <si>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</si>
  <si>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</si>
  <si>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</si>
  <si>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</si>
  <si>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</si>
  <si>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</si>
  <si>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</si>
  <si>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</si>
  <si>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</si>
  <si>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</si>
  <si>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</si>
  <si>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</si>
  <si>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</si>
  <si>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</si>
  <si>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</si>
  <si>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</si>
  <si>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</si>
  <si>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</si>
  <si>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</si>
  <si>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</si>
  <si>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</si>
  <si>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</si>
  <si>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</si>
  <si>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</si>
  <si>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</si>
  <si>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</si>
  <si>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</si>
  <si>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</si>
  <si>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</si>
  <si>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</si>
  <si>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</si>
  <si>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</si>
  <si>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</si>
  <si>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</si>
  <si>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</si>
  <si>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</si>
  <si>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</si>
  <si>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</si>
  <si>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</si>
  <si>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</si>
  <si>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</si>
  <si>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</si>
  <si>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</si>
  <si>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</si>
  <si>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</si>
  <si>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</si>
  <si>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</si>
  <si>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</si>
  <si>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</si>
  <si>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</si>
  <si>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</si>
  <si>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</si>
  <si>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</si>
  <si>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</si>
  <si>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</si>
  <si>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</si>
  <si>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</si>
  <si>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</si>
  <si>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</si>
  <si>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</si>
  <si>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</si>
  <si>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</si>
  <si>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</si>
  <si>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</si>
  <si>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</si>
  <si>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</si>
  <si>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</si>
  <si>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</si>
  <si>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</si>
  <si>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</si>
  <si>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</si>
  <si>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</si>
  <si>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</si>
  <si>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</si>
  <si>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</si>
  <si>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</si>
  <si>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</si>
  <si>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</si>
  <si>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</si>
  <si>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</si>
  <si>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</si>
  <si>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</si>
  <si>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</si>
  <si>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</si>
  <si>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</si>
  <si>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</si>
  <si>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</si>
  <si>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</si>
  <si>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</si>
  <si>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</si>
  <si>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</si>
  <si>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</si>
  <si>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</si>
  <si>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</si>
  <si>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</si>
  <si>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</si>
  <si>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</si>
  <si>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</si>
  <si>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</si>
  <si>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</si>
  <si>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</si>
  <si>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</si>
  <si>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</si>
  <si>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</si>
  <si>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</si>
  <si>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</si>
  <si>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</si>
  <si>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</si>
  <si>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</si>
  <si>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</si>
  <si>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</si>
  <si>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</si>
  <si>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</si>
  <si>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</si>
  <si>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</si>
  <si>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</si>
  <si>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</si>
  <si>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</si>
  <si>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</si>
  <si>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</si>
  <si>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</si>
  <si>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</si>
  <si>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</si>
  <si>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</si>
  <si>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</si>
  <si>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</si>
  <si>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</si>
  <si>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</si>
  <si>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</si>
  <si>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</si>
  <si>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</si>
  <si>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</si>
  <si>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</si>
  <si>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</si>
  <si>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</si>
  <si>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</si>
  <si>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</si>
  <si>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</si>
  <si>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</si>
  <si>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</si>
  <si>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</si>
  <si>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</si>
  <si>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</si>
  <si>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</si>
  <si>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</si>
  <si>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</si>
  <si>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</si>
  <si>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</si>
  <si>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</si>
  <si>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</si>
  <si>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</si>
  <si>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</si>
  <si>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</si>
  <si>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</si>
  <si>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</si>
  <si>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</si>
  <si>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</si>
  <si>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</si>
  <si>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</si>
  <si>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</si>
  <si>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</si>
  <si>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</si>
  <si>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</si>
  <si>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</si>
  <si>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</si>
  <si>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</si>
  <si>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</si>
  <si>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</si>
  <si>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</si>
  <si>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</si>
  <si>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</si>
  <si>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</si>
  <si>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</si>
  <si>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</si>
  <si>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</si>
  <si>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</si>
  <si>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</si>
  <si>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</si>
  <si>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</si>
  <si>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</si>
  <si>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</si>
  <si>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</si>
  <si>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</si>
  <si>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</si>
  <si>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</si>
  <si>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</si>
  <si>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</si>
  <si>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</si>
  <si>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</si>
  <si>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</si>
  <si>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</si>
  <si>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</si>
  <si>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</si>
  <si>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</si>
  <si>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</si>
  <si>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</si>
  <si>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</si>
  <si>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</si>
  <si>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</si>
  <si>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</si>
  <si>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</si>
  <si>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</si>
  <si>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</si>
  <si>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</si>
  <si>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</si>
  <si>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</si>
  <si>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</si>
  <si>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</si>
  <si>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</si>
  <si>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</si>
  <si>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</si>
  <si>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</si>
  <si>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</si>
  <si>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</si>
  <si>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</si>
  <si>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</si>
  <si>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</si>
  <si>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</si>
  <si>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</si>
  <si>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</si>
  <si>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</si>
  <si>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</si>
  <si>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</si>
  <si>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</si>
  <si>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</si>
  <si>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</si>
  <si>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</si>
  <si>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</si>
  <si>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</si>
  <si>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</si>
  <si>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</si>
  <si>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</si>
  <si>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</si>
  <si>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</si>
  <si>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</si>
  <si>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</si>
  <si>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</si>
  <si>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</si>
  <si>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</si>
  <si>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</si>
  <si>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</si>
  <si>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</si>
  <si>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</si>
  <si>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</si>
  <si>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</si>
  <si>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</si>
  <si>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</si>
  <si>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</si>
  <si>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</si>
  <si>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</si>
  <si>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</si>
  <si>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</si>
  <si>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</si>
  <si>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</si>
  <si>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</si>
  <si>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</si>
  <si>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</si>
  <si>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</si>
  <si>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</si>
  <si>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</si>
  <si>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</si>
  <si>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</si>
  <si>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</si>
  <si>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</si>
  <si>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</si>
  <si>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</si>
  <si>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</si>
  <si>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</si>
  <si>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</si>
  <si>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</si>
  <si>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</si>
  <si>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</si>
  <si>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</si>
  <si>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</si>
  <si>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</si>
  <si>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</si>
  <si>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</si>
  <si>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</si>
  <si>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</si>
  <si>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</si>
  <si>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</si>
  <si>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</si>
  <si>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</si>
  <si>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</si>
  <si>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</si>
  <si>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</si>
  <si>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</si>
  <si>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</si>
  <si>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</si>
  <si>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</si>
  <si>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</si>
  <si>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</si>
  <si>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</si>
  <si>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</si>
  <si>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</si>
  <si>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</si>
  <si>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</si>
  <si>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</si>
  <si>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</si>
  <si>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</si>
  <si>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</si>
  <si>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</si>
  <si>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</si>
  <si>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</si>
  <si>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</si>
  <si>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</si>
  <si>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</si>
  <si>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</si>
  <si>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</si>
  <si>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</si>
  <si>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</si>
  <si>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</si>
  <si>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</si>
  <si>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</si>
  <si>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</si>
  <si>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</si>
  <si>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</si>
  <si>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</si>
  <si>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</si>
  <si>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</si>
  <si>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</si>
  <si>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</si>
  <si>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</si>
  <si>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</si>
  <si>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</si>
  <si>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</si>
  <si>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</si>
  <si>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</si>
  <si>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</si>
  <si>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</si>
  <si>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</si>
  <si>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</si>
  <si>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</si>
  <si>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</si>
  <si>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</si>
  <si>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</si>
  <si>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</si>
  <si>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</si>
  <si>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</si>
  <si>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</si>
  <si>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</si>
  <si>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</si>
  <si>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</si>
  <si>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</si>
  <si>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</si>
  <si>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</si>
  <si>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</si>
  <si>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</si>
  <si>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</si>
  <si>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</si>
  <si>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</si>
  <si>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</si>
  <si>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</si>
  <si>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</si>
  <si>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</si>
  <si>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</si>
  <si>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</si>
  <si>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</si>
  <si>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</si>
  <si>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</si>
  <si>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</si>
  <si>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</si>
  <si>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</si>
  <si>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</si>
  <si>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</si>
  <si>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</si>
  <si>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</si>
  <si>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</si>
  <si>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</si>
  <si>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</si>
  <si>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</si>
  <si>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</si>
  <si>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</si>
  <si>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</si>
  <si>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</si>
  <si>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</si>
  <si>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</si>
  <si>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</si>
  <si>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</si>
  <si>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</si>
  <si>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</si>
  <si>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</si>
  <si>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</si>
  <si>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</si>
  <si>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</si>
  <si>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</si>
  <si>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</si>
  <si>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</si>
  <si>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</si>
  <si>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</si>
  <si>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</si>
  <si>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</si>
  <si>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</si>
  <si>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</si>
  <si>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</si>
  <si>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</si>
  <si>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</si>
  <si>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</si>
  <si>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</si>
  <si>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</si>
  <si>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</si>
  <si>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</si>
  <si>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</si>
  <si>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</si>
  <si>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</si>
  <si>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</si>
  <si>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</si>
  <si>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</si>
  <si>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</si>
  <si>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</si>
  <si>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</si>
  <si>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</si>
  <si>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</si>
  <si>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</si>
  <si>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</si>
  <si>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</si>
  <si>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</si>
  <si>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</si>
  <si>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</si>
  <si>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</si>
  <si>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</si>
  <si>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</si>
  <si>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</si>
  <si>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</si>
  <si>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</si>
  <si>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</si>
  <si>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</si>
  <si>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</si>
  <si>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</si>
  <si>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</si>
  <si>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</si>
  <si>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</si>
  <si>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</si>
  <si>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</si>
  <si>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</si>
  <si>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</si>
  <si>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</si>
  <si>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</si>
  <si>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</si>
  <si>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</si>
  <si>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</si>
  <si>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</si>
  <si>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</si>
  <si>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</si>
  <si>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</si>
  <si>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</si>
  <si>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</si>
  <si>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</si>
  <si>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</si>
  <si>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</si>
  <si>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</si>
  <si>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</si>
  <si>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</si>
  <si>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</si>
  <si>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</si>
  <si>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</si>
  <si>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</si>
  <si>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</si>
  <si>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</si>
  <si>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</si>
  <si>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</si>
  <si>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</si>
  <si>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</si>
  <si>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</si>
  <si>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</si>
  <si>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</si>
  <si>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</si>
  <si>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</si>
  <si>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</si>
  <si>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</si>
  <si>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</si>
  <si>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</si>
  <si>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</si>
  <si>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</si>
  <si>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</si>
  <si>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</si>
  <si>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</si>
  <si>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</si>
  <si>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</si>
  <si>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</si>
  <si>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</si>
  <si>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</si>
  <si>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</si>
  <si>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</si>
  <si>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</si>
  <si>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</si>
  <si>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</si>
  <si>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</si>
  <si>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</si>
  <si>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</si>
  <si>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</si>
  <si>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</si>
  <si>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</si>
  <si>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</si>
  <si>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</si>
  <si>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</si>
  <si>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</si>
  <si>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</si>
  <si>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</si>
  <si>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</si>
  <si>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</si>
  <si>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</si>
  <si>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</si>
  <si>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</si>
  <si>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</si>
  <si>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</si>
  <si>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</si>
  <si>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</si>
  <si>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</si>
  <si>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</si>
  <si>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</si>
  <si>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</si>
  <si>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</si>
  <si>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</si>
  <si>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</si>
  <si>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</si>
  <si>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</si>
  <si>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</si>
  <si>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</si>
  <si>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</si>
  <si>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</si>
  <si>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</si>
  <si>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</si>
  <si>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</si>
  <si>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</si>
  <si>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</si>
  <si>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</si>
  <si>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</si>
  <si>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</si>
  <si>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</si>
  <si>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</si>
  <si>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</si>
  <si>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</si>
  <si>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</si>
  <si>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</si>
  <si>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</si>
  <si>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</si>
  <si>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</si>
  <si>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</si>
  <si>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</si>
  <si>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</si>
  <si>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</si>
  <si>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</si>
  <si>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</si>
  <si>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</si>
  <si>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</si>
  <si>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</si>
  <si>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</si>
  <si>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</si>
  <si>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</si>
  <si>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</si>
  <si>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</si>
  <si>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</si>
  <si>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</si>
  <si>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</si>
  <si>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</si>
  <si>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</si>
  <si>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</si>
  <si>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</si>
  <si>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</si>
  <si>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</si>
  <si>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</si>
  <si>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</si>
  <si>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</si>
  <si>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</si>
  <si>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</si>
  <si>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</si>
  <si>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</si>
  <si>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</si>
  <si>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</si>
  <si>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</si>
  <si>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</si>
  <si>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</si>
  <si>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</si>
  <si>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</si>
  <si>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</si>
  <si>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</si>
  <si>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</si>
  <si>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</si>
  <si>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</si>
  <si>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</si>
  <si>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</si>
  <si>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</si>
  <si>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</si>
  <si>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</si>
  <si>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</si>
  <si>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</si>
  <si>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</si>
  <si>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</si>
  <si>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</si>
  <si>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</si>
  <si>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</si>
  <si>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</si>
  <si>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</si>
  <si>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</si>
  <si>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</si>
  <si>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</si>
  <si>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</si>
  <si>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</si>
  <si>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</si>
  <si>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</si>
  <si>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</si>
  <si>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</si>
  <si>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</si>
  <si>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</si>
  <si>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</si>
  <si>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</si>
  <si>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</si>
  <si>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</si>
  <si>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</si>
  <si>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</si>
  <si>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</si>
  <si>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</si>
  <si>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</si>
  <si>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</si>
  <si>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</si>
  <si>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</si>
  <si>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</si>
  <si>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</si>
  <si>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</si>
  <si>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</si>
  <si>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</si>
  <si>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</si>
  <si>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</si>
  <si>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</si>
  <si>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</si>
  <si>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</si>
  <si>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</si>
  <si>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</si>
  <si>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</si>
  <si>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</si>
  <si>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</si>
  <si>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</si>
  <si>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</si>
  <si>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</si>
  <si>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</si>
  <si>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</si>
  <si>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</si>
  <si>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</si>
  <si>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</si>
  <si>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</si>
  <si>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</si>
  <si>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</si>
  <si>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</si>
  <si>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</si>
  <si>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</si>
  <si>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</si>
  <si>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</si>
  <si>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</si>
  <si>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</si>
  <si>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</si>
  <si>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</si>
  <si>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</si>
  <si>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</si>
  <si>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</si>
  <si>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</si>
  <si>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</si>
  <si>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</si>
  <si>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</si>
  <si>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</si>
  <si>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</si>
  <si>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</si>
  <si>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</si>
  <si>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</si>
  <si>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</si>
  <si>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</si>
  <si>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</si>
  <si>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</si>
  <si>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</si>
  <si>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</si>
  <si>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</si>
  <si>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</si>
  <si>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</si>
  <si>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</si>
  <si>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</si>
  <si>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</si>
  <si>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</si>
  <si>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</si>
  <si>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</si>
  <si>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</si>
  <si>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</si>
  <si>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</si>
  <si>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</si>
  <si>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</si>
  <si>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</si>
  <si>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</si>
  <si>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</si>
  <si>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</si>
  <si>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</si>
  <si>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</si>
  <si>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</si>
  <si>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</si>
  <si>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</si>
  <si>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</si>
  <si>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</si>
  <si>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</si>
  <si>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</si>
  <si>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</si>
  <si>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</si>
  <si>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Gender Code M or F</t>
  </si>
  <si>
    <t># with MSIS Date of Death not equal to SSA Date of Death</t>
  </si>
  <si>
    <t>% Aged Groups (MAX Elig Code = 11,21,31,41,51) Who Are EDB Duals</t>
  </si>
  <si>
    <t>% Disabled Groups (MAX Elig Code = 12,22,32,3A,42 or 52) Who Are EDB Duals</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</si>
  <si>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</si>
  <si>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</si>
  <si>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</si>
  <si>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</si>
  <si>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</si>
  <si>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</si>
  <si>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</si>
  <si>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</si>
  <si>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</si>
  <si>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</si>
  <si>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</si>
  <si>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</si>
  <si>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</si>
  <si>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</si>
  <si>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</si>
  <si>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</si>
  <si>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</si>
  <si>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</si>
  <si>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</si>
  <si>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</si>
  <si>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</si>
  <si>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</si>
  <si>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</si>
  <si>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</si>
  <si>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</si>
  <si>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</si>
  <si>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</si>
  <si>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</si>
  <si>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</si>
  <si>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</si>
  <si>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</si>
  <si>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</si>
  <si>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</si>
  <si>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</si>
  <si>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</si>
  <si>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</si>
  <si>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</si>
  <si>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</si>
  <si>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</si>
  <si>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</si>
  <si>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</si>
  <si>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</si>
  <si>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</si>
  <si>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</si>
  <si>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</si>
  <si>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</si>
  <si>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</si>
  <si>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</si>
  <si>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</si>
  <si>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</si>
  <si>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</si>
  <si>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</si>
  <si>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</si>
  <si>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</si>
  <si>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</si>
  <si>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</si>
  <si>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</si>
  <si>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</si>
  <si>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</si>
  <si>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</si>
  <si>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</si>
  <si>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</si>
  <si>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</si>
  <si>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</si>
  <si>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</si>
  <si>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</si>
  <si>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</si>
  <si>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</si>
  <si>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</si>
  <si>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</si>
  <si>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</si>
  <si>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</si>
  <si>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</si>
  <si>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</si>
  <si>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</si>
  <si>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</si>
  <si>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</si>
  <si>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</si>
  <si>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</si>
  <si>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</si>
  <si>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</si>
  <si>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</si>
  <si>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</si>
  <si>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</si>
  <si>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</si>
  <si>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</si>
  <si>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</si>
  <si>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</si>
  <si>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</si>
  <si>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</si>
  <si>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</si>
  <si>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</si>
  <si>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</si>
  <si>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</si>
  <si>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</si>
  <si>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</si>
  <si>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</si>
  <si>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</si>
  <si>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</si>
  <si>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</si>
  <si>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</si>
  <si>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</si>
  <si>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</si>
  <si>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</si>
  <si>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</si>
  <si>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</si>
  <si>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</si>
  <si>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</si>
  <si>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</si>
  <si>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</si>
  <si>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</si>
  <si>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</si>
  <si>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</si>
  <si>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</si>
  <si>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</si>
  <si>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</si>
  <si>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</si>
  <si>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</si>
  <si>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</si>
  <si>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</si>
  <si>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</si>
  <si>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</si>
  <si>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</si>
  <si>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</si>
  <si>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</si>
  <si>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</si>
  <si>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</si>
  <si>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</si>
  <si>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</si>
  <si>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</si>
  <si>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</si>
  <si>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</si>
  <si>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</si>
  <si>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</si>
  <si>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</si>
  <si>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</si>
  <si>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</si>
  <si>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</si>
  <si>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</si>
  <si>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</si>
  <si>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</si>
  <si>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</si>
  <si>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</si>
  <si>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</si>
  <si>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</si>
  <si>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</si>
  <si>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</si>
  <si>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</si>
  <si>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</si>
  <si>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</si>
  <si>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</si>
  <si>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</si>
  <si>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</si>
  <si>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</si>
  <si>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</si>
  <si>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</si>
  <si>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</si>
  <si>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</si>
  <si>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</si>
  <si>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</si>
  <si>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</si>
  <si>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</si>
  <si>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</si>
  <si>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</si>
  <si>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</si>
  <si>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</si>
  <si>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</si>
  <si>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</si>
  <si>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</si>
  <si>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</si>
  <si>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</si>
  <si>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</si>
  <si>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</si>
  <si>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</si>
  <si>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</si>
  <si>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</si>
  <si>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</si>
  <si>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</si>
  <si>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</si>
  <si>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</si>
  <si>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</si>
  <si>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</si>
  <si>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</si>
  <si>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</si>
  <si>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</si>
  <si>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</si>
  <si>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</si>
  <si>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</si>
  <si>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</si>
  <si>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</si>
  <si>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</si>
  <si>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</si>
  <si>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</si>
  <si>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</si>
  <si>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</si>
  <si>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</si>
  <si>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</si>
  <si>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</si>
  <si>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</si>
  <si>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</si>
  <si>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</si>
  <si>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</si>
  <si>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</si>
  <si>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</si>
  <si>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</si>
  <si>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</si>
  <si>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</si>
  <si>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</si>
  <si>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</si>
  <si>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</si>
  <si>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</si>
  <si>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</si>
  <si>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</si>
  <si>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</si>
  <si>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</si>
  <si>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</si>
  <si>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</si>
  <si>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</si>
  <si>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</si>
  <si>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</si>
  <si>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</si>
  <si>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</si>
  <si>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</si>
  <si>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</si>
  <si>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</si>
  <si>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</si>
  <si>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</si>
  <si>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</si>
  <si>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</si>
  <si>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</si>
  <si>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</si>
  <si>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</si>
  <si>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</si>
  <si>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</si>
  <si>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</si>
  <si>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</si>
  <si>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</si>
  <si>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</si>
  <si>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</si>
  <si>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</si>
  <si>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</si>
  <si>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</si>
  <si>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</si>
  <si>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</si>
  <si>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</si>
  <si>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</si>
  <si>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</si>
  <si>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</si>
  <si>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</si>
  <si>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</si>
  <si>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</si>
  <si>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</si>
  <si>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</si>
  <si>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</si>
  <si>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</si>
  <si>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</si>
  <si>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</si>
  <si>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</si>
  <si>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</si>
  <si>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</si>
  <si>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</si>
  <si>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</si>
  <si>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</si>
  <si>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</si>
  <si>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</si>
  <si>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</si>
  <si>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</si>
  <si>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</si>
  <si>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</si>
  <si>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</si>
  <si>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</si>
  <si>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</si>
  <si>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</si>
  <si>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</si>
  <si>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</si>
  <si>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</si>
  <si>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</si>
  <si>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</si>
  <si>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</si>
  <si>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</si>
  <si>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</si>
  <si>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</si>
  <si>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</si>
  <si>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</si>
  <si>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</si>
  <si>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</si>
  <si>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</si>
  <si>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</si>
  <si>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</si>
  <si>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</si>
  <si>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</si>
  <si>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</si>
  <si>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</si>
  <si>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</si>
  <si>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</si>
  <si>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</si>
  <si>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</si>
  <si>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</si>
  <si>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</si>
  <si>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</si>
  <si>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</si>
  <si>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</si>
  <si>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</si>
  <si>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</si>
  <si>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</si>
  <si>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</si>
  <si>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</si>
  <si>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</si>
  <si>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</si>
  <si>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</si>
  <si>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</si>
  <si>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</si>
  <si>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</si>
  <si>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</si>
  <si>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</si>
  <si>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</si>
  <si>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</si>
  <si>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</si>
  <si>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</si>
  <si>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</si>
  <si>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</si>
  <si>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</si>
  <si>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</si>
  <si>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</si>
  <si>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</si>
  <si>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</si>
  <si>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</si>
  <si>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</si>
  <si>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</si>
  <si>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</si>
  <si>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</si>
  <si>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</si>
  <si>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</si>
  <si>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</si>
  <si>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</si>
  <si>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</si>
  <si>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</si>
  <si>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</si>
  <si>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</si>
  <si>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</si>
  <si>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</si>
  <si>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</si>
  <si>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</si>
  <si>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</si>
  <si>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</si>
  <si>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</si>
  <si>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</si>
  <si>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</si>
  <si>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</si>
  <si>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</si>
  <si>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</si>
  <si>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</si>
  <si>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</si>
  <si>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</si>
  <si>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</si>
  <si>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</si>
  <si>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</si>
  <si>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</si>
  <si>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</si>
  <si>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</si>
  <si>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</si>
  <si>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</si>
  <si>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</si>
  <si>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</si>
  <si>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</si>
  <si>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</si>
  <si>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</si>
  <si>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</si>
  <si>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</si>
  <si>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</si>
  <si>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</si>
  <si>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</si>
  <si>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</si>
  <si>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</si>
  <si>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</si>
  <si>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</si>
  <si>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</si>
  <si>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</si>
  <si>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</si>
  <si>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</si>
  <si>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</si>
  <si>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</si>
  <si>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</si>
  <si>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</si>
  <si>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</si>
  <si>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</si>
  <si>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</si>
  <si>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</si>
  <si>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</si>
  <si>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</si>
  <si>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</si>
  <si>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</si>
  <si>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</si>
  <si>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</si>
  <si>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</si>
  <si>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</si>
  <si>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</si>
  <si>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</si>
  <si>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</si>
  <si>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</si>
  <si>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</si>
  <si>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</si>
  <si>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</si>
  <si>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</si>
  <si>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</si>
  <si>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</si>
  <si>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</si>
  <si>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</si>
  <si>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</si>
  <si>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</si>
  <si>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</si>
  <si>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</si>
  <si>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</si>
  <si>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</si>
  <si>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</si>
  <si>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</si>
  <si>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</si>
  <si>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</si>
  <si>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</si>
  <si>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</si>
  <si>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</si>
  <si>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</si>
  <si>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</si>
  <si>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</si>
  <si>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</si>
  <si>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</si>
  <si>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</si>
  <si>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</si>
  <si>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</si>
  <si>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</si>
  <si>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</si>
  <si>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</si>
  <si>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</si>
  <si>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</si>
  <si>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</si>
  <si>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</si>
  <si>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</si>
  <si>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</si>
  <si>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</si>
  <si>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</si>
  <si>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</si>
  <si>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</si>
  <si>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</si>
  <si>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</si>
  <si>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</si>
  <si>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</si>
  <si>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</si>
  <si>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</si>
  <si>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</si>
  <si>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</si>
  <si>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</si>
  <si>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</si>
  <si>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</si>
  <si>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</si>
  <si>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</si>
  <si>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</si>
  <si>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</si>
  <si>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</si>
  <si>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</si>
  <si>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</si>
  <si>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</si>
  <si>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</si>
  <si>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</si>
  <si>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</si>
  <si>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</si>
  <si>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</si>
  <si>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</si>
  <si>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</si>
  <si>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</si>
  <si>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</si>
  <si>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</si>
  <si>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</si>
  <si>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</si>
  <si>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</si>
  <si>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</si>
  <si>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</si>
  <si>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</si>
  <si>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</si>
  <si>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</si>
  <si>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</si>
  <si>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</si>
  <si>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</si>
  <si>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</si>
  <si>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</si>
  <si>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</si>
  <si>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</si>
  <si>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</si>
  <si>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</si>
  <si>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</si>
  <si>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</si>
  <si>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</si>
  <si>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</si>
  <si>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</si>
  <si>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</si>
  <si>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</si>
  <si>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</si>
  <si>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</si>
  <si>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</si>
  <si>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</si>
  <si>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</si>
  <si>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</si>
  <si>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</si>
  <si>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</si>
  <si>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</si>
  <si>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</si>
  <si>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</si>
  <si>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</si>
  <si>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</si>
  <si>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</si>
  <si>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</si>
  <si>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</si>
  <si>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</si>
  <si>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</si>
  <si>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</si>
  <si>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</si>
  <si>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</si>
  <si>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</si>
  <si>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</si>
  <si>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</si>
  <si>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</si>
  <si>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</si>
  <si>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</si>
  <si>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</si>
  <si>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</si>
  <si>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</si>
  <si>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</si>
  <si>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</si>
  <si>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</si>
  <si>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</si>
  <si>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</si>
  <si>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</si>
  <si>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</si>
  <si>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</si>
  <si>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</si>
  <si>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</si>
  <si>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</si>
  <si>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</si>
  <si>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</si>
  <si>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</si>
  <si>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</si>
  <si>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</si>
  <si>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</si>
  <si>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</si>
  <si>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</si>
  <si>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</si>
  <si>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</si>
  <si>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</si>
  <si>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</si>
  <si>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</si>
  <si>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</si>
  <si>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</si>
  <si>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</si>
  <si>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</si>
  <si>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</si>
  <si>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</si>
  <si>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</si>
  <si>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</si>
  <si>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</si>
  <si>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</si>
  <si>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</si>
  <si>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</si>
  <si>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</si>
  <si>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</si>
  <si>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</si>
  <si>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</si>
  <si>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</si>
  <si>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</si>
  <si>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</si>
  <si>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</si>
  <si>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</si>
  <si>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</si>
  <si>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</si>
  <si>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</si>
  <si>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</si>
  <si>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</si>
  <si>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</si>
  <si>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</si>
  <si>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</si>
  <si>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</si>
  <si>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</si>
  <si>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</si>
  <si>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</si>
  <si>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</si>
  <si>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</si>
  <si>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</si>
  <si>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</si>
  <si>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</si>
  <si>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</si>
  <si>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</si>
  <si>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</si>
  <si>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</si>
  <si>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</si>
  <si>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</si>
  <si>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</si>
  <si>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</si>
  <si>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</si>
  <si>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</si>
  <si>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</si>
  <si>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</si>
  <si>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</si>
  <si>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</si>
  <si>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</si>
  <si>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</si>
  <si>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</si>
  <si>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</si>
  <si>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</si>
  <si>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</si>
  <si>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</si>
  <si>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</si>
  <si>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</si>
  <si>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</si>
  <si>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</si>
  <si>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</si>
  <si>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</si>
  <si>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</si>
  <si>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</si>
  <si>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</si>
  <si>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</si>
  <si>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</si>
  <si>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</si>
  <si>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</si>
  <si>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</si>
  <si>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</si>
  <si>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</si>
  <si>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</si>
  <si>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</si>
  <si>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</si>
  <si>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</si>
  <si>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</si>
  <si>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</si>
  <si>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</si>
  <si>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</si>
  <si>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</si>
  <si>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</si>
  <si>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</si>
  <si>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</si>
  <si>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</si>
  <si>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</si>
  <si>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</si>
  <si>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</si>
  <si>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</si>
  <si>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</si>
  <si>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</si>
  <si>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</si>
  <si>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</si>
  <si>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</si>
  <si>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</si>
  <si>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</si>
  <si>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</si>
  <si>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</si>
  <si>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</si>
  <si>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</si>
  <si>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</si>
  <si>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</si>
  <si>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</si>
  <si>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</si>
  <si>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</si>
  <si>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</si>
  <si>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</si>
  <si>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</si>
  <si>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</si>
  <si>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</si>
  <si>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</si>
  <si>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</si>
  <si>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</si>
  <si>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</si>
  <si>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</si>
  <si>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</si>
  <si>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</si>
  <si>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</si>
  <si>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</si>
  <si>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</si>
  <si>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</si>
  <si>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</si>
  <si>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</si>
  <si>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</si>
  <si>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</si>
  <si>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</si>
  <si>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</si>
  <si>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</si>
  <si>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</si>
  <si>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</si>
  <si>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</si>
  <si>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</si>
  <si>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</si>
  <si>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</si>
  <si>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</si>
  <si>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</si>
  <si>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</si>
  <si>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</si>
  <si>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</si>
  <si>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</si>
  <si>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</si>
  <si>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</si>
  <si>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</si>
  <si>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</si>
  <si>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</si>
  <si>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</si>
  <si>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</si>
  <si>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</si>
  <si>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</si>
  <si>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</si>
  <si>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</si>
  <si>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</si>
  <si>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</si>
  <si>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</si>
  <si>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</si>
  <si>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</si>
  <si>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</si>
  <si>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</si>
  <si>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</si>
  <si>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</si>
  <si>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</si>
  <si>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</si>
  <si>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</si>
  <si>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</si>
  <si>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</si>
  <si>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</si>
  <si>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</si>
  <si>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</si>
  <si>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</si>
  <si>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2012
Value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</si>
  <si>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</si>
  <si>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</si>
  <si>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</si>
  <si>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</si>
  <si>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</si>
  <si>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</si>
  <si>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</si>
  <si>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</si>
  <si>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</si>
  <si>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</si>
  <si>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</si>
  <si>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</si>
  <si>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</si>
  <si>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</si>
  <si>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</si>
  <si>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</si>
  <si>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</si>
  <si>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</si>
  <si>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</si>
  <si>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</si>
  <si>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</si>
  <si>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</si>
  <si>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 Claims with Place of Service = ICF/IID (POS Code = 54)</t>
  </si>
  <si>
    <t>2013
Value</t>
  </si>
  <si>
    <t>% with FFS and Non-FFS Claims (Recipient Indicator = 4,6 or 7)</t>
  </si>
  <si>
    <t xml:space="preserve">% Stays Newborn Delivery Indicator </t>
  </si>
  <si>
    <t>End of Worksheet</t>
  </si>
  <si>
    <t>% Duals - EDB Dual Not Reported in MSIS (EDB Dual = 50)</t>
  </si>
  <si>
    <t>% Duals - EDB QMB Only (EDB Dual = 51)</t>
  </si>
  <si>
    <t>% Duals - EDB QMB Plus (EDB Dual = 52)</t>
  </si>
  <si>
    <t>% Duals - EDB SLMB Only (EDB Dual = 53)</t>
  </si>
  <si>
    <t>% Duals - EDB SLMB Plus (EDB Dual = 54)</t>
  </si>
  <si>
    <t>% Duals - EDB QDWI (EDB Dual = 55)</t>
  </si>
  <si>
    <t>% Duals - EDB QI-1 (EDB Dual = 56)</t>
  </si>
  <si>
    <t>% Duals - EDB QI-2 (EDB Dual = 57)</t>
  </si>
  <si>
    <t>% Duals - EDB Other (EDB Dual = 58)</t>
  </si>
  <si>
    <t>% Duals - EDB Dual Type Unknown (EDB Dual = 59)</t>
  </si>
  <si>
    <t>% Duals - EDB Dual Status Unknown (EDB Dual = 98)</t>
  </si>
  <si>
    <t>2014
Value</t>
  </si>
  <si>
    <t>2014
 Value Within Range</t>
  </si>
  <si>
    <t>2013
Value Within Range</t>
  </si>
  <si>
    <t>% Change 2013 - 
2014</t>
  </si>
  <si>
    <t>2012-2014 MAX IP Validation Table</t>
  </si>
  <si>
    <t>2012 
Value Within Range</t>
  </si>
  <si>
    <t>% Change 2012 -
 2013</t>
  </si>
  <si>
    <t>2012-2014 MAX LT Validation Table</t>
  </si>
  <si>
    <t>2012-2014 MAX OT Validation Table</t>
  </si>
  <si>
    <t>2012-2014 MAX RX Validation Table</t>
  </si>
  <si>
    <t>2012-2014 MAX PS Validation Table</t>
  </si>
  <si>
    <t># Eligibles with no Reported MAX Eligibility Group (MAX Eligibility Group = ZZ in ANY month)</t>
  </si>
  <si>
    <t>% Eligibles with no Reported MAX Eligibility Group (MAX Eligibility Group = ZZ in ANY month, Excludes S-CHIP Only)</t>
  </si>
  <si>
    <t>Total Medicaid Paid for Eligibles with no Reported MAX Eligibility Group (MAX Eligibility Group = ZZ in ANY month)</t>
  </si>
  <si>
    <t>% Child Enrollees with 12 Months Enrollment</t>
  </si>
  <si>
    <t># Others not previously counted (includes ZZ) in Section 1915(c) Waiver</t>
  </si>
  <si>
    <t># Other (Child, Adult or ZZ) with Section 1915(c) Waiver for Aged and Disabled (Waiver Type = G)</t>
  </si>
  <si>
    <t># Other (Child, Adult or ZZ) with Section 1915(c) Waiver for Aged (Waiver Type = H)</t>
  </si>
  <si>
    <t># Other (Child, Adult or ZZ) with Section 1915(c) Waiver for Physically Disabled (Waiver Type = I)</t>
  </si>
  <si>
    <t># Other (Child, Adult or ZZ) with Section 1915(c) Waiver for People with Brain Injuries (Waiver Type = J)</t>
  </si>
  <si>
    <t># Other (Child, Adult or ZZ) with Section 1915(c) Waiver for People with HIV/AIDS (Waiver Type = K)</t>
  </si>
  <si>
    <t># Other (Child, Adult or ZZ) with Section 1915(c) Waiver for People with ID/DD (Waiver Type = L)</t>
  </si>
  <si>
    <t># Other (Child, Adult or ZZ) with Section 1915(c) Waiver for People with MI/SED (Waiver Type = M)</t>
  </si>
  <si>
    <t># Other (Child, Adult or ZZ) with Section 1915(c) Waiver for Tech Dependent/Medically Fragile (Waiver Type = N)</t>
  </si>
  <si>
    <t># Other (Child, Adult or ZZ) with Section 1915(c) Waiver for People with Autism/ASD (Waiver Type = P)</t>
  </si>
  <si>
    <t># Other (Child, Adult or ZZ) with Section 1915(c) Waiver for Unspecified or Unknown Populations (Waiver Type = O)</t>
  </si>
  <si>
    <t>End of worksheet</t>
  </si>
  <si>
    <t>Medicaid Analytic Extract 
State Specific Validation Tables, 2014</t>
  </si>
  <si>
    <t>State: SC</t>
  </si>
  <si>
    <t>Div by 0</t>
  </si>
  <si>
    <t>Mathematica logo and report logo</t>
  </si>
  <si>
    <t>Mathematica
1100 1st Street, NE
12th Floor
Washington, DC 20002-4221
Project Director: Susan Williams
Reference Number: 50160.210
Contract Number: HHSM-500-2014-00034I
Task Order: HHSM-500-T0007</t>
  </si>
  <si>
    <t>October 28,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</si>
</sst>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5" formatCode="&quot;$&quot;#,##0_);\(&quot;$&quot;#,##0\)"/>
    <numFmt numFmtId="44" formatCode="_(&quot;$&quot;* #,##0.00_);_(&quot;$&quot;* \(#,##0.00\);_(&quot;$&quot;* &quot;-&quot;??_);_(@_)"/>
    <numFmt numFmtId="164" formatCode="&quot;$&quot;#,##0"/>
    <numFmt numFmtId="165" formatCode="0.00_);\(0.00\)"/>
  </numFmts>
  <fonts count="15"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sz val="9"/>
      <color theme="0"/>
      <name val="Arial"/>
      <family val="2"/>
    </font>
    <font>
      <sz val="8"/>
      <color theme="1"/>
      <name val="Arial"/>
      <family val="2"/>
    </font>
    <font>
      <sz val="8"/>
      <color theme="0"/>
      <name val="Arial"/>
      <family val="2"/>
    </font>
    <font>
      <b/>
      <sz val="22"/>
      <color theme="9" tint="-0.499984740745262"/>
      <name val="Arial"/>
      <family val="2"/>
    </font>
    <font>
      <sz val="12"/>
      <color theme="1"/>
      <name val="Arial"/>
      <family val="2"/>
    </font>
    <font>
      <b/>
      <sz val="11"/>
      <color theme="1"/>
      <name val="Calibri"/>
      <family val="1"/>
      <scheme val="minor"/>
    </font>
    <font>
      <sz val="10"/>
      <color theme="1"/>
      <name val="Calibri"/>
      <family val="1"/>
      <scheme val="minor"/>
    </font>
    <font>
      <sz val="12"/>
      <color theme="1"/>
      <name val="Times New Roman"/>
      <family val="1"/>
    </font>
  </fonts>
  <fills count="3">
    <fill>
      <patternFill patternType="none"/>
    </fill>
    <fill>
      <patternFill patternType="gray125"/>
    </fill>
    <fill>
      <patternFill patternType="solid">
        <fgColor indexed="9"/>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216">
    <xf numFmtId="0" fontId="0" fillId="0" borderId="0" xfId="0"/>
    <xf numFmtId="3" fontId="1" fillId="0" borderId="1" xfId="0" applyNumberFormat="1" applyFont="1" applyFill="1" applyBorder="1" applyAlignment="1">
      <alignment horizontal="center"/>
    </xf>
    <xf numFmtId="0" fontId="1" fillId="0" borderId="1" xfId="0" applyFont="1" applyFill="1" applyBorder="1" applyAlignment="1">
      <alignment horizontal="left" wrapText="1"/>
    </xf>
    <xf numFmtId="0" fontId="1" fillId="0" borderId="1" xfId="0" applyFont="1" applyFill="1" applyBorder="1" applyAlignment="1">
      <alignment horizontal="center"/>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Fill="1" applyBorder="1" applyAlignment="1">
      <alignment horizontal="center"/>
    </xf>
    <xf numFmtId="1" fontId="1" fillId="0" borderId="1" xfId="0" applyNumberFormat="1" applyFont="1" applyBorder="1" applyAlignment="1">
      <alignment horizontal="center"/>
    </xf>
    <xf numFmtId="4" fontId="1" fillId="0" borderId="1" xfId="0" applyNumberFormat="1" applyFont="1" applyFill="1" applyBorder="1" applyAlignment="1">
      <alignment horizontal="center"/>
    </xf>
    <xf numFmtId="164" fontId="1" fillId="0" borderId="1" xfId="0" applyNumberFormat="1" applyFont="1" applyFill="1" applyBorder="1" applyAlignment="1">
      <alignment horizontal="center"/>
    </xf>
    <xf numFmtId="0" fontId="1" fillId="0" borderId="0" xfId="0" applyFont="1" applyFill="1" applyBorder="1"/>
    <xf numFmtId="0" fontId="1" fillId="2" borderId="1" xfId="0" applyFont="1" applyFill="1" applyBorder="1" applyAlignment="1">
      <alignment vertical="center"/>
    </xf>
    <xf numFmtId="0" fontId="1" fillId="2" borderId="1" xfId="0" applyFont="1" applyFill="1" applyBorder="1"/>
    <xf numFmtId="0" fontId="1" fillId="2" borderId="1" xfId="0" applyFont="1" applyFill="1" applyBorder="1" applyAlignment="1"/>
    <xf numFmtId="0" fontId="1" fillId="0" borderId="1" xfId="0" applyFont="1" applyFill="1" applyBorder="1" applyAlignment="1">
      <alignment horizontal="center" wrapText="1"/>
    </xf>
    <xf numFmtId="0" fontId="1" fillId="0" borderId="1" xfId="0" applyFont="1" applyFill="1" applyBorder="1"/>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1" fillId="0" borderId="1" xfId="0" applyFont="1" applyBorder="1"/>
    <xf numFmtId="2" fontId="1" fillId="0" borderId="1" xfId="0" applyNumberFormat="1" applyFont="1" applyBorder="1" applyAlignment="1">
      <alignment horizontal="center"/>
    </xf>
    <xf numFmtId="49" fontId="1" fillId="0" borderId="1" xfId="0" applyNumberFormat="1" applyFont="1" applyBorder="1" applyAlignment="1">
      <alignment horizontal="center"/>
    </xf>
    <xf numFmtId="164" fontId="1" fillId="2" borderId="1" xfId="0" applyNumberFormat="1" applyFont="1" applyFill="1" applyBorder="1" applyAlignment="1">
      <alignment horizontal="center"/>
    </xf>
    <xf numFmtId="49" fontId="1" fillId="0" borderId="1" xfId="0" applyNumberFormat="1" applyFont="1" applyFill="1" applyBorder="1" applyAlignment="1">
      <alignment horizontal="center"/>
    </xf>
    <xf numFmtId="3" fontId="1" fillId="0" borderId="1" xfId="0" applyNumberFormat="1" applyFont="1" applyBorder="1" applyAlignment="1">
      <alignment horizontal="center"/>
    </xf>
    <xf numFmtId="164" fontId="1" fillId="0" borderId="1" xfId="0" applyNumberFormat="1" applyFont="1" applyBorder="1" applyAlignment="1">
      <alignment horizontal="center"/>
    </xf>
    <xf numFmtId="0" fontId="1" fillId="0" borderId="1" xfId="0" applyFont="1" applyFill="1" applyBorder="1" applyAlignment="1"/>
    <xf numFmtId="0" fontId="1" fillId="0" borderId="1" xfId="0" applyFont="1" applyBorder="1" applyAlignment="1"/>
    <xf numFmtId="0" fontId="1" fillId="0" borderId="1" xfId="0" applyFont="1" applyFill="1" applyBorder="1" applyAlignment="1">
      <alignment horizontal="left" wrapText="1" indent="1"/>
    </xf>
    <xf numFmtId="1" fontId="1" fillId="0" borderId="1" xfId="0" applyNumberFormat="1" applyFont="1" applyFill="1" applyBorder="1" applyAlignment="1">
      <alignment horizontal="center"/>
    </xf>
    <xf numFmtId="0" fontId="1" fillId="0" borderId="1" xfId="0" applyFont="1" applyBorder="1" applyAlignment="1">
      <alignmen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4" fontId="1" fillId="0" borderId="1" xfId="0" applyNumberFormat="1" applyFont="1" applyBorder="1" applyAlignment="1">
      <alignment horizontal="center"/>
    </xf>
    <xf numFmtId="4" fontId="1" fillId="0" borderId="1" xfId="0" applyNumberFormat="1" applyFont="1" applyBorder="1"/>
    <xf numFmtId="3" fontId="1" fillId="0" borderId="1" xfId="0" applyNumberFormat="1" applyFont="1" applyBorder="1"/>
    <xf numFmtId="49" fontId="1" fillId="2" borderId="1" xfId="0" applyNumberFormat="1" applyFont="1" applyFill="1" applyBorder="1" applyAlignment="1">
      <alignment horizontal="center" vertical="top"/>
    </xf>
    <xf numFmtId="4" fontId="1" fillId="0"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Fill="1" applyBorder="1" applyAlignment="1">
      <alignment horizontal="center" vertical="top"/>
    </xf>
    <xf numFmtId="3" fontId="1" fillId="0" borderId="1" xfId="0" applyNumberFormat="1" applyFont="1" applyBorder="1" applyAlignment="1">
      <alignment horizontal="center" vertical="top"/>
    </xf>
    <xf numFmtId="0" fontId="1" fillId="0" borderId="0" xfId="0" applyFont="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Fill="1" applyBorder="1" applyAlignment="1">
      <alignment horizontal="center"/>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Fill="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Fill="1" applyBorder="1" applyAlignment="1">
      <alignment horizontal="center"/>
    </xf>
    <xf numFmtId="3" fontId="1" fillId="0" borderId="6" xfId="0" applyNumberFormat="1" applyFont="1" applyFill="1" applyBorder="1" applyAlignment="1">
      <alignment horizontal="center"/>
    </xf>
    <xf numFmtId="49" fontId="1" fillId="2" borderId="1" xfId="0" applyNumberFormat="1" applyFont="1" applyFill="1" applyBorder="1" applyAlignment="1">
      <alignment wrapText="1"/>
    </xf>
    <xf numFmtId="164" fontId="1" fillId="2" borderId="1" xfId="1" applyNumberFormat="1" applyFont="1" applyFill="1" applyBorder="1" applyAlignment="1">
      <alignment horizontal="center"/>
    </xf>
    <xf numFmtId="165" fontId="1" fillId="2" borderId="1" xfId="1" applyNumberFormat="1" applyFont="1" applyFill="1" applyBorder="1" applyAlignment="1">
      <alignment horizontal="center"/>
    </xf>
    <xf numFmtId="0" fontId="1" fillId="0" borderId="0" xfId="0" applyFont="1" applyFill="1"/>
    <xf numFmtId="0" fontId="1" fillId="0" borderId="7" xfId="0" applyFont="1" applyFill="1" applyBorder="1"/>
    <xf numFmtId="0" fontId="6" fillId="0" borderId="0" xfId="0" applyFont="1"/>
    <xf numFmtId="0" fontId="6" fillId="0" borderId="0" xfId="0" applyFont="1" applyFill="1"/>
    <xf numFmtId="0" fontId="6" fillId="0" borderId="7" xfId="0" applyFont="1" applyFill="1" applyBorder="1"/>
    <xf numFmtId="0" fontId="6" fillId="0" borderId="0" xfId="0" applyFont="1" applyFill="1" applyBorder="1"/>
    <xf numFmtId="0" fontId="4" fillId="2" borderId="1" xfId="0" applyFont="1" applyFill="1" applyBorder="1"/>
    <xf numFmtId="0" fontId="5" fillId="0" borderId="0" xfId="0" applyFont="1"/>
    <xf numFmtId="0" fontId="9" fillId="0" borderId="0" xfId="0" applyFont="1"/>
    <xf numFmtId="0" fontId="4" fillId="0" borderId="0" xfId="0" applyFont="1" applyFill="1"/>
    <xf numFmtId="164" fontId="6" fillId="0" borderId="1" xfId="0" applyNumberFormat="1" applyFont="1" applyFill="1" applyBorder="1" applyAlignment="1">
      <alignment horizontal="center"/>
    </xf>
    <xf numFmtId="2" fontId="6" fillId="0" borderId="1" xfId="0" applyNumberFormat="1" applyFont="1" applyFill="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2" fontId="6" fillId="0" borderId="1" xfId="0" applyNumberFormat="1" applyFont="1" applyBorder="1" applyAlignment="1">
      <alignment horizontal="center"/>
    </xf>
    <xf numFmtId="0" fontId="6" fillId="0" borderId="1" xfId="0" applyFont="1" applyFill="1" applyBorder="1" applyAlignment="1">
      <alignment horizontal="center"/>
    </xf>
    <xf numFmtId="4" fontId="6" fillId="0" borderId="1" xfId="0" applyNumberFormat="1" applyFont="1" applyFill="1" applyBorder="1" applyAlignment="1">
      <alignment horizontal="center"/>
    </xf>
    <xf numFmtId="1" fontId="6" fillId="0" borderId="1" xfId="0" applyNumberFormat="1" applyFont="1" applyFill="1" applyBorder="1" applyAlignment="1">
      <alignment horizontal="center"/>
    </xf>
    <xf numFmtId="49" fontId="6" fillId="0" borderId="1" xfId="0" applyNumberFormat="1" applyFont="1" applyFill="1" applyBorder="1" applyAlignment="1">
      <alignment horizontal="center"/>
    </xf>
    <xf numFmtId="4" fontId="1" fillId="2" borderId="6" xfId="0" applyNumberFormat="1" applyFont="1" applyFill="1" applyBorder="1" applyAlignment="1">
      <alignment horizontal="center"/>
    </xf>
    <xf numFmtId="0" fontId="4" fillId="0" borderId="0" xfId="0" applyFont="1"/>
    <xf numFmtId="49" fontId="1" fillId="2" borderId="2" xfId="0" applyNumberFormat="1" applyFont="1" applyFill="1" applyBorder="1" applyAlignment="1" applyProtection="1">
      <alignment horizontal="left" wrapText="1"/>
      <protection locked="0"/>
    </xf>
    <xf numFmtId="49" fontId="1" fillId="0" borderId="2" xfId="0" applyNumberFormat="1" applyFont="1" applyFill="1" applyBorder="1" applyAlignment="1" applyProtection="1">
      <alignment horizontal="left" wrapText="1"/>
      <protection locked="0"/>
    </xf>
    <xf numFmtId="49" fontId="1" fillId="2" borderId="2" xfId="3" applyNumberFormat="1" applyFont="1" applyFill="1" applyBorder="1" applyAlignment="1" applyProtection="1">
      <alignment horizontal="left" wrapText="1"/>
      <protection locked="0"/>
    </xf>
    <xf numFmtId="0" fontId="1" fillId="2" borderId="2" xfId="0" applyFont="1" applyFill="1" applyBorder="1" applyAlignment="1">
      <alignment horizontal="left" wrapText="1"/>
    </xf>
    <xf numFmtId="2" fontId="1" fillId="2" borderId="3" xfId="0" applyNumberFormat="1" applyFont="1" applyFill="1" applyBorder="1" applyAlignment="1">
      <alignment horizontal="center"/>
    </xf>
    <xf numFmtId="2" fontId="1" fillId="2" borderId="8" xfId="0" applyNumberFormat="1" applyFont="1" applyFill="1" applyBorder="1" applyAlignment="1">
      <alignment horizontal="center"/>
    </xf>
    <xf numFmtId="2" fontId="6" fillId="2" borderId="3" xfId="0" applyNumberFormat="1" applyFont="1" applyFill="1" applyBorder="1" applyAlignment="1">
      <alignment horizontal="center"/>
    </xf>
    <xf numFmtId="0" fontId="3" fillId="2" borderId="6" xfId="0" applyFont="1" applyFill="1" applyBorder="1" applyAlignment="1">
      <alignment horizontal="left" wrapText="1"/>
    </xf>
    <xf numFmtId="0" fontId="3" fillId="2" borderId="5" xfId="0" applyFont="1" applyFill="1" applyBorder="1" applyAlignment="1">
      <alignment horizontal="center" wrapText="1"/>
    </xf>
    <xf numFmtId="1" fontId="3" fillId="2" borderId="5" xfId="0" applyNumberFormat="1" applyFont="1" applyFill="1" applyBorder="1" applyAlignment="1">
      <alignment horizontal="center" wrapText="1"/>
    </xf>
    <xf numFmtId="0" fontId="3" fillId="2" borderId="8" xfId="0" applyFont="1" applyFill="1" applyBorder="1" applyAlignment="1">
      <alignment horizontal="center" wrapText="1"/>
    </xf>
    <xf numFmtId="0" fontId="1" fillId="2" borderId="9" xfId="0" applyFont="1" applyFill="1" applyBorder="1" applyAlignment="1">
      <alignment horizontal="left" wrapText="1"/>
    </xf>
    <xf numFmtId="49" fontId="1" fillId="2" borderId="10" xfId="0" applyNumberFormat="1" applyFont="1" applyFill="1" applyBorder="1" applyAlignment="1">
      <alignment horizontal="center"/>
    </xf>
    <xf numFmtId="2" fontId="1" fillId="2" borderId="10" xfId="0" applyNumberFormat="1" applyFont="1" applyFill="1" applyBorder="1" applyAlignment="1">
      <alignment horizontal="center"/>
    </xf>
    <xf numFmtId="1" fontId="1" fillId="2" borderId="10" xfId="0" applyNumberFormat="1" applyFont="1" applyFill="1" applyBorder="1" applyAlignment="1">
      <alignment horizontal="center"/>
    </xf>
    <xf numFmtId="2" fontId="1" fillId="2" borderId="11" xfId="0" applyNumberFormat="1" applyFont="1" applyFill="1" applyBorder="1" applyAlignment="1">
      <alignment horizontal="center"/>
    </xf>
    <xf numFmtId="49" fontId="1" fillId="2" borderId="9" xfId="0" applyNumberFormat="1" applyFont="1" applyFill="1" applyBorder="1" applyAlignment="1" applyProtection="1">
      <alignment horizontal="left" wrapText="1"/>
      <protection locked="0"/>
    </xf>
    <xf numFmtId="4" fontId="1" fillId="2" borderId="10" xfId="0" applyNumberFormat="1" applyFont="1" applyFill="1" applyBorder="1" applyAlignment="1">
      <alignment horizontal="center"/>
    </xf>
    <xf numFmtId="49" fontId="1" fillId="0" borderId="2" xfId="3" applyNumberFormat="1" applyFont="1" applyFill="1" applyBorder="1" applyAlignment="1" applyProtection="1">
      <alignment horizontal="left" wrapText="1"/>
      <protection locked="0"/>
    </xf>
    <xf numFmtId="49" fontId="1" fillId="2" borderId="9" xfId="3" applyNumberFormat="1" applyFont="1" applyFill="1" applyBorder="1" applyAlignment="1" applyProtection="1">
      <alignment horizontal="left" wrapText="1"/>
      <protection locked="0"/>
    </xf>
    <xf numFmtId="3" fontId="1" fillId="0" borderId="10" xfId="0" applyNumberFormat="1" applyFont="1" applyFill="1" applyBorder="1" applyAlignment="1">
      <alignment horizontal="center"/>
    </xf>
    <xf numFmtId="49" fontId="1" fillId="0" borderId="2" xfId="0" applyNumberFormat="1" applyFont="1" applyFill="1" applyBorder="1" applyAlignment="1">
      <alignment horizontal="left"/>
    </xf>
    <xf numFmtId="164" fontId="1" fillId="2" borderId="10" xfId="0" applyNumberFormat="1" applyFont="1" applyFill="1" applyBorder="1" applyAlignment="1">
      <alignment horizontal="center"/>
    </xf>
    <xf numFmtId="49" fontId="1" fillId="2" borderId="2" xfId="0" applyNumberFormat="1" applyFont="1" applyFill="1" applyBorder="1" applyAlignment="1">
      <alignment horizontal="left" wrapText="1"/>
    </xf>
    <xf numFmtId="49" fontId="1" fillId="0" borderId="2" xfId="0" applyNumberFormat="1" applyFont="1" applyFill="1" applyBorder="1" applyAlignment="1">
      <alignment horizontal="left" wrapText="1"/>
    </xf>
    <xf numFmtId="0" fontId="1" fillId="2" borderId="10" xfId="0" applyFont="1" applyFill="1" applyBorder="1" applyAlignment="1">
      <alignment horizontal="center"/>
    </xf>
    <xf numFmtId="3" fontId="1" fillId="0" borderId="12" xfId="0" applyNumberFormat="1" applyFont="1" applyFill="1" applyBorder="1" applyAlignment="1">
      <alignment horizontal="center"/>
    </xf>
    <xf numFmtId="0" fontId="1" fillId="0" borderId="2" xfId="0" applyFont="1" applyFill="1" applyBorder="1" applyAlignment="1">
      <alignment horizontal="left" wrapText="1"/>
    </xf>
    <xf numFmtId="0" fontId="1" fillId="0" borderId="9" xfId="0" applyFont="1" applyFill="1" applyBorder="1" applyAlignment="1">
      <alignment horizontal="left" wrapText="1"/>
    </xf>
    <xf numFmtId="4" fontId="1" fillId="2" borderId="9" xfId="0" applyNumberFormat="1" applyFont="1" applyFill="1" applyBorder="1" applyAlignment="1">
      <alignment horizontal="center"/>
    </xf>
    <xf numFmtId="49" fontId="1" fillId="2" borderId="9" xfId="0" applyNumberFormat="1" applyFont="1" applyFill="1" applyBorder="1" applyAlignment="1">
      <alignment horizontal="left" wrapText="1"/>
    </xf>
    <xf numFmtId="2" fontId="1" fillId="2" borderId="9" xfId="0" applyNumberFormat="1" applyFont="1" applyFill="1" applyBorder="1" applyAlignment="1">
      <alignment horizontal="center"/>
    </xf>
    <xf numFmtId="0" fontId="1" fillId="0" borderId="10" xfId="0" applyFont="1" applyFill="1" applyBorder="1" applyAlignment="1">
      <alignment horizontal="center"/>
    </xf>
    <xf numFmtId="5" fontId="1" fillId="2" borderId="10" xfId="0" applyNumberFormat="1" applyFont="1" applyFill="1" applyBorder="1" applyAlignment="1">
      <alignment horizontal="center"/>
    </xf>
    <xf numFmtId="3" fontId="1" fillId="0" borderId="13" xfId="0" applyNumberFormat="1" applyFont="1" applyFill="1" applyBorder="1" applyAlignment="1">
      <alignment horizontal="center"/>
    </xf>
    <xf numFmtId="0" fontId="1" fillId="0" borderId="2" xfId="0" applyFont="1" applyBorder="1" applyAlignment="1">
      <alignment wrapText="1"/>
    </xf>
    <xf numFmtId="0" fontId="1" fillId="0" borderId="2" xfId="0" applyFont="1" applyFill="1" applyBorder="1" applyAlignment="1">
      <alignment wrapText="1"/>
    </xf>
    <xf numFmtId="3" fontId="1" fillId="0" borderId="2" xfId="0" applyNumberFormat="1" applyFont="1" applyFill="1" applyBorder="1" applyAlignment="1">
      <alignment horizontal="left" wrapText="1"/>
    </xf>
    <xf numFmtId="2" fontId="1" fillId="0" borderId="3" xfId="0" applyNumberFormat="1" applyFont="1" applyBorder="1" applyAlignment="1">
      <alignment horizontal="center"/>
    </xf>
    <xf numFmtId="0" fontId="3" fillId="2" borderId="7" xfId="0" applyFont="1" applyFill="1" applyBorder="1" applyAlignment="1">
      <alignment horizontal="left" wrapText="1"/>
    </xf>
    <xf numFmtId="1" fontId="3" fillId="0" borderId="5" xfId="0" applyNumberFormat="1" applyFont="1" applyBorder="1" applyAlignment="1">
      <alignment horizontal="center" wrapText="1"/>
    </xf>
    <xf numFmtId="0" fontId="3" fillId="0" borderId="5" xfId="0" applyFont="1" applyFill="1" applyBorder="1" applyAlignment="1">
      <alignment horizontal="center" wrapText="1"/>
    </xf>
    <xf numFmtId="2" fontId="3" fillId="0" borderId="8" xfId="0" applyNumberFormat="1" applyFont="1" applyFill="1" applyBorder="1" applyAlignment="1">
      <alignment horizontal="center" wrapText="1"/>
    </xf>
    <xf numFmtId="3" fontId="1" fillId="0" borderId="9" xfId="0" applyNumberFormat="1" applyFont="1" applyFill="1" applyBorder="1" applyAlignment="1">
      <alignment horizontal="left" wrapText="1"/>
    </xf>
    <xf numFmtId="2" fontId="1" fillId="0" borderId="10" xfId="0" applyNumberFormat="1" applyFont="1" applyBorder="1" applyAlignment="1">
      <alignment horizontal="center"/>
    </xf>
    <xf numFmtId="1" fontId="1" fillId="0" borderId="10" xfId="0" applyNumberFormat="1" applyFont="1" applyBorder="1" applyAlignment="1">
      <alignment horizontal="center"/>
    </xf>
    <xf numFmtId="3" fontId="1" fillId="2" borderId="2" xfId="0" applyNumberFormat="1" applyFont="1" applyFill="1" applyBorder="1" applyAlignment="1">
      <alignment horizontal="left" wrapText="1"/>
    </xf>
    <xf numFmtId="3" fontId="1" fillId="0" borderId="2" xfId="3" applyNumberFormat="1" applyFont="1" applyFill="1" applyBorder="1" applyAlignment="1">
      <alignment horizontal="left"/>
    </xf>
    <xf numFmtId="0" fontId="1" fillId="0" borderId="2" xfId="0" applyFont="1" applyBorder="1" applyAlignment="1">
      <alignment vertical="top" wrapText="1"/>
    </xf>
    <xf numFmtId="0" fontId="1" fillId="0" borderId="2" xfId="3" applyFont="1" applyBorder="1" applyAlignment="1">
      <alignment vertical="top"/>
    </xf>
    <xf numFmtId="0" fontId="1" fillId="0" borderId="2" xfId="3" applyFont="1" applyFill="1" applyBorder="1" applyAlignment="1">
      <alignment horizontal="left"/>
    </xf>
    <xf numFmtId="0" fontId="1" fillId="2" borderId="2" xfId="3" applyFont="1" applyFill="1" applyBorder="1" applyAlignment="1">
      <alignment horizontal="left"/>
    </xf>
    <xf numFmtId="0" fontId="1" fillId="0" borderId="2" xfId="3" applyFont="1" applyFill="1" applyBorder="1" applyAlignment="1"/>
    <xf numFmtId="0" fontId="1" fillId="0" borderId="2" xfId="0" applyFont="1" applyBorder="1" applyAlignment="1">
      <alignment horizontal="left" wrapText="1"/>
    </xf>
    <xf numFmtId="0" fontId="1" fillId="0" borderId="2" xfId="0" applyFont="1" applyFill="1" applyBorder="1" applyAlignment="1">
      <alignment horizontal="left" vertical="top" wrapText="1"/>
    </xf>
    <xf numFmtId="164" fontId="1" fillId="0" borderId="2" xfId="0" applyNumberFormat="1" applyFont="1" applyFill="1" applyBorder="1" applyAlignment="1">
      <alignment horizontal="left" wrapText="1"/>
    </xf>
    <xf numFmtId="0" fontId="1" fillId="2" borderId="2" xfId="3" applyFont="1" applyFill="1" applyBorder="1" applyAlignment="1"/>
    <xf numFmtId="2" fontId="1" fillId="0" borderId="3" xfId="0" applyNumberFormat="1" applyFont="1" applyFill="1" applyBorder="1" applyAlignment="1">
      <alignment horizontal="center"/>
    </xf>
    <xf numFmtId="164" fontId="1" fillId="0" borderId="9" xfId="0" applyNumberFormat="1" applyFont="1" applyFill="1" applyBorder="1" applyAlignment="1">
      <alignment horizontal="left" wrapText="1"/>
    </xf>
    <xf numFmtId="3" fontId="1" fillId="2" borderId="10" xfId="0" applyNumberFormat="1" applyFont="1" applyFill="1" applyBorder="1" applyAlignment="1">
      <alignment horizontal="center"/>
    </xf>
    <xf numFmtId="49" fontId="1" fillId="0" borderId="10" xfId="0" applyNumberFormat="1" applyFont="1" applyBorder="1" applyAlignment="1">
      <alignment horizontal="center"/>
    </xf>
    <xf numFmtId="0" fontId="1" fillId="0" borderId="2" xfId="1" applyNumberFormat="1" applyFont="1" applyFill="1" applyBorder="1" applyAlignment="1">
      <alignment horizontal="left" wrapText="1"/>
    </xf>
    <xf numFmtId="0" fontId="1" fillId="0" borderId="2" xfId="0" applyNumberFormat="1" applyFont="1" applyFill="1" applyBorder="1" applyAlignment="1">
      <alignment horizontal="left" wrapText="1"/>
    </xf>
    <xf numFmtId="0" fontId="1" fillId="0" borderId="2" xfId="0" applyFont="1" applyBorder="1" applyAlignment="1">
      <alignment horizontal="left"/>
    </xf>
    <xf numFmtId="0" fontId="1" fillId="0" borderId="9" xfId="0" applyFont="1" applyBorder="1" applyAlignment="1">
      <alignment horizontal="left" wrapText="1"/>
    </xf>
    <xf numFmtId="164" fontId="1" fillId="0" borderId="10" xfId="0" applyNumberFormat="1" applyFont="1" applyFill="1" applyBorder="1" applyAlignment="1">
      <alignment horizontal="center"/>
    </xf>
    <xf numFmtId="2" fontId="1" fillId="0" borderId="10" xfId="0" applyNumberFormat="1" applyFont="1" applyFill="1" applyBorder="1" applyAlignment="1">
      <alignment horizontal="center"/>
    </xf>
    <xf numFmtId="0" fontId="1" fillId="2" borderId="2" xfId="0" applyFont="1" applyFill="1" applyBorder="1" applyAlignment="1">
      <alignment wrapText="1"/>
    </xf>
    <xf numFmtId="4" fontId="1" fillId="0" borderId="10" xfId="0" applyNumberFormat="1" applyFont="1" applyFill="1" applyBorder="1" applyAlignment="1">
      <alignment horizontal="center"/>
    </xf>
    <xf numFmtId="1" fontId="1" fillId="0" borderId="10" xfId="0" applyNumberFormat="1" applyFont="1" applyFill="1" applyBorder="1" applyAlignment="1">
      <alignment horizontal="center"/>
    </xf>
    <xf numFmtId="0" fontId="1" fillId="0" borderId="9" xfId="0" applyFont="1" applyBorder="1" applyAlignment="1">
      <alignment wrapText="1"/>
    </xf>
    <xf numFmtId="3" fontId="1" fillId="2" borderId="2" xfId="0" applyNumberFormat="1" applyFont="1" applyFill="1" applyBorder="1" applyAlignment="1">
      <alignment wrapText="1"/>
    </xf>
    <xf numFmtId="0" fontId="1" fillId="0" borderId="9" xfId="0" applyFont="1" applyFill="1" applyBorder="1" applyAlignment="1">
      <alignment wrapText="1"/>
    </xf>
    <xf numFmtId="0" fontId="1" fillId="2" borderId="2" xfId="3" applyFont="1" applyFill="1" applyBorder="1" applyAlignment="1">
      <alignment wrapText="1"/>
    </xf>
    <xf numFmtId="0" fontId="1" fillId="0" borderId="2" xfId="3" applyFont="1" applyFill="1" applyBorder="1" applyAlignment="1">
      <alignment wrapText="1"/>
    </xf>
    <xf numFmtId="0" fontId="1" fillId="2" borderId="9" xfId="3" applyFont="1" applyFill="1" applyBorder="1" applyAlignment="1">
      <alignment wrapText="1"/>
    </xf>
    <xf numFmtId="0" fontId="10" fillId="0" borderId="0" xfId="0" applyFont="1" applyAlignment="1">
      <alignment wrapText="1"/>
    </xf>
    <xf numFmtId="49" fontId="7" fillId="0" borderId="0" xfId="0" applyNumberFormat="1" applyFont="1" applyAlignment="1">
      <alignment horizontal="left"/>
    </xf>
    <xf numFmtId="49" fontId="11" fillId="0" borderId="0" xfId="0" applyNumberFormat="1" applyFont="1" applyAlignment="1">
      <alignment horizontal="left"/>
    </xf>
    <xf numFmtId="0" fontId="12" fillId="0" borderId="0" xfId="0" applyFont="1" applyAlignment="1">
      <alignment vertical="top"/>
    </xf>
    <xf numFmtId="0" fontId="0" fillId="0" borderId="0" xfId="0" applyAlignment="1">
      <alignment vertical="top"/>
    </xf>
    <xf numFmtId="0" fontId="13" fillId="0" borderId="0" xfId="0" applyFont="1" applyAlignment="1">
      <alignment wrapText="1"/>
    </xf>
    <xf numFmtId="0" fontId="8" fillId="0" borderId="0" xfId="0" applyFont="1"/>
    <xf numFmtId="0" fontId="14" fillId="0" borderId="0" xfId="0" applyFont="1" applyAlignment="1">
      <alignment horizontal="justify"/>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1" fillId="2" borderId="1" xfId="0" applyNumberFormat="1" applyFont="1" applyFill="1" applyBorder="1" applyAlignment="1" applyProtection="1">
      <alignment horizontal="left" wrapText="1"/>
      <protection locked="0"/>
    </xf>
    <xf numFmtId="49" fontId="4" fillId="2" borderId="1" xfId="0" applyNumberFormat="1" applyFont="1" applyFill="1" applyBorder="1" applyAlignment="1" applyProtection="1">
      <alignment horizontal="left" wrapText="1"/>
      <protection locked="0"/>
    </xf>
    <xf numFmtId="49" fontId="2" fillId="2" borderId="3" xfId="2" applyNumberFormat="1" applyFont="1" applyFill="1" applyBorder="1" applyAlignment="1">
      <alignment wrapText="1"/>
    </xf>
    <xf numFmtId="49" fontId="2" fillId="2" borderId="4" xfId="2" applyNumberFormat="1" applyFont="1" applyFill="1" applyBorder="1" applyAlignment="1">
      <alignment wrapText="1"/>
    </xf>
    <xf numFmtId="49" fontId="2" fillId="2" borderId="2" xfId="2" applyNumberFormat="1" applyFont="1" applyFill="1" applyBorder="1" applyAlignment="1">
      <alignment wrapText="1"/>
    </xf>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Fill="1" applyBorder="1" applyAlignment="1">
      <alignment wrapText="1"/>
    </xf>
    <xf numFmtId="0" fontId="2" fillId="0" borderId="4" xfId="0" applyFont="1" applyFill="1" applyBorder="1" applyAlignment="1">
      <alignment wrapText="1"/>
    </xf>
    <xf numFmtId="0" fontId="2" fillId="0" borderId="2" xfId="0" applyFont="1" applyFill="1" applyBorder="1" applyAlignment="1">
      <alignment wrapText="1"/>
    </xf>
  </cellXfs>
  <cellStyles count="10">
    <cellStyle name="Currency" xfId="1" builtinId="4"/>
    <cellStyle name="Normal" xfId="0" builtinId="0"/>
    <cellStyle name="Normal 2" xfId="3"/>
    <cellStyle name="Normal 2 2" xfId="4"/>
    <cellStyle name="Normal 2 2 2" xfId="7"/>
    <cellStyle name="Normal 2 3" xfId="5"/>
    <cellStyle name="Normal 2 3 2" xfId="8"/>
    <cellStyle name="Normal 2 4" xfId="6"/>
    <cellStyle name="Normal 2 4 2" xfId="9"/>
    <cellStyle name="Normal_DE_MAXVALID_2005_20080812" xfId="2"/>
  </cellStyles>
  <dxfs count="330">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alignment horizontal="left" vertical="bottom" textRotation="0" wrapText="0"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right style="thin">
          <color indexed="64"/>
        </right>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s>
  <tableStyles count="0"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19050</xdr:colOff>
      <xdr:row>0</xdr:row>
      <xdr:rowOff>152400</xdr:rowOff>
    </xdr:from>
    <xdr:to>
      <xdr:col>0</xdr:col>
      <xdr:colOff>2421783</xdr:colOff>
      <xdr:row>0</xdr:row>
      <xdr:rowOff>746760</xdr:rowOff>
    </xdr:to>
    <xdr:pic>
      <xdr:nvPicPr>
        <xdr:cNvPr id="2" name="Picture 1" descr="Mathematica logo&#10;Progress toghethe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9050" y="152400"/>
          <a:ext cx="2402733" cy="594360"/>
        </a:xfrm>
        <a:prstGeom prst="rect">
          <a:avLst/>
        </a:prstGeom>
      </xdr:spPr>
    </xdr:pic>
    <xdr:clientData/>
  </xdr:twoCellAnchor>
  <xdr:twoCellAnchor editAs="oneCell">
    <xdr:from>
      <xdr:col>0</xdr:col>
      <xdr:colOff>2600326</xdr:colOff>
      <xdr:row>0</xdr:row>
      <xdr:rowOff>66675</xdr:rowOff>
    </xdr:from>
    <xdr:to>
      <xdr:col>0</xdr:col>
      <xdr:colOff>2600327</xdr:colOff>
      <xdr:row>1</xdr:row>
      <xdr:rowOff>38100</xdr:rowOff>
    </xdr:to>
    <xdr:pic>
      <xdr:nvPicPr>
        <xdr:cNvPr id="3" name="Picture 2" descr="REPORT"/>
        <xdr:cNvPicPr/>
      </xdr:nvPicPr>
      <xdr:blipFill>
        <a:blip xmlns:r="http://schemas.openxmlformats.org/officeDocument/2006/relationships" r:embed="rId2" cstate="print"/>
        <a:stretch>
          <a:fillRect/>
        </a:stretch>
      </xdr:blipFill>
      <xdr:spPr>
        <a:xfrm>
          <a:off x="2600326" y="66675"/>
          <a:ext cx="1" cy="800100"/>
        </a:xfrm>
        <a:prstGeom prst="rect">
          <a:avLst/>
        </a:prstGeom>
      </xdr:spPr>
    </xdr:pic>
    <xdr:clientData/>
  </xdr:twoCellAnchor>
  <xdr:twoCellAnchor editAs="oneCell">
    <xdr:from>
      <xdr:col>0</xdr:col>
      <xdr:colOff>2771775</xdr:colOff>
      <xdr:row>0</xdr:row>
      <xdr:rowOff>28575</xdr:rowOff>
    </xdr:from>
    <xdr:to>
      <xdr:col>0</xdr:col>
      <xdr:colOff>2771775</xdr:colOff>
      <xdr:row>1</xdr:row>
      <xdr:rowOff>0</xdr:rowOff>
    </xdr:to>
    <xdr:pic>
      <xdr:nvPicPr>
        <xdr:cNvPr id="4" name="Picture 3" descr="REPORT"/>
        <xdr:cNvPicPr/>
      </xdr:nvPicPr>
      <xdr:blipFill>
        <a:blip xmlns:r="http://schemas.openxmlformats.org/officeDocument/2006/relationships" r:embed="rId2" cstate="print"/>
        <a:stretch>
          <a:fillRect/>
        </a:stretch>
      </xdr:blipFill>
      <xdr:spPr>
        <a:xfrm>
          <a:off x="2771775" y="28575"/>
          <a:ext cx="0" cy="800100"/>
        </a:xfrm>
        <a:prstGeom prst="rect">
          <a:avLst/>
        </a:prstGeom>
      </xdr:spPr>
    </xdr:pic>
    <xdr:clientData/>
  </xdr:twoCellAnchor>
  <xdr:twoCellAnchor editAs="oneCell">
    <xdr:from>
      <xdr:col>0</xdr:col>
      <xdr:colOff>4772025</xdr:colOff>
      <xdr:row>0</xdr:row>
      <xdr:rowOff>76200</xdr:rowOff>
    </xdr:from>
    <xdr:to>
      <xdr:col>0</xdr:col>
      <xdr:colOff>6924975</xdr:colOff>
      <xdr:row>0</xdr:row>
      <xdr:rowOff>752569</xdr:rowOff>
    </xdr:to>
    <xdr:pic>
      <xdr:nvPicPr>
        <xdr:cNvPr id="5" name="Picture 4" descr="REPORT"/>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4772025" y="76200"/>
          <a:ext cx="2152950" cy="676369"/>
        </a:xfrm>
        <a:prstGeom prst="rect">
          <a:avLst/>
        </a:prstGeom>
      </xdr:spPr>
    </xdr:pic>
    <xdr:clientData/>
  </xdr:twoCellAnchor>
</xdr:wsDr>
</file>

<file path=xl/tables/table1.xml><?xml version="1.0" encoding="utf-8"?>
<table xmlns="http://schemas.openxmlformats.org/spreadsheetml/2006/main" id="1" name="Table1" displayName="Table1" ref="A5:K24" totalsRowShown="0" headerRowDxfId="329" dataDxfId="327" headerRowBorderDxfId="328" tableBorderDxfId="326">
  <autoFilter ref="A5:K24"/>
  <tableColumns count="11">
    <tableColumn id="1" name="Measure" dataDxfId="325"/>
    <tableColumn id="2" name="Expected Range" dataDxfId="324"/>
    <tableColumn id="3" name="2012_x000a_Value"/>
    <tableColumn id="4" name="2012 _x000a_Value Within Range" dataDxfId="323"/>
    <tableColumn id="5" name="2013_x000a_Value"/>
    <tableColumn id="6" name="2013_x000a_Value Within Range" dataDxfId="322"/>
    <tableColumn id="7" name="2014_x000a_Value"/>
    <tableColumn id="8" name="2014_x000a_ Value Within Range" dataDxfId="321"/>
    <tableColumn id="9" name="% Change 2012 -_x000a_ 2013" dataDxfId="320"/>
    <tableColumn id="10" name="% Change 2013 - _x000a_2014" dataDxfId="319"/>
    <tableColumn id="11" name="Cross Year Within Expected Range" dataDxfId="318">
      <calculatedColumnFormula>IF(J6="Div by 0", "N/A", IF(J6="N/A","N/A", IF(J6&gt;30, "No", IF(J6&lt;-30, "No", "Yes"))))</calculatedColumnFormula>
    </tableColumn>
  </tableColumns>
  <tableStyleInfo showFirstColumn="0" showLastColumn="0" showRowStripes="1" showColumnStripes="0"/>
</table>
</file>

<file path=xl/tables/table10.xml><?xml version="1.0" encoding="utf-8"?>
<table xmlns="http://schemas.openxmlformats.org/spreadsheetml/2006/main" id="10" name="Table10" displayName="Table10" ref="A5:K130" totalsRowShown="0" headerRowDxfId="196" dataDxfId="194" headerRowBorderDxfId="195" tableBorderDxfId="193" totalsRowBorderDxfId="192">
  <autoFilter ref="A5:K130"/>
  <tableColumns count="11">
    <tableColumn id="1" name="Measure" dataDxfId="191"/>
    <tableColumn id="2" name="Expected Range" dataDxfId="190"/>
    <tableColumn id="3" name="2012_x000a_Value" dataDxfId="189"/>
    <tableColumn id="4" name="2012 _x000a_Value Within Range" dataDxfId="188">
      <calculatedColumnFormula>IF($B6="N/A","N/A",IF(C6&gt;15,"No",IF(C6&lt;-15,"No","Yes")))</calculatedColumnFormula>
    </tableColumn>
    <tableColumn id="5" name="2013_x000a_Value" dataDxfId="187"/>
    <tableColumn id="6" name="2013_x000a_Value Within Range" dataDxfId="186">
      <calculatedColumnFormula>IF($B6="N/A","N/A",IF(E6&gt;15,"No",IF(E6&lt;-15,"No","Yes")))</calculatedColumnFormula>
    </tableColumn>
    <tableColumn id="7" name="2014_x000a_Value" dataDxfId="185"/>
    <tableColumn id="8" name="2014_x000a_ Value Within Range" dataDxfId="184">
      <calculatedColumnFormula>IF($B6="N/A","N/A",IF(G6&gt;15,"No",IF(G6&lt;-15,"No","Yes")))</calculatedColumnFormula>
    </tableColumn>
    <tableColumn id="9" name="% Change 2012 -_x000a_ 2013" dataDxfId="183"/>
    <tableColumn id="10" name="% Change 2013 - _x000a_2014" dataDxfId="182"/>
    <tableColumn id="11" name="Cross Year Within Expected Range" dataDxfId="181">
      <calculatedColumnFormula>IF(J6="Div by 0", "N/A", IF(J6="N/A","N/A", IF(J6&gt;30, "No", IF(J6&lt;-30, "No", "Yes"))))</calculatedColumnFormula>
    </tableColumn>
  </tableColumns>
  <tableStyleInfo showFirstColumn="0" showLastColumn="0" showRowStripes="1" showColumnStripes="0"/>
</table>
</file>

<file path=xl/tables/table11.xml><?xml version="1.0" encoding="utf-8"?>
<table xmlns="http://schemas.openxmlformats.org/spreadsheetml/2006/main" id="11" name="Table11" displayName="Table11" ref="A5:K47" totalsRowShown="0" headerRowDxfId="180" dataDxfId="178" headerRowBorderDxfId="179" tableBorderDxfId="177" totalsRowBorderDxfId="176">
  <autoFilter ref="A5:K47"/>
  <tableColumns count="11">
    <tableColumn id="1" name="Measure" dataDxfId="175"/>
    <tableColumn id="2" name="Expected Range" dataDxfId="174"/>
    <tableColumn id="3" name="2012_x000a_Value" dataDxfId="173"/>
    <tableColumn id="4" name="2012 _x000a_Value Within Range" dataDxfId="172">
      <calculatedColumnFormula>IF($B6="N/A","N/A",IF(C6&gt;15,"No",IF(C6&lt;-15,"No","Yes")))</calculatedColumnFormula>
    </tableColumn>
    <tableColumn id="5" name="2013_x000a_Value" dataDxfId="171"/>
    <tableColumn id="6" name="2013_x000a_Value Within Range" dataDxfId="170">
      <calculatedColumnFormula>IF($B6="N/A","N/A",IF(E6&gt;15,"No",IF(E6&lt;-15,"No","Yes")))</calculatedColumnFormula>
    </tableColumn>
    <tableColumn id="7" name="2014_x000a_Value" dataDxfId="169"/>
    <tableColumn id="8" name="2014_x000a_ Value Within Range" dataDxfId="168">
      <calculatedColumnFormula>IF($B6="N/A","N/A",IF(G6&gt;15,"No",IF(G6&lt;-15,"No","Yes")))</calculatedColumnFormula>
    </tableColumn>
    <tableColumn id="9" name="% Change 2012 -_x000a_ 2013" dataDxfId="167"/>
    <tableColumn id="10" name="% Change 2013 - _x000a_2014" dataDxfId="166"/>
    <tableColumn id="11" name="Cross Year Within Expected Range" dataDxfId="165">
      <calculatedColumnFormula>IF(J6="Div by 0", "N/A", IF(J6="N/A","N/A", IF(J6&gt;30, "No", IF(J6&lt;-30, "No", "Yes"))))</calculatedColumnFormula>
    </tableColumn>
  </tableColumns>
  <tableStyleInfo showFirstColumn="0" showLastColumn="0" showRowStripes="1" showColumnStripes="0"/>
</table>
</file>

<file path=xl/tables/table12.xml><?xml version="1.0" encoding="utf-8"?>
<table xmlns="http://schemas.openxmlformats.org/spreadsheetml/2006/main" id="12" name="Table12" displayName="Table12" ref="A5:K57" totalsRowShown="0" headerRowDxfId="164" dataDxfId="162" headerRowBorderDxfId="163" tableBorderDxfId="161" totalsRowBorderDxfId="160">
  <autoFilter ref="A5:K57"/>
  <tableColumns count="11">
    <tableColumn id="1" name="Measure" dataDxfId="159"/>
    <tableColumn id="2" name="Expected Range" dataDxfId="158"/>
    <tableColumn id="3" name="2012_x000a_Value" dataDxfId="157"/>
    <tableColumn id="4" name="2012 _x000a_Value Within Range" dataDxfId="156">
      <calculatedColumnFormula>IF($B6="N/A","N/A",IF(C6&lt;0,"No","Yes"))</calculatedColumnFormula>
    </tableColumn>
    <tableColumn id="5" name="2013_x000a_Value" dataDxfId="155"/>
    <tableColumn id="6" name="2013_x000a_Value Within Range" dataDxfId="154">
      <calculatedColumnFormula>IF($B6="N/A","N/A",IF(E6&lt;0,"No","Yes"))</calculatedColumnFormula>
    </tableColumn>
    <tableColumn id="7" name="2014_x000a_Value" dataDxfId="153"/>
    <tableColumn id="8" name="2014_x000a_ Value Within Range" dataDxfId="152">
      <calculatedColumnFormula>IF($B6="N/A","N/A",IF(G6&lt;0,"No","Yes"))</calculatedColumnFormula>
    </tableColumn>
    <tableColumn id="9" name="% Change 2012 -_x000a_ 2013" dataDxfId="151"/>
    <tableColumn id="10" name="% Change 2013 - _x000a_2014" dataDxfId="150"/>
    <tableColumn id="11" name="Cross Year Within Expected Range" dataDxfId="149">
      <calculatedColumnFormula>IF(J6="Div by 0", "N/A", IF(J6="N/A","N/A", IF(J6&gt;30, "No", IF(J6&lt;-30, "No", "Yes"))))</calculatedColumnFormula>
    </tableColumn>
  </tableColumns>
  <tableStyleInfo showFirstColumn="0" showLastColumn="0" showRowStripes="1" showColumnStripes="0"/>
</table>
</file>

<file path=xl/tables/table13.xml><?xml version="1.0" encoding="utf-8"?>
<table xmlns="http://schemas.openxmlformats.org/spreadsheetml/2006/main" id="13" name="Table13" displayName="Table13" ref="A5:K22" totalsRowShown="0" headerRowDxfId="148" dataDxfId="146" headerRowBorderDxfId="147" tableBorderDxfId="145">
  <autoFilter ref="A5:K22"/>
  <tableColumns count="11">
    <tableColumn id="1" name="Measure" dataDxfId="144"/>
    <tableColumn id="2" name="Expected Range" dataDxfId="143"/>
    <tableColumn id="3" name="2012_x000a_Value"/>
    <tableColumn id="4" name="2012 _x000a_Value Within Range" dataDxfId="142"/>
    <tableColumn id="5" name="2013_x000a_Value"/>
    <tableColumn id="6" name="2013_x000a_Value Within Range" dataDxfId="141"/>
    <tableColumn id="7" name="2014_x000a_Value"/>
    <tableColumn id="8" name="2014_x000a_ Value Within Range" dataDxfId="140"/>
    <tableColumn id="9" name="% Change 2012 -_x000a_ 2013" dataDxfId="139"/>
    <tableColumn id="10" name="% Change 2013 - _x000a_2014" dataDxfId="138"/>
    <tableColumn id="11" name="Cross Year Within Expected Range" dataDxfId="137">
      <calculatedColumnFormula>IF(J6="Div by 0", "N/A", IF(J6="N/A","N/A", IF(J6&gt;30, "No", IF(J6&lt;-30, "No", "Yes"))))</calculatedColumnFormula>
    </tableColumn>
  </tableColumns>
  <tableStyleInfo showFirstColumn="0" showLastColumn="0" showRowStripes="1" showColumnStripes="0"/>
</table>
</file>

<file path=xl/tables/table14.xml><?xml version="1.0" encoding="utf-8"?>
<table xmlns="http://schemas.openxmlformats.org/spreadsheetml/2006/main" id="14" name="Table14" displayName="Table14" ref="A5:K31" totalsRowShown="0" headerRowDxfId="136" dataDxfId="134" headerRowBorderDxfId="135" tableBorderDxfId="133" totalsRowBorderDxfId="132">
  <autoFilter ref="A5:K31"/>
  <tableColumns count="11">
    <tableColumn id="1" name="Measure" dataDxfId="131"/>
    <tableColumn id="2" name="Expected Range" dataDxfId="130"/>
    <tableColumn id="3" name="2012_x000a_Value" dataDxfId="129"/>
    <tableColumn id="4" name="2012 _x000a_Value Within Range" dataDxfId="128">
      <calculatedColumnFormula>IF($B6="N/A","N/A",IF(C6&gt;15,"No",IF(C6&lt;-15,"No","Yes")))</calculatedColumnFormula>
    </tableColumn>
    <tableColumn id="5" name="2013_x000a_Value" dataDxfId="127"/>
    <tableColumn id="6" name="2013_x000a_Value Within Range" dataDxfId="126">
      <calculatedColumnFormula>IF($B6="N/A","N/A",IF(E6&gt;15,"No",IF(E6&lt;-15,"No","Yes")))</calculatedColumnFormula>
    </tableColumn>
    <tableColumn id="7" name="2014_x000a_Value" dataDxfId="125"/>
    <tableColumn id="8" name="2014_x000a_ Value Within Range" dataDxfId="124">
      <calculatedColumnFormula>IF($B6="N/A","N/A",IF(G6&gt;15,"No",IF(G6&lt;-15,"No","Yes")))</calculatedColumnFormula>
    </tableColumn>
    <tableColumn id="9" name="% Change 2012 -_x000a_ 2013" dataDxfId="123"/>
    <tableColumn id="10" name="% Change 2013 - _x000a_2014" dataDxfId="122"/>
    <tableColumn id="11" name="Cross Year Within Expected Range" dataDxfId="121">
      <calculatedColumnFormula>IF(J6="Div by 0", "N/A", IF(J6="N/A","N/A", IF(J6&gt;30, "No", IF(J6&lt;-30, "No", "Yes"))))</calculatedColumnFormula>
    </tableColumn>
  </tableColumns>
  <tableStyleInfo showFirstColumn="0" showLastColumn="0" showRowStripes="1" showColumnStripes="0"/>
</table>
</file>

<file path=xl/tables/table15.xml><?xml version="1.0" encoding="utf-8"?>
<table xmlns="http://schemas.openxmlformats.org/spreadsheetml/2006/main" id="15" name="Table15" displayName="Table15" ref="A5:K31" totalsRowShown="0" headerRowDxfId="120" dataDxfId="118" headerRowBorderDxfId="119" tableBorderDxfId="117">
  <autoFilter ref="A5:K31"/>
  <tableColumns count="11">
    <tableColumn id="1" name="Measure" dataDxfId="116"/>
    <tableColumn id="2" name="Expected Range" dataDxfId="115"/>
    <tableColumn id="3" name="2012_x000a_Value" dataDxfId="114"/>
    <tableColumn id="4" name="2012 _x000a_Value Within Range" dataDxfId="113">
      <calculatedColumnFormula>IF($B6="N/A","N/A",IF(C6&lt;0,"No","Yes"))</calculatedColumnFormula>
    </tableColumn>
    <tableColumn id="5" name="2013_x000a_Value" dataDxfId="112"/>
    <tableColumn id="6" name="2013_x000a_Value Within Range" dataDxfId="111">
      <calculatedColumnFormula>IF($B6="N/A","N/A",IF(E6&lt;0,"No","Yes"))</calculatedColumnFormula>
    </tableColumn>
    <tableColumn id="7" name="2014_x000a_Value" dataDxfId="110"/>
    <tableColumn id="8" name="2014_x000a_ Value Within Range" dataDxfId="109">
      <calculatedColumnFormula>IF($B6="N/A","N/A",IF(G6&lt;0,"No","Yes"))</calculatedColumnFormula>
    </tableColumn>
    <tableColumn id="9" name="% Change 2012 -_x000a_ 2013" dataDxfId="108"/>
    <tableColumn id="10" name="% Change 2013 - _x000a_2014" dataDxfId="107"/>
    <tableColumn id="11" name="Cross Year Within Expected Range" dataDxfId="106">
      <calculatedColumnFormula>IF(J6="Div by 0", "N/A", IF(J6="N/A","N/A", IF(J6&gt;30, "No", IF(J6&lt;-30, "No", "Yes"))))</calculatedColumnFormula>
    </tableColumn>
  </tableColumns>
  <tableStyleInfo showFirstColumn="0" showLastColumn="0" showRowStripes="1" showColumnStripes="0"/>
</table>
</file>

<file path=xl/tables/table16.xml><?xml version="1.0" encoding="utf-8"?>
<table xmlns="http://schemas.openxmlformats.org/spreadsheetml/2006/main" id="16" name="Table16" displayName="Table16" ref="A5:L35" totalsRowShown="0" dataDxfId="104" headerRowBorderDxfId="105" tableBorderDxfId="103">
  <autoFilter ref="A5:L35"/>
  <tableColumns count="12">
    <tableColumn id="1" name="Measure" dataDxfId="102"/>
    <tableColumn id="2" name="Expected Range" dataDxfId="101"/>
    <tableColumn id="3" name="2012_x000a_Value" dataDxfId="100"/>
    <tableColumn id="4" name="2012 _x000a_Value Within Range" dataDxfId="99">
      <calculatedColumnFormula>IF($B6="N/A","N/A",IF(C6&gt;10,"No",IF(C6&lt;-10,"No","Yes")))</calculatedColumnFormula>
    </tableColumn>
    <tableColumn id="5" name="2013_x000a_Value" dataDxfId="98"/>
    <tableColumn id="6" name="2013_x000a_Value Within Range" dataDxfId="97">
      <calculatedColumnFormula>IF($B6="N/A","N/A",IF(E6&gt;10,"No",IF(E6&lt;-10,"No","Yes")))</calculatedColumnFormula>
    </tableColumn>
    <tableColumn id="7" name="2014_x000a_Value" dataDxfId="96"/>
    <tableColumn id="8" name="2014_x000a_ Value Within Range" dataDxfId="95">
      <calculatedColumnFormula>IF($B6="N/A","N/A",IF(G6&gt;10,"No",IF(G6&lt;-10,"No","Yes")))</calculatedColumnFormula>
    </tableColumn>
    <tableColumn id="9" name="% Change 2012 -_x000a_ 2013" dataDxfId="94"/>
    <tableColumn id="10" name="% Change 2013 - _x000a_2014" dataDxfId="93"/>
    <tableColumn id="11" name="Cross Year Expected Range" dataDxfId="92"/>
    <tableColumn id="12" name="Cross Year Within Range" dataDxfId="91">
      <calculatedColumnFormula>IF(J6="Div by 0", "N/A", IF(K6="N/A","N/A", IF(J6&gt;VALUE(MID(K6,1,2)), "No", IF(J6&lt;-1*VALUE(MID(K6,1,2)), "No", "Yes"))))</calculatedColumnFormula>
    </tableColumn>
  </tableColumns>
  <tableStyleInfo showFirstColumn="0" showLastColumn="0" showRowStripes="1" showColumnStripes="0"/>
</table>
</file>

<file path=xl/tables/table17.xml><?xml version="1.0" encoding="utf-8"?>
<table xmlns="http://schemas.openxmlformats.org/spreadsheetml/2006/main" id="17" name="Table17" displayName="Table17" ref="A5:L339" totalsRowShown="0" dataDxfId="89" headerRowBorderDxfId="90" tableBorderDxfId="88" totalsRowBorderDxfId="87">
  <autoFilter ref="A5:L339"/>
  <tableColumns count="12">
    <tableColumn id="1" name="Measure" dataDxfId="86"/>
    <tableColumn id="2" name="Expected Range" dataDxfId="85"/>
    <tableColumn id="3" name="2012_x000a_Value" dataDxfId="84"/>
    <tableColumn id="4" name="2012 _x000a_Value Within Range" dataDxfId="83">
      <calculatedColumnFormula>IF($B6="N/A","N/A",IF(C6&gt;10,"No",IF(C6&lt;-10,"No","Yes")))</calculatedColumnFormula>
    </tableColumn>
    <tableColumn id="5" name="2013_x000a_Value" dataDxfId="82"/>
    <tableColumn id="6" name="2013_x000a_Value Within Range" dataDxfId="81">
      <calculatedColumnFormula>IF($B6="N/A","N/A",IF(E6&gt;10,"No",IF(E6&lt;-10,"No","Yes")))</calculatedColumnFormula>
    </tableColumn>
    <tableColumn id="7" name="2014_x000a_Value" dataDxfId="80"/>
    <tableColumn id="8" name="2014_x000a_ Value Within Range" dataDxfId="79">
      <calculatedColumnFormula>IF($B6="N/A","N/A",IF(G6&gt;10,"No",IF(G6&lt;-10,"No","Yes")))</calculatedColumnFormula>
    </tableColumn>
    <tableColumn id="9" name="% Change 2012 -_x000a_ 2013" dataDxfId="78"/>
    <tableColumn id="10" name="% Change 2013 - _x000a_2014" dataDxfId="77"/>
    <tableColumn id="11" name="Cross Year Expected Range" dataDxfId="76"/>
    <tableColumn id="12" name="Cross Year Within Range" dataDxfId="75">
      <calculatedColumnFormula>IF(J6="Div by 0", "N/A", IF(K6="N/A","N/A", IF(J6&gt;VALUE(MID(K6,1,2)), "No", IF(J6&lt;-1*VALUE(MID(K6,1,2)), "No", "Yes"))))</calculatedColumnFormula>
    </tableColumn>
  </tableColumns>
  <tableStyleInfo showFirstColumn="0" showLastColumn="0" showRowStripes="1" showColumnStripes="0"/>
</table>
</file>

<file path=xl/tables/table18.xml><?xml version="1.0" encoding="utf-8"?>
<table xmlns="http://schemas.openxmlformats.org/spreadsheetml/2006/main" id="18" name="Table18" displayName="Table18" ref="A5:L171" totalsRowShown="0" headerRowBorderDxfId="74" tableBorderDxfId="73" totalsRowBorderDxfId="72">
  <autoFilter ref="A5:L171"/>
  <tableColumns count="12">
    <tableColumn id="1" name="Measure" dataDxfId="71"/>
    <tableColumn id="2" name="Expected Range" dataDxfId="70"/>
    <tableColumn id="3" name="2012_x000a_Value"/>
    <tableColumn id="4" name="2012 _x000a_Value Within Range" dataDxfId="69">
      <calculatedColumnFormula>IF($B6="N/A","N/A",IF(C6&gt;10,"No",IF(C6&lt;-10,"No","Yes")))</calculatedColumnFormula>
    </tableColumn>
    <tableColumn id="5" name="2013_x000a_Value"/>
    <tableColumn id="6" name="2013_x000a_Value Within Range" dataDxfId="68">
      <calculatedColumnFormula>IF($B6="N/A","N/A",IF(E6&gt;10,"No",IF(E6&lt;-10,"No","Yes")))</calculatedColumnFormula>
    </tableColumn>
    <tableColumn id="7" name="2014_x000a_Value"/>
    <tableColumn id="8" name="2014_x000a_ Value Within Range" dataDxfId="67">
      <calculatedColumnFormula>IF($B6="N/A","N/A",IF(G6&gt;10,"No",IF(G6&lt;-10,"No","Yes")))</calculatedColumnFormula>
    </tableColumn>
    <tableColumn id="9" name="% Change 2012 -_x000a_ 2013" dataDxfId="66"/>
    <tableColumn id="10" name="% Change 2013 - _x000a_2014" dataDxfId="65"/>
    <tableColumn id="11" name="Cross Year Expected Range" dataDxfId="64"/>
    <tableColumn id="12" name="Cross Year Within Range" dataDxfId="63">
      <calculatedColumnFormula>IF(J6="Div by 0", "N/A", IF(K6="N/A","N/A", IF(J6&gt;VALUE(MID(K6,1,2)), "No", IF(J6&lt;-1*VALUE(MID(K6,1,2)), "No", "Yes"))))</calculatedColumnFormula>
    </tableColumn>
  </tableColumns>
  <tableStyleInfo showFirstColumn="0" showLastColumn="0" showRowStripes="1" showColumnStripes="0"/>
</table>
</file>

<file path=xl/tables/table19.xml><?xml version="1.0" encoding="utf-8"?>
<table xmlns="http://schemas.openxmlformats.org/spreadsheetml/2006/main" id="19" name="Table19" displayName="Table19" ref="A5:L213" totalsRowShown="0" headerRowBorderDxfId="62" tableBorderDxfId="61" totalsRowBorderDxfId="60">
  <autoFilter ref="A5:L213"/>
  <tableColumns count="12">
    <tableColumn id="1" name="Measure" dataDxfId="59"/>
    <tableColumn id="2" name="Expected Range" dataDxfId="58"/>
    <tableColumn id="3" name="2012_x000a_Value" dataDxfId="57"/>
    <tableColumn id="4" name="2012 _x000a_Value Within Range" dataDxfId="56">
      <calculatedColumnFormula>IF($B6="N/A","N/A",IF(C6&gt;10,"No",IF(C6&lt;-10,"No","Yes")))</calculatedColumnFormula>
    </tableColumn>
    <tableColumn id="5" name="2013_x000a_Value" dataDxfId="55"/>
    <tableColumn id="6" name="2013_x000a_Value Within Range" dataDxfId="54">
      <calculatedColumnFormula>IF($B6="N/A","N/A",IF(E6&gt;10,"No",IF(E6&lt;-10,"No","Yes")))</calculatedColumnFormula>
    </tableColumn>
    <tableColumn id="7" name="2014_x000a_Value" dataDxfId="53"/>
    <tableColumn id="8" name="2014_x000a_ Value Within Range" dataDxfId="52">
      <calculatedColumnFormula>IF($B6="N/A","N/A",IF(G6&gt;10,"No",IF(G6&lt;-10,"No","Yes")))</calculatedColumnFormula>
    </tableColumn>
    <tableColumn id="9" name="% Change 2012 -_x000a_ 2013" dataDxfId="51"/>
    <tableColumn id="10" name="% Change 2013 - _x000a_2014" dataDxfId="50"/>
    <tableColumn id="11" name="Cross Year Expected Range" dataDxfId="49"/>
    <tableColumn id="12" name="Cross Year Within Range" dataDxfId="48">
      <calculatedColumnFormula>IF(J6="Div by 0", "N/A", IF(OR(J6="N/A",K6="N/A"),"N/A", IF(J6&gt;VALUE(MID(K6,1,2)), "No", IF(J6&lt;-1*VALUE(MID(K6,1,2)), "No", "Yes"))))</calculatedColumnFormula>
    </tableColumn>
  </tableColumns>
  <tableStyleInfo showFirstColumn="0" showLastColumn="0" showRowStripes="1" showColumnStripes="0"/>
</table>
</file>

<file path=xl/tables/table2.xml><?xml version="1.0" encoding="utf-8"?>
<table xmlns="http://schemas.openxmlformats.org/spreadsheetml/2006/main" id="2" name="Table2" displayName="Table2" ref="A5:K40" totalsRowShown="0" headerRowDxfId="317" dataDxfId="315" headerRowBorderDxfId="316" tableBorderDxfId="314" totalsRowBorderDxfId="313">
  <autoFilter ref="A5:K40"/>
  <tableColumns count="11">
    <tableColumn id="1" name="Measure" dataDxfId="312"/>
    <tableColumn id="2" name="Expected Range" dataDxfId="311"/>
    <tableColumn id="3" name="2012_x000a_Value" dataDxfId="310"/>
    <tableColumn id="4" name="2012 _x000a_Value Within Range" dataDxfId="309"/>
    <tableColumn id="5" name="2013_x000a_Value" dataDxfId="308"/>
    <tableColumn id="6" name="2013_x000a_Value Within Range" dataDxfId="307"/>
    <tableColumn id="7" name="2014_x000a_Value" dataDxfId="306"/>
    <tableColumn id="8" name="2014_x000a_ Value Within Range" dataDxfId="305"/>
    <tableColumn id="9" name="% Change 2012 -_x000a_ 2013" dataDxfId="304"/>
    <tableColumn id="10" name="% Change 2013 - _x000a_2014" dataDxfId="303"/>
    <tableColumn id="11" name="Cross Year Within Expected Range" dataDxfId="302">
      <calculatedColumnFormula>IF(J6="Div by 0", "N/A", IF(J6="N/A","N/A", IF(J6&gt;30, "No", IF(J6&lt;-30, "No", "Yes"))))</calculatedColumnFormula>
    </tableColumn>
  </tableColumns>
  <tableStyleInfo showFirstColumn="0" showLastColumn="0" showRowStripes="1" showColumnStripes="0"/>
</table>
</file>

<file path=xl/tables/table20.xml><?xml version="1.0" encoding="utf-8"?>
<table xmlns="http://schemas.openxmlformats.org/spreadsheetml/2006/main" id="20" name="Table20" displayName="Table20" ref="A5:L252" totalsRowShown="0" dataDxfId="46" headerRowBorderDxfId="47" tableBorderDxfId="45" totalsRowBorderDxfId="44">
  <autoFilter ref="A5:L252"/>
  <tableColumns count="12">
    <tableColumn id="1" name="Measure" dataDxfId="43"/>
    <tableColumn id="2" name="Expected Range" dataDxfId="42"/>
    <tableColumn id="3" name="2012_x000a_Value" dataDxfId="41"/>
    <tableColumn id="4" name="2012 _x000a_Value Within Range" dataDxfId="40">
      <calculatedColumnFormula>IF($B6="N/A","N/A",IF(C6&gt;10,"No",IF(C6&lt;-10,"No","Yes")))</calculatedColumnFormula>
    </tableColumn>
    <tableColumn id="5" name="2013_x000a_Value" dataDxfId="39"/>
    <tableColumn id="6" name="2013_x000a_Value Within Range" dataDxfId="38">
      <calculatedColumnFormula>IF($B6="N/A","N/A",IF(E6&gt;10,"No",IF(E6&lt;-10,"No","Yes")))</calculatedColumnFormula>
    </tableColumn>
    <tableColumn id="7" name="2014_x000a_Value" dataDxfId="37"/>
    <tableColumn id="8" name="2014_x000a_ Value Within Range" dataDxfId="36">
      <calculatedColumnFormula>IF($B6="N/A","N/A",IF(G6&gt;10,"No",IF(G6&lt;-10,"No","Yes")))</calculatedColumnFormula>
    </tableColumn>
    <tableColumn id="9" name="% Change 2012 -_x000a_ 2013" dataDxfId="35"/>
    <tableColumn id="10" name="% Change 2013 - _x000a_2014" dataDxfId="34"/>
    <tableColumn id="11" name="Cross Year Expected Range" dataDxfId="33"/>
    <tableColumn id="12" name="Cross Year Within Range" dataDxfId="32">
      <calculatedColumnFormula>IF(J6="Div by 0", "N/A", IF(K6="N/A","N/A", IF(J6&gt;VALUE(MID(K6,1,2)), "No", IF(J6&lt;-1*VALUE(MID(K6,1,2)), "No", "Yes"))))</calculatedColumnFormula>
    </tableColumn>
  </tableColumns>
  <tableStyleInfo showFirstColumn="0" showLastColumn="0" showRowStripes="1" showColumnStripes="0"/>
</table>
</file>

<file path=xl/tables/table21.xml><?xml version="1.0" encoding="utf-8"?>
<table xmlns="http://schemas.openxmlformats.org/spreadsheetml/2006/main" id="21" name="Table21" displayName="Table21" ref="A5:L203" totalsRowShown="0" dataDxfId="30" headerRowBorderDxfId="31" tableBorderDxfId="29" totalsRowBorderDxfId="28">
  <autoFilter ref="A5:L203"/>
  <tableColumns count="12">
    <tableColumn id="1" name="Measure" dataDxfId="27"/>
    <tableColumn id="2" name="Expected Range" dataDxfId="26"/>
    <tableColumn id="3" name="2012_x000a_Value" dataDxfId="25"/>
    <tableColumn id="4" name="2012 _x000a_Value Within Range" dataDxfId="24">
      <calculatedColumnFormula>IF($B6="N/A","N/A",IF(C6&gt;10,"No",IF(C6&lt;-10,"No","Yes")))</calculatedColumnFormula>
    </tableColumn>
    <tableColumn id="5" name="2013_x000a_Value" dataDxfId="23"/>
    <tableColumn id="6" name="2013_x000a_Value Within Range" dataDxfId="22">
      <calculatedColumnFormula>IF($B6="N/A","N/A",IF(E6&gt;10,"No",IF(E6&lt;-10,"No","Yes")))</calculatedColumnFormula>
    </tableColumn>
    <tableColumn id="7" name="2014_x000a_Value" dataDxfId="21"/>
    <tableColumn id="8" name="2014_x000a_ Value Within Range" dataDxfId="20">
      <calculatedColumnFormula>IF($B6="N/A","N/A",IF(G6&gt;10,"No",IF(G6&lt;-10,"No","Yes")))</calculatedColumnFormula>
    </tableColumn>
    <tableColumn id="9" name="% Change 2012 -_x000a_ 2013" dataDxfId="19"/>
    <tableColumn id="10" name="% Change 2013 - _x000a_2014" dataDxfId="18"/>
    <tableColumn id="11" name="Cross Year Expected Range" dataDxfId="17"/>
    <tableColumn id="12" name="Cross Year Within Range" dataDxfId="16">
      <calculatedColumnFormula>IF(J6="Div by 0", "N/A", IF(K6="N/A","N/A", IF(J6&gt;VALUE(MID(K6,1,2)), "No", IF(J6&lt;-1*VALUE(MID(K6,1,2)), "No", "Yes"))))</calculatedColumnFormula>
    </tableColumn>
  </tableColumns>
  <tableStyleInfo showFirstColumn="0" showLastColumn="0" showRowStripes="1" showColumnStripes="0"/>
</table>
</file>

<file path=xl/tables/table22.xml><?xml version="1.0" encoding="utf-8"?>
<table xmlns="http://schemas.openxmlformats.org/spreadsheetml/2006/main" id="22" name="Table22" displayName="Table22" ref="A5:L253" totalsRowShown="0" dataDxfId="14" headerRowBorderDxfId="15" tableBorderDxfId="13" totalsRowBorderDxfId="12">
  <autoFilter ref="A5:L253"/>
  <tableColumns count="12">
    <tableColumn id="1" name="Measure" dataDxfId="11" dataCellStyle="Normal 2"/>
    <tableColumn id="2" name="Expected Range" dataDxfId="10"/>
    <tableColumn id="3" name="2012_x000a_Value" dataDxfId="9"/>
    <tableColumn id="4" name="2012 _x000a_Value Within Range" dataDxfId="8">
      <calculatedColumnFormula>IF($B6="N/A","N/A",IF(C6&gt;10,"No",IF(C6&lt;-10,"No","Yes")))</calculatedColumnFormula>
    </tableColumn>
    <tableColumn id="5" name="2013_x000a_Value" dataDxfId="7"/>
    <tableColumn id="6" name="2013_x000a_Value Within Range" dataDxfId="6">
      <calculatedColumnFormula>IF($B6="N/A","N/A",IF(E6&gt;10,"No",IF(E6&lt;-10,"No","Yes")))</calculatedColumnFormula>
    </tableColumn>
    <tableColumn id="7" name="2014_x000a_Value" dataDxfId="5"/>
    <tableColumn id="8" name="2014_x000a_ Value Within Range" dataDxfId="4">
      <calculatedColumnFormula>IF($B6="N/A","N/A",IF(G6&gt;10,"No",IF(G6&lt;-10,"No","Yes")))</calculatedColumnFormula>
    </tableColumn>
    <tableColumn id="9" name="% Change 2012 -_x000a_ 2013" dataDxfId="3"/>
    <tableColumn id="10" name="% Change 2013 - _x000a_2014" dataDxfId="2"/>
    <tableColumn id="11" name="Cross Year Expected Range" dataDxfId="1"/>
    <tableColumn id="12" name="Cross Year Within Range" dataDxfId="0">
      <calculatedColumnFormula>IF(J6="Div by 0", "N/A", IF(K6="N/A","N/A", IF(J6&gt;VALUE(MID(K6,1,2)), "No", IF(J6&lt;-1*VALUE(MID(K6,1,2)), "No", "Yes"))))</calculatedColumnFormula>
    </tableColumn>
  </tableColumns>
  <tableStyleInfo showFirstColumn="0" showLastColumn="0" showRowStripes="1" showColumnStripes="0"/>
</table>
</file>

<file path=xl/tables/table3.xml><?xml version="1.0" encoding="utf-8"?>
<table xmlns="http://schemas.openxmlformats.org/spreadsheetml/2006/main" id="3" name="Table3" displayName="Table3" ref="A5:K31" totalsRowShown="0" headerRowDxfId="301" dataDxfId="299" headerRowBorderDxfId="300" tableBorderDxfId="298" totalsRowBorderDxfId="297">
  <autoFilter ref="A5:K31"/>
  <tableColumns count="11">
    <tableColumn id="1" name="Measure" dataDxfId="296"/>
    <tableColumn id="2" name="Expected Range" dataDxfId="295"/>
    <tableColumn id="3" name="2012_x000a_Value" dataDxfId="294"/>
    <tableColumn id="4" name="2012 _x000a_Value Within Range" dataDxfId="293"/>
    <tableColumn id="5" name="2013_x000a_Value" dataDxfId="292"/>
    <tableColumn id="6" name="2013_x000a_Value Within Range" dataDxfId="291"/>
    <tableColumn id="7" name="2014_x000a_Value" dataDxfId="290"/>
    <tableColumn id="8" name="2014_x000a_ Value Within Range" dataDxfId="289"/>
    <tableColumn id="9" name="% Change 2012 -_x000a_ 2013" dataDxfId="288"/>
    <tableColumn id="10" name="% Change 2013 - _x000a_2014" dataDxfId="287"/>
    <tableColumn id="11" name="Cross Year Within Expected Range" dataDxfId="286">
      <calculatedColumnFormula>IF(J6="Div by 0", "N/A", IF(J6="N/A","N/A", IF(J6&gt;30, "No", IF(J6&lt;-30, "No", "Yes"))))</calculatedColumnFormula>
    </tableColumn>
  </tableColumns>
  <tableStyleInfo showFirstColumn="0" showLastColumn="0" showRowStripes="1" showColumnStripes="0"/>
</table>
</file>

<file path=xl/tables/table4.xml><?xml version="1.0" encoding="utf-8"?>
<table xmlns="http://schemas.openxmlformats.org/spreadsheetml/2006/main" id="4" name="Table4" displayName="Table4" ref="A5:K39" totalsRowShown="0" headerRowDxfId="285" dataDxfId="283" headerRowBorderDxfId="284" tableBorderDxfId="282">
  <autoFilter ref="A5:K39"/>
  <tableColumns count="11">
    <tableColumn id="1" name="Measure" dataDxfId="281" dataCellStyle="Normal 2"/>
    <tableColumn id="2" name="Expected Range" dataDxfId="280"/>
    <tableColumn id="3" name="2012_x000a_Value" dataDxfId="279"/>
    <tableColumn id="4" name="2012 _x000a_Value Within Range" dataDxfId="278">
      <calculatedColumnFormula>IF($B6="N/A","N/A",IF(C6&lt;0,"No","Yes"))</calculatedColumnFormula>
    </tableColumn>
    <tableColumn id="5" name="2013_x000a_Value" dataDxfId="277"/>
    <tableColumn id="6" name="2013_x000a_Value Within Range" dataDxfId="276">
      <calculatedColumnFormula>IF($B6="N/A","N/A",IF(E6&lt;0,"No","Yes"))</calculatedColumnFormula>
    </tableColumn>
    <tableColumn id="7" name="2014_x000a_Value" dataDxfId="275"/>
    <tableColumn id="8" name="2014_x000a_ Value Within Range" dataDxfId="274">
      <calculatedColumnFormula>IF($B6="N/A","N/A",IF(G6&lt;0,"No","Yes"))</calculatedColumnFormula>
    </tableColumn>
    <tableColumn id="9" name="% Change 2012 -_x000a_ 2013" dataDxfId="273"/>
    <tableColumn id="10" name="% Change 2013 - _x000a_2014" dataDxfId="272"/>
    <tableColumn id="11" name="Cross Year Within Expected Range" dataDxfId="271">
      <calculatedColumnFormula>IF(J6="Div by 0", "N/A", IF(J6="N/A","N/A", IF(J6&gt;30, "No", IF(J6&lt;-30, "No", "Yes"))))</calculatedColumnFormula>
    </tableColumn>
  </tableColumns>
  <tableStyleInfo showFirstColumn="0" showLastColumn="0" showRowStripes="1" showColumnStripes="0"/>
</table>
</file>

<file path=xl/tables/table5.xml><?xml version="1.0" encoding="utf-8"?>
<table xmlns="http://schemas.openxmlformats.org/spreadsheetml/2006/main" id="5" name="Table5" displayName="Table5" ref="A5:K24" totalsRowShown="0" headerRowDxfId="270" dataDxfId="268" headerRowBorderDxfId="269" tableBorderDxfId="267">
  <autoFilter ref="A5:K24"/>
  <tableColumns count="11">
    <tableColumn id="1" name="Measure" dataDxfId="266"/>
    <tableColumn id="2" name="Expected Range" dataDxfId="265"/>
    <tableColumn id="3" name="2012_x000a_Value"/>
    <tableColumn id="4" name="2012 _x000a_Value Within Range" dataDxfId="264"/>
    <tableColumn id="5" name="2013_x000a_Value"/>
    <tableColumn id="6" name="2013_x000a_Value Within Range" dataDxfId="263"/>
    <tableColumn id="7" name="2014_x000a_Value"/>
    <tableColumn id="8" name="2014_x000a_ Value Within Range" dataDxfId="262"/>
    <tableColumn id="9" name="% Change 2012 -_x000a_ 2013" dataDxfId="261"/>
    <tableColumn id="10" name="% Change 2013 - _x000a_2014" dataDxfId="260"/>
    <tableColumn id="11" name="Cross Year Within Expected Range" dataDxfId="259">
      <calculatedColumnFormula>IF(J6="Div by 0", "N/A", IF(J6="N/A","N/A", IF(J6&gt;30, "No", IF(J6&lt;-30, "No", "Yes"))))</calculatedColumnFormula>
    </tableColumn>
  </tableColumns>
  <tableStyleInfo showFirstColumn="0" showLastColumn="0" showRowStripes="1" showColumnStripes="0"/>
</table>
</file>

<file path=xl/tables/table6.xml><?xml version="1.0" encoding="utf-8"?>
<table xmlns="http://schemas.openxmlformats.org/spreadsheetml/2006/main" id="6" name="Table6" displayName="Table6" ref="A5:K34" totalsRowShown="0" headerRowDxfId="258" dataDxfId="256" headerRowBorderDxfId="257" tableBorderDxfId="255" totalsRowBorderDxfId="254">
  <autoFilter ref="A5:K34"/>
  <tableColumns count="11">
    <tableColumn id="1" name="Measure" dataDxfId="253" dataCellStyle="Normal 2"/>
    <tableColumn id="2" name="Expected Range" dataDxfId="252"/>
    <tableColumn id="3" name="2012_x000a_Value" dataDxfId="251"/>
    <tableColumn id="4" name="2012 _x000a_Value Within Range" dataDxfId="250"/>
    <tableColumn id="5" name="2013_x000a_Value" dataDxfId="249"/>
    <tableColumn id="6" name="2013_x000a_Value Within Range" dataDxfId="248"/>
    <tableColumn id="7" name="2014_x000a_Value" dataDxfId="247"/>
    <tableColumn id="8" name="2014_x000a_ Value Within Range" dataDxfId="246"/>
    <tableColumn id="9" name="% Change 2012 -_x000a_ 2013" dataDxfId="245"/>
    <tableColumn id="10" name="% Change 2013 - _x000a_2014" dataDxfId="244"/>
    <tableColumn id="11" name="Cross Year Within Expected Range" dataDxfId="243">
      <calculatedColumnFormula>IF(J6="Div by 0", "N/A", IF(J6="N/A","N/A", IF(J6&gt;30, "No", IF(J6&lt;-30, "No", "Yes"))))</calculatedColumnFormula>
    </tableColumn>
  </tableColumns>
  <tableStyleInfo showFirstColumn="0" showLastColumn="0" showRowStripes="1" showColumnStripes="0"/>
</table>
</file>

<file path=xl/tables/table7.xml><?xml version="1.0" encoding="utf-8"?>
<table xmlns="http://schemas.openxmlformats.org/spreadsheetml/2006/main" id="7" name="Table7" displayName="Table7" ref="A5:K22" totalsRowShown="0" headerRowDxfId="242" dataDxfId="240" headerRowBorderDxfId="241" tableBorderDxfId="239" totalsRowBorderDxfId="238">
  <autoFilter ref="A5:K22"/>
  <tableColumns count="11">
    <tableColumn id="1" name="Measure" dataDxfId="237" dataCellStyle="Normal 2"/>
    <tableColumn id="2" name="Expected Range" dataDxfId="236"/>
    <tableColumn id="3" name="2012_x000a_Value" dataDxfId="235"/>
    <tableColumn id="4" name="2012 _x000a_Value Within Range" dataDxfId="234"/>
    <tableColumn id="5" name="2013_x000a_Value" dataDxfId="233"/>
    <tableColumn id="6" name="2013_x000a_Value Within Range" dataDxfId="232"/>
    <tableColumn id="7" name="2014_x000a_Value" dataDxfId="231"/>
    <tableColumn id="8" name="2014_x000a_ Value Within Range" dataDxfId="230"/>
    <tableColumn id="9" name="% Change 2012 -_x000a_ 2013" dataDxfId="229"/>
    <tableColumn id="10" name="% Change 2013 - _x000a_2014" dataDxfId="228"/>
    <tableColumn id="11" name="Cross Year Within Expected Range" dataDxfId="227">
      <calculatedColumnFormula>IF(J6="Div by 0", "N/A", IF(J6="N/A","N/A", IF(J6&gt;30, "No", IF(J6&lt;-30, "No", "Yes"))))</calculatedColumnFormula>
    </tableColumn>
  </tableColumns>
  <tableStyleInfo showFirstColumn="0" showLastColumn="0" showRowStripes="1" showColumnStripes="0"/>
</table>
</file>

<file path=xl/tables/table8.xml><?xml version="1.0" encoding="utf-8"?>
<table xmlns="http://schemas.openxmlformats.org/spreadsheetml/2006/main" id="8" name="Table8" displayName="Table8" ref="A5:K30" totalsRowShown="0" headerRowDxfId="226" dataDxfId="224" headerRowBorderDxfId="225" tableBorderDxfId="223">
  <autoFilter ref="A5:K30"/>
  <tableColumns count="11">
    <tableColumn id="1" name="Measure" dataDxfId="222" dataCellStyle="Normal 2"/>
    <tableColumn id="2" name="Expected Range" dataDxfId="221"/>
    <tableColumn id="3" name="2012_x000a_Value" dataDxfId="220"/>
    <tableColumn id="4" name="2012 _x000a_Value Within Range" dataDxfId="219">
      <calculatedColumnFormula>IF($B6="N/A","N/A",IF(C6&lt;0,"No","Yes"))</calculatedColumnFormula>
    </tableColumn>
    <tableColumn id="5" name="2013_x000a_Value" dataDxfId="218"/>
    <tableColumn id="6" name="2013_x000a_Value Within Range" dataDxfId="217">
      <calculatedColumnFormula>IF($B6="N/A","N/A",IF(E6&lt;0,"No","Yes"))</calculatedColumnFormula>
    </tableColumn>
    <tableColumn id="7" name="2014_x000a_Value" dataDxfId="216"/>
    <tableColumn id="8" name="2014_x000a_ Value Within Range" dataDxfId="215">
      <calculatedColumnFormula>IF($B6="N/A","N/A",IF(G6&lt;0,"No","Yes"))</calculatedColumnFormula>
    </tableColumn>
    <tableColumn id="9" name="% Change 2012 -_x000a_ 2013" dataDxfId="214"/>
    <tableColumn id="10" name="% Change 2013 - _x000a_2014" dataDxfId="213"/>
    <tableColumn id="11" name="Cross Year Within Expected Range" dataDxfId="212">
      <calculatedColumnFormula>IF(J6="Div by 0", "N/A", IF(J6="N/A","N/A", IF(J6&gt;30, "No", IF(J6&lt;-30, "No", "Yes"))))</calculatedColumnFormula>
    </tableColumn>
  </tableColumns>
  <tableStyleInfo showFirstColumn="0" showLastColumn="0" showRowStripes="1" showColumnStripes="0"/>
</table>
</file>

<file path=xl/tables/table9.xml><?xml version="1.0" encoding="utf-8"?>
<table xmlns="http://schemas.openxmlformats.org/spreadsheetml/2006/main" id="9" name="Table9" displayName="Table9" ref="A5:K54" totalsRowShown="0" headerRowDxfId="211" dataDxfId="209" headerRowBorderDxfId="210" tableBorderDxfId="208">
  <autoFilter ref="A5:K54"/>
  <tableColumns count="11">
    <tableColumn id="1" name="Measure" dataDxfId="207"/>
    <tableColumn id="2" name="Expected Range" dataDxfId="206"/>
    <tableColumn id="3" name="2012_x000a_Value" dataDxfId="205"/>
    <tableColumn id="4" name="2012 _x000a_Value Within Range" dataDxfId="204"/>
    <tableColumn id="5" name="2013_x000a_Value" dataDxfId="203"/>
    <tableColumn id="6" name="2013_x000a_Value Within Range" dataDxfId="202"/>
    <tableColumn id="7" name="2014_x000a_Value" dataDxfId="201"/>
    <tableColumn id="8" name="2014_x000a_ Value Within Range" dataDxfId="200"/>
    <tableColumn id="9" name="% Change 2012 -_x000a_ 2013" dataDxfId="199"/>
    <tableColumn id="10" name="% Change 2013 - _x000a_2014" dataDxfId="198"/>
    <tableColumn id="11" name="Cross Year Within Expected Range" dataDxfId="197">
      <calculatedColumnFormula>IF(J6="Div by 0", "N/A", IF(J6="N/A","N/A", IF(J6&gt;30, "No", IF(J6&lt;-30, "No", "Yes"))))</calculatedColumnFormula>
    </tableColumn>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table" Target="../tables/table13.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table" Target="../tables/table14.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table" Target="../tables/table15.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table" Target="../tables/table16.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table" Target="../tables/table17.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table" Target="../tables/table18.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table" Target="../tables/table19.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table" Target="../tables/table20.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table" Target="../tables/table21.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table" Target="../tables/table22.xml"/><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6"/>
  <sheetViews>
    <sheetView tabSelected="1" zoomScaleNormal="100" workbookViewId="0">
      <selection activeCell="A5" sqref="A5"/>
    </sheetView>
  </sheetViews>
  <sheetFormatPr defaultRowHeight="12.75" x14ac:dyDescent="0.2"/>
  <cols>
    <col min="1" max="1" width="104.5703125" customWidth="1"/>
  </cols>
  <sheetData>
    <row r="1" spans="1:1" ht="65.25" customHeight="1" x14ac:dyDescent="0.25">
      <c r="A1" s="84" t="s">
        <v>1749</v>
      </c>
    </row>
    <row r="2" spans="1:1" ht="15" x14ac:dyDescent="0.25">
      <c r="A2" s="84" t="s">
        <v>647</v>
      </c>
    </row>
    <row r="3" spans="1:1" ht="55.5" x14ac:dyDescent="0.4">
      <c r="A3" s="177" t="s">
        <v>1746</v>
      </c>
    </row>
    <row r="4" spans="1:1" x14ac:dyDescent="0.2">
      <c r="A4" s="178" t="s">
        <v>647</v>
      </c>
    </row>
    <row r="5" spans="1:1" ht="15" x14ac:dyDescent="0.2">
      <c r="A5" s="179" t="s">
        <v>1751</v>
      </c>
    </row>
    <row r="6" spans="1:1" x14ac:dyDescent="0.2">
      <c r="A6" s="178" t="s">
        <v>647</v>
      </c>
    </row>
    <row r="7" spans="1:1" s="181" customFormat="1" ht="17.100000000000001" customHeight="1" x14ac:dyDescent="0.2">
      <c r="A7" s="180" t="s">
        <v>1622</v>
      </c>
    </row>
    <row r="8" spans="1:1" ht="63.75" x14ac:dyDescent="0.2">
      <c r="A8" s="182" t="s">
        <v>1623</v>
      </c>
    </row>
    <row r="9" spans="1:1" x14ac:dyDescent="0.2">
      <c r="A9" s="85" t="s">
        <v>647</v>
      </c>
    </row>
    <row r="10" spans="1:1" s="181" customFormat="1" ht="17.100000000000001" customHeight="1" x14ac:dyDescent="0.2">
      <c r="A10" s="180" t="s">
        <v>1624</v>
      </c>
    </row>
    <row r="11" spans="1:1" ht="102" x14ac:dyDescent="0.2">
      <c r="A11" s="182" t="s">
        <v>1750</v>
      </c>
    </row>
    <row r="12" spans="1:1" x14ac:dyDescent="0.2">
      <c r="A12" s="85" t="s">
        <v>1745</v>
      </c>
    </row>
    <row r="13" spans="1:1" x14ac:dyDescent="0.2">
      <c r="A13" s="183"/>
    </row>
    <row r="14" spans="1:1" x14ac:dyDescent="0.2">
      <c r="A14" s="183"/>
    </row>
    <row r="15" spans="1:1" x14ac:dyDescent="0.2">
      <c r="A15" s="183"/>
    </row>
    <row r="16" spans="1:1" ht="15.75" x14ac:dyDescent="0.25">
      <c r="A16" s="184"/>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3"/>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40625" defaultRowHeight="12.75" x14ac:dyDescent="0.2"/>
  <cols>
    <col min="1" max="1" width="77.28515625" style="74"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1726</v>
      </c>
      <c r="B1" s="186"/>
      <c r="C1" s="186"/>
      <c r="D1" s="186"/>
      <c r="E1" s="186"/>
      <c r="F1" s="186"/>
      <c r="G1" s="186"/>
      <c r="H1" s="186"/>
      <c r="I1" s="186"/>
      <c r="J1" s="186"/>
      <c r="K1" s="187"/>
    </row>
    <row r="2" spans="1:11" x14ac:dyDescent="0.2">
      <c r="A2" s="191" t="s">
        <v>1570</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s="14" customFormat="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25" t="s">
        <v>12</v>
      </c>
      <c r="B6" s="73" t="s">
        <v>213</v>
      </c>
      <c r="C6" s="23">
        <v>0</v>
      </c>
      <c r="D6" s="5" t="str">
        <f>IF($B6="N/A","N/A",IF(C6&lt;0,"No","Yes"))</f>
        <v>N/A</v>
      </c>
      <c r="E6" s="23">
        <v>0</v>
      </c>
      <c r="F6" s="5" t="str">
        <f>IF($B6="N/A","N/A",IF(E6&lt;0,"No","Yes"))</f>
        <v>N/A</v>
      </c>
      <c r="G6" s="23">
        <v>0</v>
      </c>
      <c r="H6" s="5" t="str">
        <f>IF($B6="N/A","N/A",IF(G6&lt;0,"No","Yes"))</f>
        <v>N/A</v>
      </c>
      <c r="I6" s="6" t="s">
        <v>1748</v>
      </c>
      <c r="J6" s="6" t="s">
        <v>1748</v>
      </c>
      <c r="K6" s="105" t="str">
        <f t="shared" ref="K6:K11" si="0">IF(J6="Div by 0", "N/A", IF(J6="N/A","N/A", IF(J6&gt;30, "No", IF(J6&lt;-30, "No", "Yes"))))</f>
        <v>N/A</v>
      </c>
    </row>
    <row r="7" spans="1:11" x14ac:dyDescent="0.2">
      <c r="A7" s="125" t="s">
        <v>442</v>
      </c>
      <c r="B7" s="73" t="s">
        <v>213</v>
      </c>
      <c r="C7" s="5" t="s">
        <v>1748</v>
      </c>
      <c r="D7" s="5" t="str">
        <f t="shared" ref="D7:D11" si="1">IF($B7="N/A","N/A",IF(C7&lt;0,"No","Yes"))</f>
        <v>N/A</v>
      </c>
      <c r="E7" s="5" t="s">
        <v>1748</v>
      </c>
      <c r="F7" s="5" t="str">
        <f t="shared" ref="F7:F11" si="2">IF($B7="N/A","N/A",IF(E7&lt;0,"No","Yes"))</f>
        <v>N/A</v>
      </c>
      <c r="G7" s="5" t="s">
        <v>1748</v>
      </c>
      <c r="H7" s="5" t="str">
        <f t="shared" ref="H7:H11" si="3">IF($B7="N/A","N/A",IF(G7&lt;0,"No","Yes"))</f>
        <v>N/A</v>
      </c>
      <c r="I7" s="6" t="s">
        <v>1748</v>
      </c>
      <c r="J7" s="6" t="s">
        <v>1748</v>
      </c>
      <c r="K7" s="105" t="str">
        <f t="shared" si="0"/>
        <v>N/A</v>
      </c>
    </row>
    <row r="8" spans="1:11" x14ac:dyDescent="0.2">
      <c r="A8" s="125" t="s">
        <v>443</v>
      </c>
      <c r="B8" s="73" t="s">
        <v>213</v>
      </c>
      <c r="C8" s="5" t="s">
        <v>1748</v>
      </c>
      <c r="D8" s="5" t="str">
        <f t="shared" si="1"/>
        <v>N/A</v>
      </c>
      <c r="E8" s="5" t="s">
        <v>1748</v>
      </c>
      <c r="F8" s="5" t="str">
        <f t="shared" si="2"/>
        <v>N/A</v>
      </c>
      <c r="G8" s="5" t="s">
        <v>1748</v>
      </c>
      <c r="H8" s="5" t="str">
        <f t="shared" si="3"/>
        <v>N/A</v>
      </c>
      <c r="I8" s="6" t="s">
        <v>1748</v>
      </c>
      <c r="J8" s="6" t="s">
        <v>1748</v>
      </c>
      <c r="K8" s="105" t="str">
        <f t="shared" si="0"/>
        <v>N/A</v>
      </c>
    </row>
    <row r="9" spans="1:11" x14ac:dyDescent="0.2">
      <c r="A9" s="125" t="s">
        <v>444</v>
      </c>
      <c r="B9" s="73" t="s">
        <v>213</v>
      </c>
      <c r="C9" s="5" t="s">
        <v>1748</v>
      </c>
      <c r="D9" s="5" t="str">
        <f t="shared" si="1"/>
        <v>N/A</v>
      </c>
      <c r="E9" s="5" t="s">
        <v>1748</v>
      </c>
      <c r="F9" s="5" t="str">
        <f t="shared" si="2"/>
        <v>N/A</v>
      </c>
      <c r="G9" s="5" t="s">
        <v>1748</v>
      </c>
      <c r="H9" s="5" t="str">
        <f t="shared" si="3"/>
        <v>N/A</v>
      </c>
      <c r="I9" s="6" t="s">
        <v>1748</v>
      </c>
      <c r="J9" s="6" t="s">
        <v>1748</v>
      </c>
      <c r="K9" s="105" t="str">
        <f t="shared" si="0"/>
        <v>N/A</v>
      </c>
    </row>
    <row r="10" spans="1:11" x14ac:dyDescent="0.2">
      <c r="A10" s="125" t="s">
        <v>445</v>
      </c>
      <c r="B10" s="73" t="s">
        <v>213</v>
      </c>
      <c r="C10" s="5" t="s">
        <v>1748</v>
      </c>
      <c r="D10" s="5" t="str">
        <f t="shared" si="1"/>
        <v>N/A</v>
      </c>
      <c r="E10" s="5" t="s">
        <v>1748</v>
      </c>
      <c r="F10" s="5" t="str">
        <f t="shared" si="2"/>
        <v>N/A</v>
      </c>
      <c r="G10" s="5" t="s">
        <v>1748</v>
      </c>
      <c r="H10" s="5" t="str">
        <f t="shared" si="3"/>
        <v>N/A</v>
      </c>
      <c r="I10" s="6" t="s">
        <v>1748</v>
      </c>
      <c r="J10" s="6" t="s">
        <v>1748</v>
      </c>
      <c r="K10" s="105" t="str">
        <f t="shared" si="0"/>
        <v>N/A</v>
      </c>
    </row>
    <row r="11" spans="1:11" x14ac:dyDescent="0.2">
      <c r="A11" s="125" t="s">
        <v>204</v>
      </c>
      <c r="B11" s="73" t="s">
        <v>213</v>
      </c>
      <c r="C11" s="5" t="s">
        <v>1748</v>
      </c>
      <c r="D11" s="5" t="str">
        <f t="shared" si="1"/>
        <v>N/A</v>
      </c>
      <c r="E11" s="5" t="s">
        <v>1748</v>
      </c>
      <c r="F11" s="5" t="str">
        <f t="shared" si="2"/>
        <v>N/A</v>
      </c>
      <c r="G11" s="5" t="s">
        <v>1748</v>
      </c>
      <c r="H11" s="5" t="str">
        <f t="shared" si="3"/>
        <v>N/A</v>
      </c>
      <c r="I11" s="6" t="s">
        <v>1748</v>
      </c>
      <c r="J11" s="6" t="s">
        <v>1748</v>
      </c>
      <c r="K11" s="105" t="str">
        <f t="shared" si="0"/>
        <v>N/A</v>
      </c>
    </row>
    <row r="12" spans="1:11" x14ac:dyDescent="0.2">
      <c r="A12" s="125" t="s">
        <v>650</v>
      </c>
      <c r="B12" s="73" t="s">
        <v>213</v>
      </c>
      <c r="C12" s="5" t="s">
        <v>1748</v>
      </c>
      <c r="D12" s="5" t="str">
        <f t="shared" ref="D12:D23" si="4">IF($B12="N/A","N/A",IF(C12&lt;0,"No","Yes"))</f>
        <v>N/A</v>
      </c>
      <c r="E12" s="5" t="s">
        <v>1748</v>
      </c>
      <c r="F12" s="5" t="str">
        <f t="shared" ref="F12:F23" si="5">IF($B12="N/A","N/A",IF(E12&lt;0,"No","Yes"))</f>
        <v>N/A</v>
      </c>
      <c r="G12" s="5" t="s">
        <v>1748</v>
      </c>
      <c r="H12" s="5" t="str">
        <f t="shared" ref="H12:H23" si="6">IF($B12="N/A","N/A",IF(G12&lt;0,"No","Yes"))</f>
        <v>N/A</v>
      </c>
      <c r="I12" s="6" t="s">
        <v>1748</v>
      </c>
      <c r="J12" s="6" t="s">
        <v>1748</v>
      </c>
      <c r="K12" s="105" t="str">
        <f t="shared" ref="K12:K23" si="7">IF(J12="Div by 0", "N/A", IF(J12="N/A","N/A", IF(J12&gt;30, "No", IF(J12&lt;-30, "No", "Yes"))))</f>
        <v>N/A</v>
      </c>
    </row>
    <row r="13" spans="1:11" x14ac:dyDescent="0.2">
      <c r="A13" s="125" t="s">
        <v>649</v>
      </c>
      <c r="B13" s="73" t="s">
        <v>213</v>
      </c>
      <c r="C13" s="5" t="s">
        <v>1748</v>
      </c>
      <c r="D13" s="5" t="str">
        <f t="shared" si="4"/>
        <v>N/A</v>
      </c>
      <c r="E13" s="5" t="s">
        <v>1748</v>
      </c>
      <c r="F13" s="5" t="str">
        <f t="shared" si="5"/>
        <v>N/A</v>
      </c>
      <c r="G13" s="5" t="s">
        <v>1748</v>
      </c>
      <c r="H13" s="5" t="str">
        <f t="shared" si="6"/>
        <v>N/A</v>
      </c>
      <c r="I13" s="6" t="s">
        <v>1748</v>
      </c>
      <c r="J13" s="6" t="s">
        <v>1748</v>
      </c>
      <c r="K13" s="105" t="str">
        <f t="shared" si="7"/>
        <v>N/A</v>
      </c>
    </row>
    <row r="14" spans="1:11" x14ac:dyDescent="0.2">
      <c r="A14" s="125" t="s">
        <v>850</v>
      </c>
      <c r="B14" s="73" t="s">
        <v>213</v>
      </c>
      <c r="C14" s="6" t="s">
        <v>1748</v>
      </c>
      <c r="D14" s="5" t="str">
        <f t="shared" si="4"/>
        <v>N/A</v>
      </c>
      <c r="E14" s="6" t="s">
        <v>1748</v>
      </c>
      <c r="F14" s="5" t="str">
        <f t="shared" si="5"/>
        <v>N/A</v>
      </c>
      <c r="G14" s="6" t="s">
        <v>1748</v>
      </c>
      <c r="H14" s="5" t="str">
        <f t="shared" si="6"/>
        <v>N/A</v>
      </c>
      <c r="I14" s="6" t="s">
        <v>1748</v>
      </c>
      <c r="J14" s="6" t="s">
        <v>1748</v>
      </c>
      <c r="K14" s="105" t="str">
        <f t="shared" si="7"/>
        <v>N/A</v>
      </c>
    </row>
    <row r="15" spans="1:11" x14ac:dyDescent="0.2">
      <c r="A15" s="125" t="s">
        <v>651</v>
      </c>
      <c r="B15" s="73" t="s">
        <v>213</v>
      </c>
      <c r="C15" s="5" t="s">
        <v>1748</v>
      </c>
      <c r="D15" s="5" t="str">
        <f t="shared" si="4"/>
        <v>N/A</v>
      </c>
      <c r="E15" s="5" t="s">
        <v>1748</v>
      </c>
      <c r="F15" s="5" t="str">
        <f t="shared" si="5"/>
        <v>N/A</v>
      </c>
      <c r="G15" s="5" t="s">
        <v>1748</v>
      </c>
      <c r="H15" s="5" t="str">
        <f t="shared" si="6"/>
        <v>N/A</v>
      </c>
      <c r="I15" s="6" t="s">
        <v>1748</v>
      </c>
      <c r="J15" s="6" t="s">
        <v>1748</v>
      </c>
      <c r="K15" s="105" t="str">
        <f t="shared" si="7"/>
        <v>N/A</v>
      </c>
    </row>
    <row r="16" spans="1:11" x14ac:dyDescent="0.2">
      <c r="A16" s="125" t="s">
        <v>370</v>
      </c>
      <c r="B16" s="73" t="s">
        <v>213</v>
      </c>
      <c r="C16" s="5" t="s">
        <v>1748</v>
      </c>
      <c r="D16" s="5" t="str">
        <f t="shared" si="4"/>
        <v>N/A</v>
      </c>
      <c r="E16" s="5" t="s">
        <v>1748</v>
      </c>
      <c r="F16" s="5" t="str">
        <f t="shared" si="5"/>
        <v>N/A</v>
      </c>
      <c r="G16" s="5" t="s">
        <v>1748</v>
      </c>
      <c r="H16" s="5" t="str">
        <f t="shared" si="6"/>
        <v>N/A</v>
      </c>
      <c r="I16" s="6" t="s">
        <v>1748</v>
      </c>
      <c r="J16" s="6" t="s">
        <v>1748</v>
      </c>
      <c r="K16" s="105" t="str">
        <f t="shared" si="7"/>
        <v>N/A</v>
      </c>
    </row>
    <row r="17" spans="1:11" x14ac:dyDescent="0.2">
      <c r="A17" s="125" t="s">
        <v>851</v>
      </c>
      <c r="B17" s="73" t="s">
        <v>213</v>
      </c>
      <c r="C17" s="6" t="s">
        <v>1748</v>
      </c>
      <c r="D17" s="5" t="str">
        <f t="shared" si="4"/>
        <v>N/A</v>
      </c>
      <c r="E17" s="6" t="s">
        <v>1748</v>
      </c>
      <c r="F17" s="5" t="str">
        <f t="shared" si="5"/>
        <v>N/A</v>
      </c>
      <c r="G17" s="6" t="s">
        <v>1748</v>
      </c>
      <c r="H17" s="5" t="str">
        <f t="shared" si="6"/>
        <v>N/A</v>
      </c>
      <c r="I17" s="6" t="s">
        <v>1748</v>
      </c>
      <c r="J17" s="6" t="s">
        <v>1748</v>
      </c>
      <c r="K17" s="105" t="str">
        <f t="shared" si="7"/>
        <v>N/A</v>
      </c>
    </row>
    <row r="18" spans="1:11" x14ac:dyDescent="0.2">
      <c r="A18" s="125" t="s">
        <v>652</v>
      </c>
      <c r="B18" s="73" t="s">
        <v>213</v>
      </c>
      <c r="C18" s="5" t="s">
        <v>1748</v>
      </c>
      <c r="D18" s="5" t="str">
        <f t="shared" si="4"/>
        <v>N/A</v>
      </c>
      <c r="E18" s="5" t="s">
        <v>1748</v>
      </c>
      <c r="F18" s="5" t="str">
        <f t="shared" si="5"/>
        <v>N/A</v>
      </c>
      <c r="G18" s="5" t="s">
        <v>1748</v>
      </c>
      <c r="H18" s="5" t="str">
        <f t="shared" si="6"/>
        <v>N/A</v>
      </c>
      <c r="I18" s="6" t="s">
        <v>1748</v>
      </c>
      <c r="J18" s="6" t="s">
        <v>1748</v>
      </c>
      <c r="K18" s="105" t="str">
        <f t="shared" si="7"/>
        <v>N/A</v>
      </c>
    </row>
    <row r="19" spans="1:11" x14ac:dyDescent="0.2">
      <c r="A19" s="125" t="s">
        <v>205</v>
      </c>
      <c r="B19" s="73" t="s">
        <v>213</v>
      </c>
      <c r="C19" s="5" t="s">
        <v>1748</v>
      </c>
      <c r="D19" s="5" t="str">
        <f t="shared" si="4"/>
        <v>N/A</v>
      </c>
      <c r="E19" s="5" t="s">
        <v>1748</v>
      </c>
      <c r="F19" s="5" t="str">
        <f t="shared" si="5"/>
        <v>N/A</v>
      </c>
      <c r="G19" s="5" t="s">
        <v>1748</v>
      </c>
      <c r="H19" s="5" t="str">
        <f t="shared" si="6"/>
        <v>N/A</v>
      </c>
      <c r="I19" s="6" t="s">
        <v>1748</v>
      </c>
      <c r="J19" s="6" t="s">
        <v>1748</v>
      </c>
      <c r="K19" s="105" t="str">
        <f t="shared" si="7"/>
        <v>N/A</v>
      </c>
    </row>
    <row r="20" spans="1:11" x14ac:dyDescent="0.2">
      <c r="A20" s="125" t="s">
        <v>852</v>
      </c>
      <c r="B20" s="73" t="s">
        <v>213</v>
      </c>
      <c r="C20" s="6" t="s">
        <v>1748</v>
      </c>
      <c r="D20" s="5" t="str">
        <f t="shared" si="4"/>
        <v>N/A</v>
      </c>
      <c r="E20" s="6" t="s">
        <v>1748</v>
      </c>
      <c r="F20" s="5" t="str">
        <f t="shared" si="5"/>
        <v>N/A</v>
      </c>
      <c r="G20" s="6" t="s">
        <v>1748</v>
      </c>
      <c r="H20" s="5" t="str">
        <f t="shared" si="6"/>
        <v>N/A</v>
      </c>
      <c r="I20" s="6" t="s">
        <v>1748</v>
      </c>
      <c r="J20" s="6" t="s">
        <v>1748</v>
      </c>
      <c r="K20" s="105" t="str">
        <f t="shared" si="7"/>
        <v>N/A</v>
      </c>
    </row>
    <row r="21" spans="1:11" x14ac:dyDescent="0.2">
      <c r="A21" s="125" t="s">
        <v>653</v>
      </c>
      <c r="B21" s="73" t="s">
        <v>213</v>
      </c>
      <c r="C21" s="5" t="s">
        <v>1748</v>
      </c>
      <c r="D21" s="5" t="str">
        <f t="shared" si="4"/>
        <v>N/A</v>
      </c>
      <c r="E21" s="5" t="s">
        <v>1748</v>
      </c>
      <c r="F21" s="5" t="str">
        <f t="shared" si="5"/>
        <v>N/A</v>
      </c>
      <c r="G21" s="5" t="s">
        <v>1748</v>
      </c>
      <c r="H21" s="5" t="str">
        <f t="shared" si="6"/>
        <v>N/A</v>
      </c>
      <c r="I21" s="6" t="s">
        <v>1748</v>
      </c>
      <c r="J21" s="6" t="s">
        <v>1748</v>
      </c>
      <c r="K21" s="105" t="str">
        <f t="shared" si="7"/>
        <v>N/A</v>
      </c>
    </row>
    <row r="22" spans="1:11" x14ac:dyDescent="0.2">
      <c r="A22" s="125" t="s">
        <v>1684</v>
      </c>
      <c r="B22" s="73" t="s">
        <v>213</v>
      </c>
      <c r="C22" s="5" t="s">
        <v>1748</v>
      </c>
      <c r="D22" s="5" t="str">
        <f t="shared" si="4"/>
        <v>N/A</v>
      </c>
      <c r="E22" s="5" t="s">
        <v>1748</v>
      </c>
      <c r="F22" s="5" t="str">
        <f t="shared" si="5"/>
        <v>N/A</v>
      </c>
      <c r="G22" s="5" t="s">
        <v>1748</v>
      </c>
      <c r="H22" s="5" t="str">
        <f t="shared" si="6"/>
        <v>N/A</v>
      </c>
      <c r="I22" s="6" t="s">
        <v>1748</v>
      </c>
      <c r="J22" s="6" t="s">
        <v>1748</v>
      </c>
      <c r="K22" s="105" t="str">
        <f t="shared" si="7"/>
        <v>N/A</v>
      </c>
    </row>
    <row r="23" spans="1:11" x14ac:dyDescent="0.2">
      <c r="A23" s="125" t="s">
        <v>853</v>
      </c>
      <c r="B23" s="73" t="s">
        <v>213</v>
      </c>
      <c r="C23" s="6" t="s">
        <v>1748</v>
      </c>
      <c r="D23" s="5" t="str">
        <f t="shared" si="4"/>
        <v>N/A</v>
      </c>
      <c r="E23" s="6" t="s">
        <v>1748</v>
      </c>
      <c r="F23" s="5" t="str">
        <f t="shared" si="5"/>
        <v>N/A</v>
      </c>
      <c r="G23" s="6" t="s">
        <v>1748</v>
      </c>
      <c r="H23" s="5" t="str">
        <f t="shared" si="6"/>
        <v>N/A</v>
      </c>
      <c r="I23" s="6" t="s">
        <v>1748</v>
      </c>
      <c r="J23" s="6" t="s">
        <v>1748</v>
      </c>
      <c r="K23" s="105" t="str">
        <f t="shared" si="7"/>
        <v>N/A</v>
      </c>
    </row>
    <row r="24" spans="1:11" x14ac:dyDescent="0.2">
      <c r="A24" s="125" t="s">
        <v>15</v>
      </c>
      <c r="B24" s="73" t="s">
        <v>213</v>
      </c>
      <c r="C24" s="5" t="s">
        <v>1748</v>
      </c>
      <c r="D24" s="5" t="str">
        <f>IF($B24="N/A","N/A",IF(C24&lt;0,"No","Yes"))</f>
        <v>N/A</v>
      </c>
      <c r="E24" s="5" t="s">
        <v>1748</v>
      </c>
      <c r="F24" s="5" t="str">
        <f>IF($B24="N/A","N/A",IF(E24&lt;0,"No","Yes"))</f>
        <v>N/A</v>
      </c>
      <c r="G24" s="5" t="s">
        <v>1748</v>
      </c>
      <c r="H24" s="5" t="str">
        <f>IF($B24="N/A","N/A",IF(G24&lt;0,"No","Yes"))</f>
        <v>N/A</v>
      </c>
      <c r="I24" s="6" t="s">
        <v>1748</v>
      </c>
      <c r="J24" s="6" t="s">
        <v>1748</v>
      </c>
      <c r="K24" s="105" t="str">
        <f t="shared" ref="K24:K30" si="8">IF(J24="Div by 0", "N/A", IF(J24="N/A","N/A", IF(J24&gt;30, "No", IF(J24&lt;-30, "No", "Yes"))))</f>
        <v>N/A</v>
      </c>
    </row>
    <row r="25" spans="1:11" x14ac:dyDescent="0.2">
      <c r="A25" s="125" t="s">
        <v>159</v>
      </c>
      <c r="B25" s="73" t="s">
        <v>213</v>
      </c>
      <c r="C25" s="5" t="s">
        <v>1748</v>
      </c>
      <c r="D25" s="5" t="str">
        <f>IF($B25="N/A","N/A",IF(C25&lt;0,"No","Yes"))</f>
        <v>N/A</v>
      </c>
      <c r="E25" s="5" t="s">
        <v>1748</v>
      </c>
      <c r="F25" s="5" t="str">
        <f>IF($B25="N/A","N/A",IF(E25&lt;0,"No","Yes"))</f>
        <v>N/A</v>
      </c>
      <c r="G25" s="5" t="s">
        <v>1748</v>
      </c>
      <c r="H25" s="5" t="str">
        <f>IF($B25="N/A","N/A",IF(G25&lt;0,"No","Yes"))</f>
        <v>N/A</v>
      </c>
      <c r="I25" s="6" t="s">
        <v>1748</v>
      </c>
      <c r="J25" s="6" t="s">
        <v>1748</v>
      </c>
      <c r="K25" s="105" t="str">
        <f t="shared" si="8"/>
        <v>N/A</v>
      </c>
    </row>
    <row r="26" spans="1:11" x14ac:dyDescent="0.2">
      <c r="A26" s="125" t="s">
        <v>32</v>
      </c>
      <c r="B26" s="73" t="s">
        <v>213</v>
      </c>
      <c r="C26" s="5" t="s">
        <v>1748</v>
      </c>
      <c r="D26" s="5" t="str">
        <f>IF($B26="N/A","N/A",IF(C26&lt;0,"No","Yes"))</f>
        <v>N/A</v>
      </c>
      <c r="E26" s="5" t="s">
        <v>1748</v>
      </c>
      <c r="F26" s="5" t="str">
        <f>IF($B26="N/A","N/A",IF(E26&lt;0,"No","Yes"))</f>
        <v>N/A</v>
      </c>
      <c r="G26" s="5" t="s">
        <v>1748</v>
      </c>
      <c r="H26" s="5" t="str">
        <f>IF($B26="N/A","N/A",IF(G26&lt;0,"No","Yes"))</f>
        <v>N/A</v>
      </c>
      <c r="I26" s="6" t="s">
        <v>1748</v>
      </c>
      <c r="J26" s="6" t="s">
        <v>1748</v>
      </c>
      <c r="K26" s="105" t="str">
        <f t="shared" si="8"/>
        <v>N/A</v>
      </c>
    </row>
    <row r="27" spans="1:11" x14ac:dyDescent="0.2">
      <c r="A27" s="125" t="s">
        <v>160</v>
      </c>
      <c r="B27" s="73" t="s">
        <v>213</v>
      </c>
      <c r="C27" s="5" t="s">
        <v>1748</v>
      </c>
      <c r="D27" s="5" t="str">
        <f t="shared" ref="D27:D30" si="9">IF($B27="N/A","N/A",IF(C27&lt;0,"No","Yes"))</f>
        <v>N/A</v>
      </c>
      <c r="E27" s="5" t="s">
        <v>1748</v>
      </c>
      <c r="F27" s="5" t="str">
        <f t="shared" ref="F27:F30" si="10">IF($B27="N/A","N/A",IF(E27&lt;0,"No","Yes"))</f>
        <v>N/A</v>
      </c>
      <c r="G27" s="5" t="s">
        <v>1748</v>
      </c>
      <c r="H27" s="5" t="str">
        <f t="shared" ref="H27:H30" si="11">IF($B27="N/A","N/A",IF(G27&lt;0,"No","Yes"))</f>
        <v>N/A</v>
      </c>
      <c r="I27" s="6" t="s">
        <v>1748</v>
      </c>
      <c r="J27" s="6" t="s">
        <v>1748</v>
      </c>
      <c r="K27" s="105" t="str">
        <f t="shared" si="8"/>
        <v>N/A</v>
      </c>
    </row>
    <row r="28" spans="1:11" x14ac:dyDescent="0.2">
      <c r="A28" s="103" t="s">
        <v>372</v>
      </c>
      <c r="B28" s="73" t="s">
        <v>213</v>
      </c>
      <c r="C28" s="5" t="s">
        <v>1748</v>
      </c>
      <c r="D28" s="5" t="str">
        <f t="shared" si="9"/>
        <v>N/A</v>
      </c>
      <c r="E28" s="5" t="s">
        <v>1748</v>
      </c>
      <c r="F28" s="5" t="str">
        <f t="shared" si="10"/>
        <v>N/A</v>
      </c>
      <c r="G28" s="5" t="s">
        <v>1748</v>
      </c>
      <c r="H28" s="5" t="str">
        <f t="shared" si="11"/>
        <v>N/A</v>
      </c>
      <c r="I28" s="6" t="s">
        <v>1748</v>
      </c>
      <c r="J28" s="6" t="s">
        <v>1748</v>
      </c>
      <c r="K28" s="105" t="str">
        <f t="shared" si="8"/>
        <v>N/A</v>
      </c>
    </row>
    <row r="29" spans="1:11" x14ac:dyDescent="0.2">
      <c r="A29" s="103" t="s">
        <v>374</v>
      </c>
      <c r="B29" s="73" t="s">
        <v>213</v>
      </c>
      <c r="C29" s="5" t="s">
        <v>1748</v>
      </c>
      <c r="D29" s="5" t="str">
        <f t="shared" si="9"/>
        <v>N/A</v>
      </c>
      <c r="E29" s="5" t="s">
        <v>1748</v>
      </c>
      <c r="F29" s="5" t="str">
        <f t="shared" si="10"/>
        <v>N/A</v>
      </c>
      <c r="G29" s="5" t="s">
        <v>1748</v>
      </c>
      <c r="H29" s="5" t="str">
        <f t="shared" si="11"/>
        <v>N/A</v>
      </c>
      <c r="I29" s="6" t="s">
        <v>1748</v>
      </c>
      <c r="J29" s="6" t="s">
        <v>1748</v>
      </c>
      <c r="K29" s="105" t="str">
        <f t="shared" si="8"/>
        <v>N/A</v>
      </c>
    </row>
    <row r="30" spans="1:11" x14ac:dyDescent="0.2">
      <c r="A30" s="120" t="s">
        <v>375</v>
      </c>
      <c r="B30" s="127" t="s">
        <v>213</v>
      </c>
      <c r="C30" s="114" t="s">
        <v>1748</v>
      </c>
      <c r="D30" s="114" t="str">
        <f t="shared" si="9"/>
        <v>N/A</v>
      </c>
      <c r="E30" s="114" t="s">
        <v>1748</v>
      </c>
      <c r="F30" s="114" t="str">
        <f t="shared" si="10"/>
        <v>N/A</v>
      </c>
      <c r="G30" s="114" t="s">
        <v>1748</v>
      </c>
      <c r="H30" s="114" t="str">
        <f t="shared" si="11"/>
        <v>N/A</v>
      </c>
      <c r="I30" s="115" t="s">
        <v>1748</v>
      </c>
      <c r="J30" s="115" t="s">
        <v>1748</v>
      </c>
      <c r="K30" s="116" t="str">
        <f t="shared" si="8"/>
        <v>N/A</v>
      </c>
    </row>
    <row r="31" spans="1:11" ht="12" customHeight="1" x14ac:dyDescent="0.2">
      <c r="A31" s="202" t="s">
        <v>1621</v>
      </c>
      <c r="B31" s="203"/>
      <c r="C31" s="203"/>
      <c r="D31" s="203"/>
      <c r="E31" s="203"/>
      <c r="F31" s="203"/>
      <c r="G31" s="203"/>
      <c r="H31" s="203"/>
      <c r="I31" s="203"/>
      <c r="J31" s="203"/>
      <c r="K31" s="204"/>
    </row>
    <row r="32" spans="1:11" x14ac:dyDescent="0.2">
      <c r="A32" s="194" t="s">
        <v>1619</v>
      </c>
      <c r="B32" s="195"/>
      <c r="C32" s="195"/>
      <c r="D32" s="195"/>
      <c r="E32" s="195"/>
      <c r="F32" s="195"/>
      <c r="G32" s="195"/>
      <c r="H32" s="195"/>
      <c r="I32" s="195"/>
      <c r="J32" s="195"/>
      <c r="K32" s="196"/>
    </row>
    <row r="33" spans="1:11" x14ac:dyDescent="0.2">
      <c r="A33" s="197" t="s">
        <v>1707</v>
      </c>
      <c r="B33" s="197"/>
      <c r="C33" s="197"/>
      <c r="D33" s="197"/>
      <c r="E33" s="197"/>
      <c r="F33" s="197"/>
      <c r="G33" s="197"/>
      <c r="H33" s="197"/>
      <c r="I33" s="197"/>
      <c r="J33" s="197"/>
      <c r="K33" s="198"/>
    </row>
  </sheetData>
  <mergeCells count="7">
    <mergeCell ref="A33:K33"/>
    <mergeCell ref="A1:K1"/>
    <mergeCell ref="A2:K2"/>
    <mergeCell ref="A4:K4"/>
    <mergeCell ref="A31:K31"/>
    <mergeCell ref="A32:K32"/>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K57"/>
  <sheetViews>
    <sheetView zoomScaleNormal="100" zoomScaleSheetLayoutView="75"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58"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1727</v>
      </c>
      <c r="B1" s="186"/>
      <c r="C1" s="186"/>
      <c r="D1" s="186"/>
      <c r="E1" s="186"/>
      <c r="F1" s="186"/>
      <c r="G1" s="186"/>
      <c r="H1" s="186"/>
      <c r="I1" s="186"/>
      <c r="J1" s="186"/>
      <c r="K1" s="187"/>
    </row>
    <row r="2" spans="1:11" x14ac:dyDescent="0.2">
      <c r="A2" s="191" t="s">
        <v>1571</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s="16" customFormat="1" x14ac:dyDescent="0.2">
      <c r="A6" s="125" t="s">
        <v>343</v>
      </c>
      <c r="B6" s="5" t="s">
        <v>213</v>
      </c>
      <c r="C6" s="15">
        <v>7</v>
      </c>
      <c r="D6" s="5" t="s">
        <v>213</v>
      </c>
      <c r="E6" s="15">
        <v>7</v>
      </c>
      <c r="F6" s="5" t="s">
        <v>213</v>
      </c>
      <c r="G6" s="15">
        <v>7</v>
      </c>
      <c r="H6" s="5" t="s">
        <v>213</v>
      </c>
      <c r="I6" s="89" t="s">
        <v>213</v>
      </c>
      <c r="J6" s="89" t="s">
        <v>213</v>
      </c>
      <c r="K6" s="105" t="s">
        <v>213</v>
      </c>
    </row>
    <row r="7" spans="1:11" x14ac:dyDescent="0.2">
      <c r="A7" s="124" t="s">
        <v>12</v>
      </c>
      <c r="B7" s="17" t="s">
        <v>213</v>
      </c>
      <c r="C7" s="67">
        <v>44230770</v>
      </c>
      <c r="D7" s="19" t="str">
        <f>IF($B7="N/A","N/A",IF(C7&gt;15,"No",IF(C7&lt;-15,"No","Yes")))</f>
        <v>N/A</v>
      </c>
      <c r="E7" s="18">
        <v>45652782</v>
      </c>
      <c r="F7" s="19" t="str">
        <f>IF($B7="N/A","N/A",IF(E7&gt;15,"No",IF(E7&lt;-15,"No","Yes")))</f>
        <v>N/A</v>
      </c>
      <c r="G7" s="18">
        <v>43457575</v>
      </c>
      <c r="H7" s="19" t="str">
        <f>IF($B7="N/A","N/A",IF(G7&gt;15,"No",IF(G7&lt;-15,"No","Yes")))</f>
        <v>N/A</v>
      </c>
      <c r="I7" s="20">
        <v>3.2149999999999999</v>
      </c>
      <c r="J7" s="20">
        <v>-4.8099999999999996</v>
      </c>
      <c r="K7" s="106" t="str">
        <f t="shared" ref="K7:K54" si="0">IF(J7="Div by 0", "N/A", IF(J7="N/A","N/A", IF(J7&gt;30, "No", IF(J7&lt;-30, "No", "Yes"))))</f>
        <v>Yes</v>
      </c>
    </row>
    <row r="8" spans="1:11" x14ac:dyDescent="0.2">
      <c r="A8" s="124" t="s">
        <v>362</v>
      </c>
      <c r="B8" s="17" t="s">
        <v>213</v>
      </c>
      <c r="C8" s="99">
        <v>51.936348836000001</v>
      </c>
      <c r="D8" s="19" t="str">
        <f>IF($B8="N/A","N/A",IF(C8&gt;15,"No",IF(C8&lt;-15,"No","Yes")))</f>
        <v>N/A</v>
      </c>
      <c r="E8" s="21">
        <v>52.018199021999997</v>
      </c>
      <c r="F8" s="19" t="str">
        <f>IF($B8="N/A","N/A",IF(E8&gt;15,"No",IF(E8&lt;-15,"No","Yes")))</f>
        <v>N/A</v>
      </c>
      <c r="G8" s="21">
        <v>48.013153058</v>
      </c>
      <c r="H8" s="19" t="str">
        <f>IF($B8="N/A","N/A",IF(G8&gt;15,"No",IF(G8&lt;-15,"No","Yes")))</f>
        <v>N/A</v>
      </c>
      <c r="I8" s="20">
        <v>0.15759999999999999</v>
      </c>
      <c r="J8" s="20">
        <v>-7.7</v>
      </c>
      <c r="K8" s="106" t="str">
        <f t="shared" si="0"/>
        <v>Yes</v>
      </c>
    </row>
    <row r="9" spans="1:11" x14ac:dyDescent="0.2">
      <c r="A9" s="124" t="s">
        <v>119</v>
      </c>
      <c r="B9" s="22" t="s">
        <v>213</v>
      </c>
      <c r="C9" s="66">
        <v>30.954885027</v>
      </c>
      <c r="D9" s="5" t="str">
        <f>IF($B9="N/A","N/A",IF(C9&gt;15,"No",IF(C9&lt;-15,"No","Yes")))</f>
        <v>N/A</v>
      </c>
      <c r="E9" s="5">
        <v>30.849670891999999</v>
      </c>
      <c r="F9" s="5" t="str">
        <f>IF($B9="N/A","N/A",IF(E9&gt;15,"No",IF(E9&lt;-15,"No","Yes")))</f>
        <v>N/A</v>
      </c>
      <c r="G9" s="5">
        <v>42.339707173999997</v>
      </c>
      <c r="H9" s="5" t="str">
        <f>IF($B9="N/A","N/A",IF(G9&gt;15,"No",IF(G9&lt;-15,"No","Yes")))</f>
        <v>N/A</v>
      </c>
      <c r="I9" s="6">
        <v>-0.34</v>
      </c>
      <c r="J9" s="6">
        <v>37.25</v>
      </c>
      <c r="K9" s="105" t="str">
        <f t="shared" si="0"/>
        <v>No</v>
      </c>
    </row>
    <row r="10" spans="1:11" x14ac:dyDescent="0.2">
      <c r="A10" s="124" t="s">
        <v>120</v>
      </c>
      <c r="B10" s="22" t="s">
        <v>213</v>
      </c>
      <c r="C10" s="66">
        <v>0</v>
      </c>
      <c r="D10" s="5" t="str">
        <f>IF($B10="N/A","N/A",IF(C10&gt;15,"No",IF(C10&lt;-15,"No","Yes")))</f>
        <v>N/A</v>
      </c>
      <c r="E10" s="5">
        <v>0</v>
      </c>
      <c r="F10" s="5" t="str">
        <f>IF($B10="N/A","N/A",IF(E10&gt;15,"No",IF(E10&lt;-15,"No","Yes")))</f>
        <v>N/A</v>
      </c>
      <c r="G10" s="5">
        <v>0</v>
      </c>
      <c r="H10" s="5" t="str">
        <f>IF($B10="N/A","N/A",IF(G10&gt;15,"No",IF(G10&lt;-15,"No","Yes")))</f>
        <v>N/A</v>
      </c>
      <c r="I10" s="6" t="s">
        <v>1748</v>
      </c>
      <c r="J10" s="6" t="s">
        <v>1748</v>
      </c>
      <c r="K10" s="105" t="str">
        <f t="shared" si="0"/>
        <v>N/A</v>
      </c>
    </row>
    <row r="11" spans="1:11" x14ac:dyDescent="0.2">
      <c r="A11" s="124" t="s">
        <v>854</v>
      </c>
      <c r="B11" s="22" t="s">
        <v>213</v>
      </c>
      <c r="C11" s="66">
        <v>17.108766137</v>
      </c>
      <c r="D11" s="5" t="str">
        <f>IF($B11="N/A","N/A",IF(C11&gt;15,"No",IF(C11&lt;-15,"No","Yes")))</f>
        <v>N/A</v>
      </c>
      <c r="E11" s="5">
        <v>17.132130086</v>
      </c>
      <c r="F11" s="5" t="str">
        <f>IF($B11="N/A","N/A",IF(E11&gt;15,"No",IF(E11&lt;-15,"No","Yes")))</f>
        <v>N/A</v>
      </c>
      <c r="G11" s="5">
        <v>9.6471374668000003</v>
      </c>
      <c r="H11" s="5" t="str">
        <f>IF($B11="N/A","N/A",IF(G11&gt;15,"No",IF(G11&lt;-15,"No","Yes")))</f>
        <v>N/A</v>
      </c>
      <c r="I11" s="6">
        <v>0.1366</v>
      </c>
      <c r="J11" s="6">
        <v>-43.7</v>
      </c>
      <c r="K11" s="105" t="str">
        <f t="shared" si="0"/>
        <v>No</v>
      </c>
    </row>
    <row r="12" spans="1:11" x14ac:dyDescent="0.2">
      <c r="A12" s="124" t="s">
        <v>855</v>
      </c>
      <c r="B12" s="68" t="s">
        <v>214</v>
      </c>
      <c r="C12" s="66">
        <v>48.474077616999999</v>
      </c>
      <c r="D12" s="5" t="str">
        <f>IF(OR($B12="N/A",$C12="N/A"),"N/A",IF(C12&gt;100,"No",IF(C12&lt;95,"No","Yes")))</f>
        <v>No</v>
      </c>
      <c r="E12" s="66">
        <v>85.735036379999997</v>
      </c>
      <c r="F12" s="5" t="str">
        <f>IF(OR($B12="N/A",$E12="N/A"),"N/A",IF(E12&gt;100,"No",IF(E12&lt;95,"No","Yes")))</f>
        <v>No</v>
      </c>
      <c r="G12" s="66">
        <v>75.826441260999999</v>
      </c>
      <c r="H12" s="5" t="str">
        <f>IF($B12="N/A","N/A",IF(G12&gt;100,"No",IF(G12&lt;95,"No","Yes")))</f>
        <v>No</v>
      </c>
      <c r="I12" s="69">
        <v>76.87</v>
      </c>
      <c r="J12" s="69">
        <v>-11.6</v>
      </c>
      <c r="K12" s="105" t="str">
        <f t="shared" si="0"/>
        <v>Yes</v>
      </c>
    </row>
    <row r="13" spans="1:11" x14ac:dyDescent="0.2">
      <c r="A13" s="124" t="s">
        <v>347</v>
      </c>
      <c r="B13" s="68" t="s">
        <v>213</v>
      </c>
      <c r="C13" s="66">
        <v>93.351149488000004</v>
      </c>
      <c r="D13" s="5" t="str">
        <f>IF($B13="N/A","N/A",IF(C13&gt;100,"No",IF(C13&lt;95,"No","Yes")))</f>
        <v>N/A</v>
      </c>
      <c r="E13" s="66">
        <v>99.427806641999993</v>
      </c>
      <c r="F13" s="5" t="str">
        <f>IF($B13="N/A","N/A",IF(E13&gt;100,"No",IF(E13&lt;95,"No","Yes")))</f>
        <v>N/A</v>
      </c>
      <c r="G13" s="66">
        <v>41.049205876000002</v>
      </c>
      <c r="H13" s="5" t="str">
        <f>IF($B13="N/A","N/A",IF(G13&gt;100,"No",IF(G13&lt;95,"No","Yes")))</f>
        <v>N/A</v>
      </c>
      <c r="I13" s="69">
        <v>6.5090000000000003</v>
      </c>
      <c r="J13" s="69">
        <v>-58.7</v>
      </c>
      <c r="K13" s="105" t="str">
        <f t="shared" si="0"/>
        <v>No</v>
      </c>
    </row>
    <row r="14" spans="1:11" x14ac:dyDescent="0.2">
      <c r="A14" s="124" t="s">
        <v>348</v>
      </c>
      <c r="B14" s="68" t="s">
        <v>213</v>
      </c>
      <c r="C14" s="66">
        <v>32.254980515</v>
      </c>
      <c r="D14" s="5" t="str">
        <f t="shared" ref="D14" si="1">IF($B14="N/A","N/A",IF(C14&lt;0,"No","Yes"))</f>
        <v>N/A</v>
      </c>
      <c r="E14" s="66">
        <v>44.573360004000001</v>
      </c>
      <c r="F14" s="5" t="str">
        <f t="shared" ref="F14" si="2">IF($B14="N/A","N/A",IF(E14&lt;0,"No","Yes"))</f>
        <v>N/A</v>
      </c>
      <c r="G14" s="66">
        <v>18.927464555</v>
      </c>
      <c r="H14" s="5" t="str">
        <f t="shared" ref="H14" si="3">IF($B14="N/A","N/A",IF(G14&lt;0,"No","Yes"))</f>
        <v>N/A</v>
      </c>
      <c r="I14" s="69">
        <v>38.19</v>
      </c>
      <c r="J14" s="69">
        <v>-57.5</v>
      </c>
      <c r="K14" s="105" t="str">
        <f t="shared" si="0"/>
        <v>No</v>
      </c>
    </row>
    <row r="15" spans="1:11" x14ac:dyDescent="0.2">
      <c r="A15" s="124" t="s">
        <v>856</v>
      </c>
      <c r="B15" s="68" t="s">
        <v>214</v>
      </c>
      <c r="C15" s="66">
        <v>26.770173255</v>
      </c>
      <c r="D15" s="5" t="str">
        <f>IF(OR($B15="N/A",$C15="N/A"),"N/A",IF(C15&gt;100,"No",IF(C15&lt;95,"No","Yes")))</f>
        <v>No</v>
      </c>
      <c r="E15" s="66">
        <v>29.957121960999999</v>
      </c>
      <c r="F15" s="5" t="str">
        <f>IF(OR($B15="N/A",$E15="N/A"),"N/A",IF(E15&gt;100,"No",IF(E15&lt;95,"No","Yes")))</f>
        <v>No</v>
      </c>
      <c r="G15" s="66">
        <v>52.527551013</v>
      </c>
      <c r="H15" s="5" t="str">
        <f>IF($B15="N/A","N/A",IF(G15&gt;100,"No",IF(G15&lt;95,"No","Yes")))</f>
        <v>No</v>
      </c>
      <c r="I15" s="69">
        <v>11.9</v>
      </c>
      <c r="J15" s="69">
        <v>75.34</v>
      </c>
      <c r="K15" s="105" t="str">
        <f t="shared" si="0"/>
        <v>No</v>
      </c>
    </row>
    <row r="16" spans="1:11" x14ac:dyDescent="0.2">
      <c r="A16" s="124" t="s">
        <v>331</v>
      </c>
      <c r="B16" s="22" t="s">
        <v>213</v>
      </c>
      <c r="C16" s="56">
        <v>22971847</v>
      </c>
      <c r="D16" s="5" t="str">
        <f>IF($B16="N/A","N/A",IF(C16&gt;15,"No",IF(C16&lt;-15,"No","Yes")))</f>
        <v>N/A</v>
      </c>
      <c r="E16" s="23">
        <v>23747755</v>
      </c>
      <c r="F16" s="5" t="str">
        <f>IF($B16="N/A","N/A",IF(E16&gt;15,"No",IF(E16&lt;-15,"No","Yes")))</f>
        <v>N/A</v>
      </c>
      <c r="G16" s="23">
        <v>20865352</v>
      </c>
      <c r="H16" s="5" t="str">
        <f>IF($B16="N/A","N/A",IF(G16&gt;15,"No",IF(G16&lt;-15,"No","Yes")))</f>
        <v>N/A</v>
      </c>
      <c r="I16" s="6">
        <v>3.3780000000000001</v>
      </c>
      <c r="J16" s="6">
        <v>-12.1</v>
      </c>
      <c r="K16" s="105" t="str">
        <f t="shared" si="0"/>
        <v>Yes</v>
      </c>
    </row>
    <row r="17" spans="1:11" x14ac:dyDescent="0.2">
      <c r="A17" s="124" t="s">
        <v>439</v>
      </c>
      <c r="B17" s="22" t="s">
        <v>215</v>
      </c>
      <c r="C17" s="66">
        <v>5.8743513309999997</v>
      </c>
      <c r="D17" s="5" t="str">
        <f>IF($B17="N/A","N/A",IF(C17&gt;20,"No",IF(C17&lt;5,"No","Yes")))</f>
        <v>Yes</v>
      </c>
      <c r="E17" s="5">
        <v>6.4319553574999997</v>
      </c>
      <c r="F17" s="5" t="str">
        <f>IF($B17="N/A","N/A",IF(E17&gt;20,"No",IF(E17&lt;5,"No","Yes")))</f>
        <v>Yes</v>
      </c>
      <c r="G17" s="5">
        <v>6.7028871595000004</v>
      </c>
      <c r="H17" s="5" t="str">
        <f>IF($B17="N/A","N/A",IF(G17&gt;20,"No",IF(G17&lt;5,"No","Yes")))</f>
        <v>Yes</v>
      </c>
      <c r="I17" s="6">
        <v>9.4920000000000009</v>
      </c>
      <c r="J17" s="6">
        <v>4.2119999999999997</v>
      </c>
      <c r="K17" s="105" t="str">
        <f t="shared" si="0"/>
        <v>Yes</v>
      </c>
    </row>
    <row r="18" spans="1:11" x14ac:dyDescent="0.2">
      <c r="A18" s="124" t="s">
        <v>440</v>
      </c>
      <c r="B18" s="17" t="s">
        <v>213</v>
      </c>
      <c r="C18" s="66">
        <v>94.125648669</v>
      </c>
      <c r="D18" s="5" t="str">
        <f>IF($B18="N/A","N/A",IF(C18&gt;15,"No",IF(C18&lt;-15,"No","Yes")))</f>
        <v>N/A</v>
      </c>
      <c r="E18" s="5">
        <v>93.568044642999993</v>
      </c>
      <c r="F18" s="5" t="str">
        <f>IF($B18="N/A","N/A",IF(E18&gt;15,"No",IF(E18&lt;-15,"No","Yes")))</f>
        <v>N/A</v>
      </c>
      <c r="G18" s="5">
        <v>93.297112839999997</v>
      </c>
      <c r="H18" s="5" t="str">
        <f>IF($B18="N/A","N/A",IF(G18&gt;15,"No",IF(G18&lt;-15,"No","Yes")))</f>
        <v>N/A</v>
      </c>
      <c r="I18" s="6">
        <v>-0.59199999999999997</v>
      </c>
      <c r="J18" s="6">
        <v>-0.28999999999999998</v>
      </c>
      <c r="K18" s="105" t="str">
        <f t="shared" si="0"/>
        <v>Yes</v>
      </c>
    </row>
    <row r="19" spans="1:11" x14ac:dyDescent="0.2">
      <c r="A19" s="124" t="s">
        <v>441</v>
      </c>
      <c r="B19" s="22" t="s">
        <v>216</v>
      </c>
      <c r="C19" s="66">
        <v>0.25764145129999999</v>
      </c>
      <c r="D19" s="5" t="str">
        <f>IF($B19="N/A","N/A",IF(C19&gt;1,"Yes","No"))</f>
        <v>No</v>
      </c>
      <c r="E19" s="5">
        <v>1.2067119608000001</v>
      </c>
      <c r="F19" s="5" t="str">
        <f>IF($B19="N/A","N/A",IF(E19&gt;1,"Yes","No"))</f>
        <v>Yes</v>
      </c>
      <c r="G19" s="5">
        <v>0.79494944540000001</v>
      </c>
      <c r="H19" s="5" t="str">
        <f>IF($B19="N/A","N/A",IF(G19&gt;1,"Yes","No"))</f>
        <v>No</v>
      </c>
      <c r="I19" s="6">
        <v>368.4</v>
      </c>
      <c r="J19" s="6">
        <v>-34.1</v>
      </c>
      <c r="K19" s="105" t="str">
        <f t="shared" si="0"/>
        <v>No</v>
      </c>
    </row>
    <row r="20" spans="1:11" x14ac:dyDescent="0.2">
      <c r="A20" s="124" t="s">
        <v>857</v>
      </c>
      <c r="B20" s="22" t="s">
        <v>213</v>
      </c>
      <c r="C20" s="59">
        <v>193.47349835</v>
      </c>
      <c r="D20" s="5" t="str">
        <f>IF($B20="N/A","N/A",IF(C20&gt;15,"No",IF(C20&lt;-15,"No","Yes")))</f>
        <v>N/A</v>
      </c>
      <c r="E20" s="24">
        <v>146.72892551999999</v>
      </c>
      <c r="F20" s="5" t="str">
        <f>IF($B20="N/A","N/A",IF(E20&gt;15,"No",IF(E20&lt;-15,"No","Yes")))</f>
        <v>N/A</v>
      </c>
      <c r="G20" s="24">
        <v>64.339804302999994</v>
      </c>
      <c r="H20" s="5" t="str">
        <f>IF($B20="N/A","N/A",IF(G20&gt;15,"No",IF(G20&lt;-15,"No","Yes")))</f>
        <v>N/A</v>
      </c>
      <c r="I20" s="6">
        <v>-24.2</v>
      </c>
      <c r="J20" s="6">
        <v>-56.2</v>
      </c>
      <c r="K20" s="105" t="str">
        <f t="shared" si="0"/>
        <v>No</v>
      </c>
    </row>
    <row r="21" spans="1:11" x14ac:dyDescent="0.2">
      <c r="A21" s="124" t="s">
        <v>34</v>
      </c>
      <c r="B21" s="22" t="s">
        <v>213</v>
      </c>
      <c r="C21" s="70">
        <v>17.976910059000001</v>
      </c>
      <c r="D21" s="5" t="str">
        <f>IF($B21="N/A","N/A",IF(C21&gt;15,"No",IF(C21&lt;-15,"No","Yes")))</f>
        <v>N/A</v>
      </c>
      <c r="E21" s="71">
        <v>17.877298109000002</v>
      </c>
      <c r="F21" s="5" t="str">
        <f>IF($B21="N/A","N/A",IF(E21&gt;15,"No",IF(E21&lt;-15,"No","Yes")))</f>
        <v>N/A</v>
      </c>
      <c r="G21" s="71">
        <v>16.726176497000001</v>
      </c>
      <c r="H21" s="5" t="str">
        <f>IF($B21="N/A","N/A",IF(G21&gt;15,"No",IF(G21&lt;-15,"No","Yes")))</f>
        <v>N/A</v>
      </c>
      <c r="I21" s="6">
        <v>-0.55400000000000005</v>
      </c>
      <c r="J21" s="6">
        <v>-6.44</v>
      </c>
      <c r="K21" s="105" t="str">
        <f t="shared" si="0"/>
        <v>Yes</v>
      </c>
    </row>
    <row r="22" spans="1:11" x14ac:dyDescent="0.2">
      <c r="A22" s="124" t="s">
        <v>1685</v>
      </c>
      <c r="B22" s="22" t="s">
        <v>213</v>
      </c>
      <c r="C22" s="70">
        <v>3.8769860999999998E-3</v>
      </c>
      <c r="D22" s="5" t="str">
        <f>IF($B22="N/A","N/A",IF(C22&gt;15,"No",IF(C22&lt;-15,"No","Yes")))</f>
        <v>N/A</v>
      </c>
      <c r="E22" s="71">
        <v>6.1199182999999999E-3</v>
      </c>
      <c r="F22" s="5" t="str">
        <f>IF($B22="N/A","N/A",IF(E22&gt;15,"No",IF(E22&lt;-15,"No","Yes")))</f>
        <v>N/A</v>
      </c>
      <c r="G22" s="71">
        <v>4.7609992000000002E-3</v>
      </c>
      <c r="H22" s="5" t="str">
        <f>IF($B22="N/A","N/A",IF(G22&gt;15,"No",IF(G22&lt;-15,"No","Yes")))</f>
        <v>N/A</v>
      </c>
      <c r="I22" s="6">
        <v>57.85</v>
      </c>
      <c r="J22" s="6">
        <v>-22.2</v>
      </c>
      <c r="K22" s="105" t="str">
        <f t="shared" si="0"/>
        <v>Yes</v>
      </c>
    </row>
    <row r="23" spans="1:11" x14ac:dyDescent="0.2">
      <c r="A23" s="124" t="s">
        <v>35</v>
      </c>
      <c r="B23" s="22" t="s">
        <v>213</v>
      </c>
      <c r="C23" s="70">
        <v>6.7983246180999997</v>
      </c>
      <c r="D23" s="5" t="str">
        <f>IF($B23="N/A","N/A",IF(C23&gt;15,"No",IF(C23&lt;-15,"No","Yes")))</f>
        <v>N/A</v>
      </c>
      <c r="E23" s="71">
        <v>6.8917787166000002</v>
      </c>
      <c r="F23" s="5" t="str">
        <f>IF($B23="N/A","N/A",IF(E23&gt;15,"No",IF(E23&lt;-15,"No","Yes")))</f>
        <v>N/A</v>
      </c>
      <c r="G23" s="71">
        <v>5.1880099999999998E-5</v>
      </c>
      <c r="H23" s="5" t="str">
        <f>IF($B23="N/A","N/A",IF(G23&gt;15,"No",IF(G23&lt;-15,"No","Yes")))</f>
        <v>N/A</v>
      </c>
      <c r="I23" s="6">
        <v>1.375</v>
      </c>
      <c r="J23" s="6">
        <v>-100</v>
      </c>
      <c r="K23" s="105" t="str">
        <f t="shared" si="0"/>
        <v>No</v>
      </c>
    </row>
    <row r="24" spans="1:11" x14ac:dyDescent="0.2">
      <c r="A24" s="124" t="s">
        <v>858</v>
      </c>
      <c r="B24" s="22" t="s">
        <v>243</v>
      </c>
      <c r="C24" s="59">
        <v>267.31801445999997</v>
      </c>
      <c r="D24" s="5" t="str">
        <f>IF($B24="N/A","N/A",IF(C24&gt;300,"No",IF(C24&lt;75,"No","Yes")))</f>
        <v>Yes</v>
      </c>
      <c r="E24" s="24">
        <v>274.32278262</v>
      </c>
      <c r="F24" s="5" t="str">
        <f>IF($B24="N/A","N/A",IF(E24&gt;300,"No",IF(E24&lt;75,"No","Yes")))</f>
        <v>Yes</v>
      </c>
      <c r="G24" s="24">
        <v>263.90352156</v>
      </c>
      <c r="H24" s="5" t="str">
        <f>IF($B24="N/A","N/A",IF(G24&gt;300,"No",IF(G24&lt;75,"No","Yes")))</f>
        <v>Yes</v>
      </c>
      <c r="I24" s="6">
        <v>2.62</v>
      </c>
      <c r="J24" s="6">
        <v>-3.8</v>
      </c>
      <c r="K24" s="105" t="str">
        <f t="shared" si="0"/>
        <v>Yes</v>
      </c>
    </row>
    <row r="25" spans="1:11" x14ac:dyDescent="0.2">
      <c r="A25" s="124" t="s">
        <v>859</v>
      </c>
      <c r="B25" s="22" t="s">
        <v>244</v>
      </c>
      <c r="C25" s="59">
        <v>202.68581080999999</v>
      </c>
      <c r="D25" s="5" t="str">
        <f>IF($B25="N/A","N/A",IF(C25&gt;250,"No",IF(C25&lt;20,"No","Yes")))</f>
        <v>Yes</v>
      </c>
      <c r="E25" s="24">
        <v>202.78467909</v>
      </c>
      <c r="F25" s="5" t="str">
        <f>IF($B25="N/A","N/A",IF(E25&gt;250,"No",IF(E25&lt;20,"No","Yes")))</f>
        <v>Yes</v>
      </c>
      <c r="G25" s="24">
        <v>229.63118188999999</v>
      </c>
      <c r="H25" s="5" t="str">
        <f>IF($B25="N/A","N/A",IF(G25&gt;250,"No",IF(G25&lt;20,"No","Yes")))</f>
        <v>Yes</v>
      </c>
      <c r="I25" s="6">
        <v>4.8800000000000003E-2</v>
      </c>
      <c r="J25" s="6">
        <v>13.24</v>
      </c>
      <c r="K25" s="105" t="str">
        <f t="shared" si="0"/>
        <v>Yes</v>
      </c>
    </row>
    <row r="26" spans="1:11" x14ac:dyDescent="0.2">
      <c r="A26" s="124" t="s">
        <v>860</v>
      </c>
      <c r="B26" s="22" t="s">
        <v>245</v>
      </c>
      <c r="C26" s="59">
        <v>10.001589478</v>
      </c>
      <c r="D26" s="5" t="str">
        <f>IF($B26="N/A","N/A",IF(C26&gt;5,"No",IF(C26&lt;3,"No","Yes")))</f>
        <v>No</v>
      </c>
      <c r="E26" s="24">
        <v>10.000404473</v>
      </c>
      <c r="F26" s="5" t="str">
        <f>IF($B26="N/A","N/A",IF(E26&gt;5,"No",IF(E26&lt;3,"No","Yes")))</f>
        <v>No</v>
      </c>
      <c r="G26" s="24">
        <v>26.923076923</v>
      </c>
      <c r="H26" s="5" t="str">
        <f>IF($B26="N/A","N/A",IF(G26&gt;5,"No",IF(G26&lt;3,"No","Yes")))</f>
        <v>No</v>
      </c>
      <c r="I26" s="6">
        <v>-1.2E-2</v>
      </c>
      <c r="J26" s="6">
        <v>169.2</v>
      </c>
      <c r="K26" s="105" t="str">
        <f t="shared" si="0"/>
        <v>No</v>
      </c>
    </row>
    <row r="27" spans="1:11" x14ac:dyDescent="0.2">
      <c r="A27" s="124" t="s">
        <v>131</v>
      </c>
      <c r="B27" s="22" t="s">
        <v>213</v>
      </c>
      <c r="C27" s="56">
        <v>2527</v>
      </c>
      <c r="D27" s="22" t="s">
        <v>213</v>
      </c>
      <c r="E27" s="23">
        <v>5476</v>
      </c>
      <c r="F27" s="22" t="s">
        <v>213</v>
      </c>
      <c r="G27" s="23">
        <v>42444</v>
      </c>
      <c r="H27" s="5" t="str">
        <f>IF($B27="N/A","N/A",IF(G27&gt;15,"No",IF(G27&lt;-15,"No","Yes")))</f>
        <v>N/A</v>
      </c>
      <c r="I27" s="6">
        <v>116.7</v>
      </c>
      <c r="J27" s="6">
        <v>675.1</v>
      </c>
      <c r="K27" s="105" t="str">
        <f t="shared" si="0"/>
        <v>No</v>
      </c>
    </row>
    <row r="28" spans="1:11" x14ac:dyDescent="0.2">
      <c r="A28" s="124" t="s">
        <v>346</v>
      </c>
      <c r="B28" s="22" t="s">
        <v>213</v>
      </c>
      <c r="C28" s="57">
        <v>5.7132173000000001E-3</v>
      </c>
      <c r="D28" s="22" t="s">
        <v>213</v>
      </c>
      <c r="E28" s="4">
        <v>1.1994887799999999E-2</v>
      </c>
      <c r="F28" s="22" t="s">
        <v>213</v>
      </c>
      <c r="G28" s="4">
        <v>9.7667667799999996E-2</v>
      </c>
      <c r="H28" s="5" t="str">
        <f>IF($B28="N/A","N/A",IF(G28&gt;15,"No",IF(G28&lt;-15,"No","Yes")))</f>
        <v>N/A</v>
      </c>
      <c r="I28" s="6">
        <v>109.9</v>
      </c>
      <c r="J28" s="6">
        <v>714.2</v>
      </c>
      <c r="K28" s="105" t="str">
        <f t="shared" si="0"/>
        <v>No</v>
      </c>
    </row>
    <row r="29" spans="1:11" ht="25.5" x14ac:dyDescent="0.2">
      <c r="A29" s="124" t="s">
        <v>836</v>
      </c>
      <c r="B29" s="22" t="s">
        <v>213</v>
      </c>
      <c r="C29" s="24">
        <v>132.59952512999999</v>
      </c>
      <c r="D29" s="22" t="s">
        <v>213</v>
      </c>
      <c r="E29" s="24">
        <v>131.39390066000001</v>
      </c>
      <c r="F29" s="22" t="s">
        <v>213</v>
      </c>
      <c r="G29" s="24">
        <v>84.589435491000003</v>
      </c>
      <c r="H29" s="22" t="s">
        <v>213</v>
      </c>
      <c r="I29" s="6">
        <v>-0.90900000000000003</v>
      </c>
      <c r="J29" s="6">
        <v>-35.6</v>
      </c>
      <c r="K29" s="105" t="str">
        <f t="shared" si="0"/>
        <v>No</v>
      </c>
    </row>
    <row r="30" spans="1:11" x14ac:dyDescent="0.2">
      <c r="A30" s="124" t="s">
        <v>27</v>
      </c>
      <c r="B30" s="22" t="s">
        <v>217</v>
      </c>
      <c r="C30" s="23">
        <v>0</v>
      </c>
      <c r="D30" s="5" t="str">
        <f>IF($B30="N/A","N/A",IF(C30="N/A","N/A",IF(C30=0,"Yes","No")))</f>
        <v>Yes</v>
      </c>
      <c r="E30" s="23">
        <v>0</v>
      </c>
      <c r="F30" s="5" t="str">
        <f>IF($B30="N/A","N/A",IF(E30="N/A","N/A",IF(E30=0,"Yes","No")))</f>
        <v>Yes</v>
      </c>
      <c r="G30" s="23">
        <v>0</v>
      </c>
      <c r="H30" s="5" t="str">
        <f>IF($B30="N/A","N/A",IF(G30=0,"Yes","No"))</f>
        <v>Yes</v>
      </c>
      <c r="I30" s="6" t="s">
        <v>1748</v>
      </c>
      <c r="J30" s="6" t="s">
        <v>1748</v>
      </c>
      <c r="K30" s="105" t="str">
        <f t="shared" si="0"/>
        <v>N/A</v>
      </c>
    </row>
    <row r="31" spans="1:11" x14ac:dyDescent="0.2">
      <c r="A31" s="124" t="s">
        <v>206</v>
      </c>
      <c r="B31" s="72" t="s">
        <v>213</v>
      </c>
      <c r="C31" s="56">
        <v>5490002</v>
      </c>
      <c r="D31" s="5" t="str">
        <f t="shared" ref="D31:F50" si="4">IF($B31="N/A","N/A",IF(C31&lt;0,"No","Yes"))</f>
        <v>N/A</v>
      </c>
      <c r="E31" s="56">
        <v>5643693</v>
      </c>
      <c r="F31" s="5" t="str">
        <f t="shared" si="4"/>
        <v>N/A</v>
      </c>
      <c r="G31" s="56">
        <v>4191206</v>
      </c>
      <c r="H31" s="5" t="str">
        <f t="shared" ref="H31:H50" si="5">IF($B31="N/A","N/A",IF(G31&lt;0,"No","Yes"))</f>
        <v>N/A</v>
      </c>
      <c r="I31" s="6">
        <v>2.7989999999999999</v>
      </c>
      <c r="J31" s="6">
        <v>-25.7</v>
      </c>
      <c r="K31" s="105" t="str">
        <f t="shared" si="0"/>
        <v>Yes</v>
      </c>
    </row>
    <row r="32" spans="1:11" ht="25.5" x14ac:dyDescent="0.2">
      <c r="A32" s="128" t="s">
        <v>654</v>
      </c>
      <c r="B32" s="72" t="s">
        <v>213</v>
      </c>
      <c r="C32" s="57">
        <v>99.980091082000001</v>
      </c>
      <c r="D32" s="5" t="str">
        <f t="shared" si="4"/>
        <v>N/A</v>
      </c>
      <c r="E32" s="57">
        <v>99.959016196999997</v>
      </c>
      <c r="F32" s="5" t="str">
        <f t="shared" si="4"/>
        <v>N/A</v>
      </c>
      <c r="G32" s="57">
        <v>99.895447754000003</v>
      </c>
      <c r="H32" s="5" t="str">
        <f t="shared" si="5"/>
        <v>N/A</v>
      </c>
      <c r="I32" s="6">
        <v>-2.1000000000000001E-2</v>
      </c>
      <c r="J32" s="6">
        <v>-6.4000000000000001E-2</v>
      </c>
      <c r="K32" s="105" t="str">
        <f t="shared" si="0"/>
        <v>Yes</v>
      </c>
    </row>
    <row r="33" spans="1:11" x14ac:dyDescent="0.2">
      <c r="A33" s="128" t="s">
        <v>655</v>
      </c>
      <c r="B33" s="72" t="s">
        <v>213</v>
      </c>
      <c r="C33" s="57">
        <v>0</v>
      </c>
      <c r="D33" s="5" t="str">
        <f t="shared" si="4"/>
        <v>N/A</v>
      </c>
      <c r="E33" s="57">
        <v>0</v>
      </c>
      <c r="F33" s="5" t="str">
        <f t="shared" si="4"/>
        <v>N/A</v>
      </c>
      <c r="G33" s="57">
        <v>0</v>
      </c>
      <c r="H33" s="5" t="str">
        <f t="shared" si="5"/>
        <v>N/A</v>
      </c>
      <c r="I33" s="6" t="s">
        <v>1748</v>
      </c>
      <c r="J33" s="6" t="s">
        <v>1748</v>
      </c>
      <c r="K33" s="105" t="str">
        <f t="shared" si="0"/>
        <v>N/A</v>
      </c>
    </row>
    <row r="34" spans="1:11" x14ac:dyDescent="0.2">
      <c r="A34" s="128" t="s">
        <v>656</v>
      </c>
      <c r="B34" s="72" t="s">
        <v>213</v>
      </c>
      <c r="C34" s="57">
        <v>0</v>
      </c>
      <c r="D34" s="5" t="str">
        <f t="shared" si="4"/>
        <v>N/A</v>
      </c>
      <c r="E34" s="57">
        <v>0</v>
      </c>
      <c r="F34" s="5" t="str">
        <f t="shared" si="4"/>
        <v>N/A</v>
      </c>
      <c r="G34" s="57">
        <v>0</v>
      </c>
      <c r="H34" s="5" t="str">
        <f t="shared" si="5"/>
        <v>N/A</v>
      </c>
      <c r="I34" s="6" t="s">
        <v>1748</v>
      </c>
      <c r="J34" s="6" t="s">
        <v>1748</v>
      </c>
      <c r="K34" s="105" t="str">
        <f t="shared" si="0"/>
        <v>N/A</v>
      </c>
    </row>
    <row r="35" spans="1:11" x14ac:dyDescent="0.2">
      <c r="A35" s="128" t="s">
        <v>657</v>
      </c>
      <c r="B35" s="72" t="s">
        <v>213</v>
      </c>
      <c r="C35" s="57">
        <v>1.9908918099999999E-2</v>
      </c>
      <c r="D35" s="5" t="str">
        <f t="shared" si="4"/>
        <v>N/A</v>
      </c>
      <c r="E35" s="57">
        <v>4.0983802600000001E-2</v>
      </c>
      <c r="F35" s="5" t="str">
        <f t="shared" si="4"/>
        <v>N/A</v>
      </c>
      <c r="G35" s="57">
        <v>0.1045522458</v>
      </c>
      <c r="H35" s="5" t="str">
        <f t="shared" si="5"/>
        <v>N/A</v>
      </c>
      <c r="I35" s="6">
        <v>105.9</v>
      </c>
      <c r="J35" s="6">
        <v>155.1</v>
      </c>
      <c r="K35" s="105" t="str">
        <f t="shared" si="0"/>
        <v>No</v>
      </c>
    </row>
    <row r="36" spans="1:11" x14ac:dyDescent="0.2">
      <c r="A36" s="128" t="s">
        <v>349</v>
      </c>
      <c r="B36" s="72" t="s">
        <v>213</v>
      </c>
      <c r="C36" s="56">
        <v>1184</v>
      </c>
      <c r="D36" s="5" t="str">
        <f t="shared" si="4"/>
        <v>N/A</v>
      </c>
      <c r="E36" s="56">
        <v>1932</v>
      </c>
      <c r="F36" s="5" t="str">
        <f t="shared" si="4"/>
        <v>N/A</v>
      </c>
      <c r="G36" s="56">
        <v>1193</v>
      </c>
      <c r="H36" s="5" t="str">
        <f t="shared" si="5"/>
        <v>N/A</v>
      </c>
      <c r="I36" s="6">
        <v>63.18</v>
      </c>
      <c r="J36" s="6">
        <v>-38.299999999999997</v>
      </c>
      <c r="K36" s="105" t="str">
        <f t="shared" si="0"/>
        <v>No</v>
      </c>
    </row>
    <row r="37" spans="1:11" x14ac:dyDescent="0.2">
      <c r="A37" s="128" t="s">
        <v>658</v>
      </c>
      <c r="B37" s="72" t="s">
        <v>213</v>
      </c>
      <c r="C37" s="57">
        <v>0</v>
      </c>
      <c r="D37" s="5" t="str">
        <f t="shared" si="4"/>
        <v>N/A</v>
      </c>
      <c r="E37" s="57">
        <v>0</v>
      </c>
      <c r="F37" s="5" t="str">
        <f t="shared" si="4"/>
        <v>N/A</v>
      </c>
      <c r="G37" s="57">
        <v>0</v>
      </c>
      <c r="H37" s="5" t="str">
        <f t="shared" si="5"/>
        <v>N/A</v>
      </c>
      <c r="I37" s="6" t="s">
        <v>1748</v>
      </c>
      <c r="J37" s="6" t="s">
        <v>1748</v>
      </c>
      <c r="K37" s="105" t="str">
        <f t="shared" si="0"/>
        <v>N/A</v>
      </c>
    </row>
    <row r="38" spans="1:11" x14ac:dyDescent="0.2">
      <c r="A38" s="128" t="s">
        <v>659</v>
      </c>
      <c r="B38" s="72" t="s">
        <v>213</v>
      </c>
      <c r="C38" s="57">
        <v>0</v>
      </c>
      <c r="D38" s="5" t="str">
        <f t="shared" si="4"/>
        <v>N/A</v>
      </c>
      <c r="E38" s="57">
        <v>0</v>
      </c>
      <c r="F38" s="5" t="str">
        <f t="shared" si="4"/>
        <v>N/A</v>
      </c>
      <c r="G38" s="57">
        <v>0</v>
      </c>
      <c r="H38" s="5" t="str">
        <f t="shared" si="5"/>
        <v>N/A</v>
      </c>
      <c r="I38" s="6" t="s">
        <v>1748</v>
      </c>
      <c r="J38" s="6" t="s">
        <v>1748</v>
      </c>
      <c r="K38" s="105" t="str">
        <f t="shared" si="0"/>
        <v>N/A</v>
      </c>
    </row>
    <row r="39" spans="1:11" x14ac:dyDescent="0.2">
      <c r="A39" s="128" t="s">
        <v>660</v>
      </c>
      <c r="B39" s="72" t="s">
        <v>213</v>
      </c>
      <c r="C39" s="57">
        <v>0</v>
      </c>
      <c r="D39" s="5" t="str">
        <f t="shared" si="4"/>
        <v>N/A</v>
      </c>
      <c r="E39" s="57">
        <v>0</v>
      </c>
      <c r="F39" s="5" t="str">
        <f t="shared" si="4"/>
        <v>N/A</v>
      </c>
      <c r="G39" s="57">
        <v>0</v>
      </c>
      <c r="H39" s="5" t="str">
        <f t="shared" si="5"/>
        <v>N/A</v>
      </c>
      <c r="I39" s="6" t="s">
        <v>1748</v>
      </c>
      <c r="J39" s="6" t="s">
        <v>1748</v>
      </c>
      <c r="K39" s="105" t="str">
        <f t="shared" si="0"/>
        <v>N/A</v>
      </c>
    </row>
    <row r="40" spans="1:11" x14ac:dyDescent="0.2">
      <c r="A40" s="128" t="s">
        <v>661</v>
      </c>
      <c r="B40" s="72" t="s">
        <v>213</v>
      </c>
      <c r="C40" s="57">
        <v>0</v>
      </c>
      <c r="D40" s="5" t="str">
        <f t="shared" si="4"/>
        <v>N/A</v>
      </c>
      <c r="E40" s="57">
        <v>0</v>
      </c>
      <c r="F40" s="5" t="str">
        <f t="shared" si="4"/>
        <v>N/A</v>
      </c>
      <c r="G40" s="57">
        <v>0</v>
      </c>
      <c r="H40" s="5" t="str">
        <f t="shared" si="5"/>
        <v>N/A</v>
      </c>
      <c r="I40" s="6" t="s">
        <v>1748</v>
      </c>
      <c r="J40" s="6" t="s">
        <v>1748</v>
      </c>
      <c r="K40" s="105" t="str">
        <f t="shared" si="0"/>
        <v>N/A</v>
      </c>
    </row>
    <row r="41" spans="1:11" x14ac:dyDescent="0.2">
      <c r="A41" s="128" t="s">
        <v>662</v>
      </c>
      <c r="B41" s="72" t="s">
        <v>213</v>
      </c>
      <c r="C41" s="57">
        <v>0</v>
      </c>
      <c r="D41" s="5" t="str">
        <f t="shared" si="4"/>
        <v>N/A</v>
      </c>
      <c r="E41" s="57">
        <v>0</v>
      </c>
      <c r="F41" s="5" t="str">
        <f t="shared" si="4"/>
        <v>N/A</v>
      </c>
      <c r="G41" s="57">
        <v>0</v>
      </c>
      <c r="H41" s="5" t="str">
        <f t="shared" si="5"/>
        <v>N/A</v>
      </c>
      <c r="I41" s="6" t="s">
        <v>1748</v>
      </c>
      <c r="J41" s="6" t="s">
        <v>1748</v>
      </c>
      <c r="K41" s="105" t="str">
        <f t="shared" si="0"/>
        <v>N/A</v>
      </c>
    </row>
    <row r="42" spans="1:11" x14ac:dyDescent="0.2">
      <c r="A42" s="128" t="s">
        <v>663</v>
      </c>
      <c r="B42" s="72" t="s">
        <v>213</v>
      </c>
      <c r="C42" s="57">
        <v>0</v>
      </c>
      <c r="D42" s="5" t="str">
        <f t="shared" si="4"/>
        <v>N/A</v>
      </c>
      <c r="E42" s="57">
        <v>0</v>
      </c>
      <c r="F42" s="5" t="str">
        <f t="shared" si="4"/>
        <v>N/A</v>
      </c>
      <c r="G42" s="57">
        <v>0</v>
      </c>
      <c r="H42" s="5" t="str">
        <f t="shared" si="5"/>
        <v>N/A</v>
      </c>
      <c r="I42" s="6" t="s">
        <v>1748</v>
      </c>
      <c r="J42" s="6" t="s">
        <v>1748</v>
      </c>
      <c r="K42" s="105" t="str">
        <f t="shared" si="0"/>
        <v>N/A</v>
      </c>
    </row>
    <row r="43" spans="1:11" x14ac:dyDescent="0.2">
      <c r="A43" s="128" t="s">
        <v>664</v>
      </c>
      <c r="B43" s="72" t="s">
        <v>213</v>
      </c>
      <c r="C43" s="57">
        <v>0</v>
      </c>
      <c r="D43" s="5" t="str">
        <f t="shared" si="4"/>
        <v>N/A</v>
      </c>
      <c r="E43" s="57">
        <v>0</v>
      </c>
      <c r="F43" s="5" t="str">
        <f t="shared" si="4"/>
        <v>N/A</v>
      </c>
      <c r="G43" s="57">
        <v>0</v>
      </c>
      <c r="H43" s="5" t="str">
        <f t="shared" si="5"/>
        <v>N/A</v>
      </c>
      <c r="I43" s="6" t="s">
        <v>1748</v>
      </c>
      <c r="J43" s="6" t="s">
        <v>1748</v>
      </c>
      <c r="K43" s="105" t="str">
        <f t="shared" si="0"/>
        <v>N/A</v>
      </c>
    </row>
    <row r="44" spans="1:11" x14ac:dyDescent="0.2">
      <c r="A44" s="128" t="s">
        <v>665</v>
      </c>
      <c r="B44" s="72" t="s">
        <v>213</v>
      </c>
      <c r="C44" s="57">
        <v>0</v>
      </c>
      <c r="D44" s="5" t="str">
        <f t="shared" si="4"/>
        <v>N/A</v>
      </c>
      <c r="E44" s="57">
        <v>0</v>
      </c>
      <c r="F44" s="5" t="str">
        <f t="shared" si="4"/>
        <v>N/A</v>
      </c>
      <c r="G44" s="57">
        <v>0</v>
      </c>
      <c r="H44" s="5" t="str">
        <f t="shared" si="5"/>
        <v>N/A</v>
      </c>
      <c r="I44" s="6" t="s">
        <v>1748</v>
      </c>
      <c r="J44" s="6" t="s">
        <v>1748</v>
      </c>
      <c r="K44" s="105" t="str">
        <f t="shared" si="0"/>
        <v>N/A</v>
      </c>
    </row>
    <row r="45" spans="1:11" x14ac:dyDescent="0.2">
      <c r="A45" s="128" t="s">
        <v>666</v>
      </c>
      <c r="B45" s="72" t="s">
        <v>213</v>
      </c>
      <c r="C45" s="57">
        <v>100</v>
      </c>
      <c r="D45" s="5" t="str">
        <f t="shared" si="4"/>
        <v>N/A</v>
      </c>
      <c r="E45" s="57">
        <v>100</v>
      </c>
      <c r="F45" s="5" t="str">
        <f t="shared" si="4"/>
        <v>N/A</v>
      </c>
      <c r="G45" s="57">
        <v>100</v>
      </c>
      <c r="H45" s="5" t="str">
        <f t="shared" si="5"/>
        <v>N/A</v>
      </c>
      <c r="I45" s="6">
        <v>0</v>
      </c>
      <c r="J45" s="6">
        <v>0</v>
      </c>
      <c r="K45" s="105" t="str">
        <f t="shared" si="0"/>
        <v>Yes</v>
      </c>
    </row>
    <row r="46" spans="1:11" x14ac:dyDescent="0.2">
      <c r="A46" s="128" t="s">
        <v>350</v>
      </c>
      <c r="B46" s="72" t="s">
        <v>213</v>
      </c>
      <c r="C46" s="56">
        <v>2076153</v>
      </c>
      <c r="D46" s="5" t="str">
        <f t="shared" si="4"/>
        <v>N/A</v>
      </c>
      <c r="E46" s="56">
        <v>2175669</v>
      </c>
      <c r="F46" s="5" t="str">
        <f t="shared" si="4"/>
        <v>N/A</v>
      </c>
      <c r="G46" s="56">
        <v>13</v>
      </c>
      <c r="H46" s="5" t="str">
        <f t="shared" si="5"/>
        <v>N/A</v>
      </c>
      <c r="I46" s="6">
        <v>4.7930000000000001</v>
      </c>
      <c r="J46" s="6">
        <v>-100</v>
      </c>
      <c r="K46" s="105" t="str">
        <f t="shared" si="0"/>
        <v>No</v>
      </c>
    </row>
    <row r="47" spans="1:11" x14ac:dyDescent="0.2">
      <c r="A47" s="128" t="s">
        <v>667</v>
      </c>
      <c r="B47" s="72" t="s">
        <v>213</v>
      </c>
      <c r="C47" s="57">
        <v>0</v>
      </c>
      <c r="D47" s="5" t="str">
        <f t="shared" si="4"/>
        <v>N/A</v>
      </c>
      <c r="E47" s="57">
        <v>0</v>
      </c>
      <c r="F47" s="5" t="str">
        <f t="shared" si="4"/>
        <v>N/A</v>
      </c>
      <c r="G47" s="57">
        <v>0</v>
      </c>
      <c r="H47" s="5" t="str">
        <f t="shared" si="5"/>
        <v>N/A</v>
      </c>
      <c r="I47" s="6" t="s">
        <v>1748</v>
      </c>
      <c r="J47" s="6" t="s">
        <v>1748</v>
      </c>
      <c r="K47" s="105" t="str">
        <f t="shared" si="0"/>
        <v>N/A</v>
      </c>
    </row>
    <row r="48" spans="1:11" x14ac:dyDescent="0.2">
      <c r="A48" s="128" t="s">
        <v>668</v>
      </c>
      <c r="B48" s="72" t="s">
        <v>213</v>
      </c>
      <c r="C48" s="57">
        <v>0</v>
      </c>
      <c r="D48" s="5" t="str">
        <f t="shared" si="4"/>
        <v>N/A</v>
      </c>
      <c r="E48" s="57">
        <v>0</v>
      </c>
      <c r="F48" s="5" t="str">
        <f t="shared" si="4"/>
        <v>N/A</v>
      </c>
      <c r="G48" s="57">
        <v>0</v>
      </c>
      <c r="H48" s="5" t="str">
        <f t="shared" si="5"/>
        <v>N/A</v>
      </c>
      <c r="I48" s="6" t="s">
        <v>1748</v>
      </c>
      <c r="J48" s="6" t="s">
        <v>1748</v>
      </c>
      <c r="K48" s="105" t="str">
        <f t="shared" si="0"/>
        <v>N/A</v>
      </c>
    </row>
    <row r="49" spans="1:11" x14ac:dyDescent="0.2">
      <c r="A49" s="128" t="s">
        <v>669</v>
      </c>
      <c r="B49" s="72" t="s">
        <v>213</v>
      </c>
      <c r="C49" s="57">
        <v>0</v>
      </c>
      <c r="D49" s="5" t="str">
        <f t="shared" si="4"/>
        <v>N/A</v>
      </c>
      <c r="E49" s="57">
        <v>0</v>
      </c>
      <c r="F49" s="5" t="str">
        <f t="shared" si="4"/>
        <v>N/A</v>
      </c>
      <c r="G49" s="57">
        <v>0</v>
      </c>
      <c r="H49" s="5" t="str">
        <f t="shared" si="5"/>
        <v>N/A</v>
      </c>
      <c r="I49" s="6" t="s">
        <v>1748</v>
      </c>
      <c r="J49" s="6" t="s">
        <v>1748</v>
      </c>
      <c r="K49" s="105" t="str">
        <f t="shared" si="0"/>
        <v>N/A</v>
      </c>
    </row>
    <row r="50" spans="1:11" x14ac:dyDescent="0.2">
      <c r="A50" s="128" t="s">
        <v>670</v>
      </c>
      <c r="B50" s="72" t="s">
        <v>213</v>
      </c>
      <c r="C50" s="57">
        <v>100</v>
      </c>
      <c r="D50" s="5" t="str">
        <f t="shared" si="4"/>
        <v>N/A</v>
      </c>
      <c r="E50" s="57">
        <v>100</v>
      </c>
      <c r="F50" s="5" t="str">
        <f t="shared" si="4"/>
        <v>N/A</v>
      </c>
      <c r="G50" s="57">
        <v>100</v>
      </c>
      <c r="H50" s="5" t="str">
        <f t="shared" si="5"/>
        <v>N/A</v>
      </c>
      <c r="I50" s="6">
        <v>0</v>
      </c>
      <c r="J50" s="6">
        <v>0</v>
      </c>
      <c r="K50" s="105" t="str">
        <f t="shared" si="0"/>
        <v>Yes</v>
      </c>
    </row>
    <row r="51" spans="1:11" x14ac:dyDescent="0.2">
      <c r="A51" s="128" t="s">
        <v>351</v>
      </c>
      <c r="B51" s="22" t="s">
        <v>213</v>
      </c>
      <c r="C51" s="56">
        <v>13691584</v>
      </c>
      <c r="D51" s="22" t="s">
        <v>213</v>
      </c>
      <c r="E51" s="23">
        <v>14083733</v>
      </c>
      <c r="F51" s="22" t="s">
        <v>213</v>
      </c>
      <c r="G51" s="23">
        <v>18399810</v>
      </c>
      <c r="H51" s="22" t="s">
        <v>213</v>
      </c>
      <c r="I51" s="6">
        <v>2.8639999999999999</v>
      </c>
      <c r="J51" s="6">
        <v>30.65</v>
      </c>
      <c r="K51" s="105" t="str">
        <f t="shared" si="0"/>
        <v>No</v>
      </c>
    </row>
    <row r="52" spans="1:11" x14ac:dyDescent="0.2">
      <c r="A52" s="128" t="s">
        <v>352</v>
      </c>
      <c r="B52" s="22" t="s">
        <v>213</v>
      </c>
      <c r="C52" s="57">
        <v>41.341476632999999</v>
      </c>
      <c r="D52" s="5" t="str">
        <f t="shared" ref="D52:D54" si="6">IF($B52="N/A","N/A",IF(C52&gt;15,"No",IF(C52&lt;-15,"No","Yes")))</f>
        <v>N/A</v>
      </c>
      <c r="E52" s="4">
        <v>58.212364577000002</v>
      </c>
      <c r="F52" s="5" t="str">
        <f t="shared" ref="F52:F54" si="7">IF($B52="N/A","N/A",IF(E52&gt;15,"No",IF(E52&lt;-15,"No","Yes")))</f>
        <v>N/A</v>
      </c>
      <c r="G52" s="4">
        <v>77.783401024</v>
      </c>
      <c r="H52" s="5" t="str">
        <f t="shared" ref="H52:H54" si="8">IF($B52="N/A","N/A",IF(G52&gt;15,"No",IF(G52&lt;-15,"No","Yes")))</f>
        <v>N/A</v>
      </c>
      <c r="I52" s="6">
        <v>40.81</v>
      </c>
      <c r="J52" s="6">
        <v>33.619999999999997</v>
      </c>
      <c r="K52" s="105" t="str">
        <f t="shared" si="0"/>
        <v>No</v>
      </c>
    </row>
    <row r="53" spans="1:11" x14ac:dyDescent="0.2">
      <c r="A53" s="128" t="s">
        <v>353</v>
      </c>
      <c r="B53" s="22" t="s">
        <v>213</v>
      </c>
      <c r="C53" s="57">
        <v>7.1060806405000001</v>
      </c>
      <c r="D53" s="5" t="str">
        <f t="shared" si="6"/>
        <v>N/A</v>
      </c>
      <c r="E53" s="4">
        <v>15.11127057</v>
      </c>
      <c r="F53" s="5" t="str">
        <f t="shared" si="7"/>
        <v>N/A</v>
      </c>
      <c r="G53" s="4">
        <v>11.024064922000001</v>
      </c>
      <c r="H53" s="5" t="str">
        <f t="shared" si="8"/>
        <v>N/A</v>
      </c>
      <c r="I53" s="6">
        <v>112.7</v>
      </c>
      <c r="J53" s="6">
        <v>-27</v>
      </c>
      <c r="K53" s="105" t="str">
        <f t="shared" si="0"/>
        <v>Yes</v>
      </c>
    </row>
    <row r="54" spans="1:11" x14ac:dyDescent="0.2">
      <c r="A54" s="129" t="s">
        <v>354</v>
      </c>
      <c r="B54" s="113" t="s">
        <v>213</v>
      </c>
      <c r="C54" s="130">
        <v>15.246139526</v>
      </c>
      <c r="D54" s="114" t="str">
        <f t="shared" si="6"/>
        <v>N/A</v>
      </c>
      <c r="E54" s="118">
        <v>8.6886126001000008</v>
      </c>
      <c r="F54" s="114" t="str">
        <f t="shared" si="7"/>
        <v>N/A</v>
      </c>
      <c r="G54" s="118">
        <v>4.6723362903999996</v>
      </c>
      <c r="H54" s="114" t="str">
        <f t="shared" si="8"/>
        <v>N/A</v>
      </c>
      <c r="I54" s="115">
        <v>-43</v>
      </c>
      <c r="J54" s="115">
        <v>-46.2</v>
      </c>
      <c r="K54" s="116" t="str">
        <f t="shared" si="0"/>
        <v>No</v>
      </c>
    </row>
    <row r="55" spans="1:11" ht="12" customHeight="1" x14ac:dyDescent="0.2">
      <c r="A55" s="202" t="s">
        <v>1621</v>
      </c>
      <c r="B55" s="203"/>
      <c r="C55" s="203"/>
      <c r="D55" s="203"/>
      <c r="E55" s="203"/>
      <c r="F55" s="203"/>
      <c r="G55" s="203"/>
      <c r="H55" s="203"/>
      <c r="I55" s="203"/>
      <c r="J55" s="203"/>
      <c r="K55" s="204"/>
    </row>
    <row r="56" spans="1:11" x14ac:dyDescent="0.2">
      <c r="A56" s="194" t="s">
        <v>1619</v>
      </c>
      <c r="B56" s="195"/>
      <c r="C56" s="195"/>
      <c r="D56" s="195"/>
      <c r="E56" s="195"/>
      <c r="F56" s="195"/>
      <c r="G56" s="195"/>
      <c r="H56" s="195"/>
      <c r="I56" s="195"/>
      <c r="J56" s="195"/>
      <c r="K56" s="196"/>
    </row>
    <row r="57" spans="1:11" x14ac:dyDescent="0.2">
      <c r="A57" s="197" t="s">
        <v>1707</v>
      </c>
      <c r="B57" s="197"/>
      <c r="C57" s="197"/>
      <c r="D57" s="197"/>
      <c r="E57" s="197"/>
      <c r="F57" s="197"/>
      <c r="G57" s="197"/>
      <c r="H57" s="197"/>
      <c r="I57" s="197"/>
      <c r="J57" s="197"/>
      <c r="K57" s="198"/>
    </row>
  </sheetData>
  <mergeCells count="7">
    <mergeCell ref="A57:K57"/>
    <mergeCell ref="A1:K1"/>
    <mergeCell ref="A2:K2"/>
    <mergeCell ref="A4:K4"/>
    <mergeCell ref="A55:K55"/>
    <mergeCell ref="A56:K56"/>
    <mergeCell ref="A3:K3"/>
  </mergeCells>
  <phoneticPr fontId="0" type="noConversion"/>
  <printOptions headings="1"/>
  <pageMargins left="0.75" right="0.75" top="1" bottom="0.75" header="0.5" footer="0.5"/>
  <pageSetup scale="55" orientation="landscape" useFirstPageNumber="1" r:id="rId1"/>
  <headerFooter alignWithMargins="0">
    <oddFooter>&amp;R&amp;A Page &amp;P</oddFooter>
  </headerFooter>
  <rowBreaks count="1" manualBreakCount="1">
    <brk id="50" max="10" man="1"/>
  </rowBreaks>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3"/>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58"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1727</v>
      </c>
      <c r="B1" s="186"/>
      <c r="C1" s="186"/>
      <c r="D1" s="186"/>
      <c r="E1" s="186"/>
      <c r="F1" s="186"/>
      <c r="G1" s="186"/>
      <c r="H1" s="186"/>
      <c r="I1" s="186"/>
      <c r="J1" s="186"/>
      <c r="K1" s="187"/>
    </row>
    <row r="2" spans="1:11" ht="12.75" customHeight="1" x14ac:dyDescent="0.2">
      <c r="A2" s="191" t="s">
        <v>1572</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24" t="s">
        <v>12</v>
      </c>
      <c r="B6" s="22" t="s">
        <v>213</v>
      </c>
      <c r="C6" s="56">
        <v>21622400</v>
      </c>
      <c r="D6" s="5" t="str">
        <f>IF($B6="N/A","N/A",IF(C6&gt;15,"No",IF(C6&lt;-15,"No","Yes")))</f>
        <v>N/A</v>
      </c>
      <c r="E6" s="23">
        <v>22220310</v>
      </c>
      <c r="F6" s="5" t="str">
        <f>IF($B6="N/A","N/A",IF(E6&gt;15,"No",IF(E6&lt;-15,"No","Yes")))</f>
        <v>N/A</v>
      </c>
      <c r="G6" s="23">
        <v>19466771</v>
      </c>
      <c r="H6" s="5" t="str">
        <f>IF($B6="N/A","N/A",IF(G6&gt;15,"No",IF(G6&lt;-15,"No","Yes")))</f>
        <v>N/A</v>
      </c>
      <c r="I6" s="6">
        <v>2.7650000000000001</v>
      </c>
      <c r="J6" s="6">
        <v>-12.4</v>
      </c>
      <c r="K6" s="105" t="str">
        <f t="shared" ref="K6:K15" si="0">IF(J6="Div by 0", "N/A", IF(J6="N/A","N/A", IF(J6&gt;30, "No", IF(J6&lt;-30, "No", "Yes"))))</f>
        <v>Yes</v>
      </c>
    </row>
    <row r="7" spans="1:11" x14ac:dyDescent="0.2">
      <c r="A7" s="124" t="s">
        <v>30</v>
      </c>
      <c r="B7" s="22" t="s">
        <v>246</v>
      </c>
      <c r="C7" s="57">
        <v>100</v>
      </c>
      <c r="D7" s="5" t="str">
        <f>IF($B7="N/A","N/A",IF(C7&gt;95,"Yes","No"))</f>
        <v>Yes</v>
      </c>
      <c r="E7" s="4">
        <v>100</v>
      </c>
      <c r="F7" s="5" t="str">
        <f>IF($B7="N/A","N/A",IF(E7&gt;95,"Yes","No"))</f>
        <v>Yes</v>
      </c>
      <c r="G7" s="4">
        <v>100</v>
      </c>
      <c r="H7" s="5" t="str">
        <f>IF($B7="N/A","N/A",IF(G7&gt;95,"Yes","No"))</f>
        <v>Yes</v>
      </c>
      <c r="I7" s="6">
        <v>0</v>
      </c>
      <c r="J7" s="6">
        <v>0</v>
      </c>
      <c r="K7" s="105" t="str">
        <f t="shared" si="0"/>
        <v>Yes</v>
      </c>
    </row>
    <row r="8" spans="1:11" x14ac:dyDescent="0.2">
      <c r="A8" s="124" t="s">
        <v>29</v>
      </c>
      <c r="B8" s="22" t="s">
        <v>217</v>
      </c>
      <c r="C8" s="57">
        <v>0</v>
      </c>
      <c r="D8" s="5" t="str">
        <f>IF($B8="N/A","N/A",IF(C8=0,"Yes","No"))</f>
        <v>Yes</v>
      </c>
      <c r="E8" s="4">
        <v>0</v>
      </c>
      <c r="F8" s="5" t="str">
        <f>IF($B8="N/A","N/A",IF(E8=0,"Yes","No"))</f>
        <v>Yes</v>
      </c>
      <c r="G8" s="4">
        <v>0</v>
      </c>
      <c r="H8" s="5" t="str">
        <f>IF($B8="N/A","N/A",IF(G8=0,"Yes","No"))</f>
        <v>Yes</v>
      </c>
      <c r="I8" s="6" t="s">
        <v>1748</v>
      </c>
      <c r="J8" s="6" t="s">
        <v>1748</v>
      </c>
      <c r="K8" s="105" t="str">
        <f t="shared" si="0"/>
        <v>N/A</v>
      </c>
    </row>
    <row r="9" spans="1:11" x14ac:dyDescent="0.2">
      <c r="A9" s="124" t="s">
        <v>16</v>
      </c>
      <c r="B9" s="22" t="s">
        <v>213</v>
      </c>
      <c r="C9" s="57">
        <v>0.85069649989999996</v>
      </c>
      <c r="D9" s="5" t="str">
        <f t="shared" ref="D9:D15" si="1">IF($B9="N/A","N/A",IF(C9&gt;15,"No",IF(C9&lt;-15,"No","Yes")))</f>
        <v>N/A</v>
      </c>
      <c r="E9" s="4">
        <v>0.78566410639999995</v>
      </c>
      <c r="F9" s="5" t="str">
        <f t="shared" ref="F9:F15" si="2">IF($B9="N/A","N/A",IF(E9&gt;15,"No",IF(E9&lt;-15,"No","Yes")))</f>
        <v>N/A</v>
      </c>
      <c r="G9" s="4">
        <v>0.19650408380000001</v>
      </c>
      <c r="H9" s="5" t="str">
        <f t="shared" ref="H9:H15" si="3">IF($B9="N/A","N/A",IF(G9&gt;15,"No",IF(G9&lt;-15,"No","Yes")))</f>
        <v>N/A</v>
      </c>
      <c r="I9" s="6">
        <v>-7.64</v>
      </c>
      <c r="J9" s="6">
        <v>-75</v>
      </c>
      <c r="K9" s="105" t="str">
        <f t="shared" si="0"/>
        <v>No</v>
      </c>
    </row>
    <row r="10" spans="1:11" x14ac:dyDescent="0.2">
      <c r="A10" s="124" t="s">
        <v>36</v>
      </c>
      <c r="B10" s="22" t="s">
        <v>213</v>
      </c>
      <c r="C10" s="57">
        <v>23.044604080999999</v>
      </c>
      <c r="D10" s="5" t="str">
        <f t="shared" si="1"/>
        <v>N/A</v>
      </c>
      <c r="E10" s="4">
        <v>20.991073657000001</v>
      </c>
      <c r="F10" s="5" t="str">
        <f t="shared" si="2"/>
        <v>N/A</v>
      </c>
      <c r="G10" s="4">
        <v>22.401673154000001</v>
      </c>
      <c r="H10" s="5" t="str">
        <f t="shared" si="3"/>
        <v>N/A</v>
      </c>
      <c r="I10" s="6">
        <v>-8.91</v>
      </c>
      <c r="J10" s="6">
        <v>6.72</v>
      </c>
      <c r="K10" s="105" t="str">
        <f t="shared" si="0"/>
        <v>Yes</v>
      </c>
    </row>
    <row r="11" spans="1:11" x14ac:dyDescent="0.2">
      <c r="A11" s="124" t="s">
        <v>37</v>
      </c>
      <c r="B11" s="22" t="s">
        <v>213</v>
      </c>
      <c r="C11" s="57">
        <v>0</v>
      </c>
      <c r="D11" s="5" t="str">
        <f t="shared" si="1"/>
        <v>N/A</v>
      </c>
      <c r="E11" s="4">
        <v>0</v>
      </c>
      <c r="F11" s="5" t="str">
        <f t="shared" si="2"/>
        <v>N/A</v>
      </c>
      <c r="G11" s="4">
        <v>0</v>
      </c>
      <c r="H11" s="5" t="str">
        <f t="shared" si="3"/>
        <v>N/A</v>
      </c>
      <c r="I11" s="6" t="s">
        <v>1748</v>
      </c>
      <c r="J11" s="6" t="s">
        <v>1748</v>
      </c>
      <c r="K11" s="105" t="str">
        <f t="shared" si="0"/>
        <v>N/A</v>
      </c>
    </row>
    <row r="12" spans="1:11" x14ac:dyDescent="0.2">
      <c r="A12" s="124" t="s">
        <v>38</v>
      </c>
      <c r="B12" s="22" t="s">
        <v>213</v>
      </c>
      <c r="C12" s="57">
        <v>0.28609399670000002</v>
      </c>
      <c r="D12" s="5" t="str">
        <f t="shared" si="1"/>
        <v>N/A</v>
      </c>
      <c r="E12" s="4">
        <v>0.29003509399999999</v>
      </c>
      <c r="F12" s="5" t="str">
        <f t="shared" si="2"/>
        <v>N/A</v>
      </c>
      <c r="G12" s="4">
        <v>9.8144234400000002E-2</v>
      </c>
      <c r="H12" s="5" t="str">
        <f t="shared" si="3"/>
        <v>N/A</v>
      </c>
      <c r="I12" s="6">
        <v>1.3779999999999999</v>
      </c>
      <c r="J12" s="6">
        <v>-66.2</v>
      </c>
      <c r="K12" s="105" t="str">
        <f t="shared" si="0"/>
        <v>No</v>
      </c>
    </row>
    <row r="13" spans="1:11" x14ac:dyDescent="0.2">
      <c r="A13" s="124" t="s">
        <v>861</v>
      </c>
      <c r="B13" s="22" t="s">
        <v>213</v>
      </c>
      <c r="C13" s="57">
        <v>4.8258032899999997E-2</v>
      </c>
      <c r="D13" s="5" t="str">
        <f t="shared" si="1"/>
        <v>N/A</v>
      </c>
      <c r="E13" s="4">
        <v>8.1935342600000002E-2</v>
      </c>
      <c r="F13" s="5" t="str">
        <f t="shared" si="2"/>
        <v>N/A</v>
      </c>
      <c r="G13" s="4">
        <v>3.0769678799999998E-2</v>
      </c>
      <c r="H13" s="5" t="str">
        <f t="shared" si="3"/>
        <v>N/A</v>
      </c>
      <c r="I13" s="6">
        <v>69.790000000000006</v>
      </c>
      <c r="J13" s="6">
        <v>-62.4</v>
      </c>
      <c r="K13" s="105" t="str">
        <f t="shared" si="0"/>
        <v>No</v>
      </c>
    </row>
    <row r="14" spans="1:11" x14ac:dyDescent="0.2">
      <c r="A14" s="124" t="s">
        <v>862</v>
      </c>
      <c r="B14" s="22" t="s">
        <v>213</v>
      </c>
      <c r="C14" s="57">
        <v>0.18569350370000001</v>
      </c>
      <c r="D14" s="5" t="str">
        <f t="shared" si="1"/>
        <v>N/A</v>
      </c>
      <c r="E14" s="4">
        <v>0.1861250344</v>
      </c>
      <c r="F14" s="5" t="str">
        <f t="shared" si="2"/>
        <v>N/A</v>
      </c>
      <c r="G14" s="4">
        <v>6.00576097E-2</v>
      </c>
      <c r="H14" s="5" t="str">
        <f t="shared" si="3"/>
        <v>N/A</v>
      </c>
      <c r="I14" s="6">
        <v>0.2324</v>
      </c>
      <c r="J14" s="6">
        <v>-67.7</v>
      </c>
      <c r="K14" s="105" t="str">
        <f t="shared" si="0"/>
        <v>No</v>
      </c>
    </row>
    <row r="15" spans="1:11" x14ac:dyDescent="0.2">
      <c r="A15" s="124" t="s">
        <v>161</v>
      </c>
      <c r="B15" s="22" t="s">
        <v>213</v>
      </c>
      <c r="C15" s="57">
        <v>65.868099748000006</v>
      </c>
      <c r="D15" s="5" t="str">
        <f t="shared" si="1"/>
        <v>N/A</v>
      </c>
      <c r="E15" s="4">
        <v>63.959085178999999</v>
      </c>
      <c r="F15" s="5" t="str">
        <f t="shared" si="2"/>
        <v>N/A</v>
      </c>
      <c r="G15" s="4">
        <v>73.329310751999998</v>
      </c>
      <c r="H15" s="5" t="str">
        <f t="shared" si="3"/>
        <v>N/A</v>
      </c>
      <c r="I15" s="6">
        <v>-2.9</v>
      </c>
      <c r="J15" s="6">
        <v>14.65</v>
      </c>
      <c r="K15" s="105" t="str">
        <f t="shared" si="0"/>
        <v>Yes</v>
      </c>
    </row>
    <row r="16" spans="1:11" x14ac:dyDescent="0.2">
      <c r="A16" s="124" t="s">
        <v>162</v>
      </c>
      <c r="B16" s="22" t="s">
        <v>246</v>
      </c>
      <c r="C16" s="57">
        <v>78.692684438000001</v>
      </c>
      <c r="D16" s="5" t="str">
        <f>IF($B16="N/A","N/A",IF(C16&gt;95,"Yes","No"))</f>
        <v>No</v>
      </c>
      <c r="E16" s="4">
        <v>78.462132166000004</v>
      </c>
      <c r="F16" s="5" t="str">
        <f>IF($B16="N/A","N/A",IF(E16&gt;95,"Yes","No"))</f>
        <v>No</v>
      </c>
      <c r="G16" s="4">
        <v>75.296611851999998</v>
      </c>
      <c r="H16" s="5" t="str">
        <f>IF($B16="N/A","N/A",IF(G16&gt;95,"Yes","No"))</f>
        <v>No</v>
      </c>
      <c r="I16" s="6">
        <v>-0.29299999999999998</v>
      </c>
      <c r="J16" s="6">
        <v>-4.03</v>
      </c>
      <c r="K16" s="105" t="str">
        <f t="shared" ref="K16:K26" si="4">IF(J16="Div by 0", "N/A", IF(J16="N/A","N/A", IF(J16&gt;30, "No", IF(J16&lt;-30, "No", "Yes"))))</f>
        <v>Yes</v>
      </c>
    </row>
    <row r="17" spans="1:11" x14ac:dyDescent="0.2">
      <c r="A17" s="124" t="s">
        <v>863</v>
      </c>
      <c r="B17" s="38" t="s">
        <v>247</v>
      </c>
      <c r="C17" s="57">
        <v>21.629555460999999</v>
      </c>
      <c r="D17" s="5" t="str">
        <f>IF($B17="N/A","N/A",IF(C17&gt;90,"No",IF(C17&lt;50,"No","Yes")))</f>
        <v>No</v>
      </c>
      <c r="E17" s="4">
        <v>22.033490982</v>
      </c>
      <c r="F17" s="5" t="str">
        <f>IF($B17="N/A","N/A",IF(E17&gt;90,"No",IF(E17&lt;50,"No","Yes")))</f>
        <v>No</v>
      </c>
      <c r="G17" s="4">
        <v>19.943399961000001</v>
      </c>
      <c r="H17" s="5" t="str">
        <f>IF($B17="N/A","N/A",IF(G17&gt;90,"No",IF(G17&lt;50,"No","Yes")))</f>
        <v>No</v>
      </c>
      <c r="I17" s="6">
        <v>1.8680000000000001</v>
      </c>
      <c r="J17" s="6">
        <v>-9.49</v>
      </c>
      <c r="K17" s="105" t="str">
        <f t="shared" si="4"/>
        <v>Yes</v>
      </c>
    </row>
    <row r="18" spans="1:11" x14ac:dyDescent="0.2">
      <c r="A18" s="124" t="s">
        <v>864</v>
      </c>
      <c r="B18" s="38" t="s">
        <v>224</v>
      </c>
      <c r="C18" s="57">
        <v>28.256854003000001</v>
      </c>
      <c r="D18" s="5" t="str">
        <f t="shared" ref="D18:D23" si="5">IF($B18="N/A","N/A",IF(C18&gt;5,"No",IF(C18&lt;=0,"No","Yes")))</f>
        <v>No</v>
      </c>
      <c r="E18" s="4">
        <v>29.217144135000002</v>
      </c>
      <c r="F18" s="5" t="str">
        <f t="shared" ref="F18:F23" si="6">IF($B18="N/A","N/A",IF(E18&gt;5,"No",IF(E18&lt;=0,"No","Yes")))</f>
        <v>No</v>
      </c>
      <c r="G18" s="4">
        <v>36.513744369999998</v>
      </c>
      <c r="H18" s="5" t="str">
        <f t="shared" ref="H18:H23" si="7">IF($B18="N/A","N/A",IF(G18&gt;5,"No",IF(G18&lt;=0,"No","Yes")))</f>
        <v>No</v>
      </c>
      <c r="I18" s="6">
        <v>3.3980000000000001</v>
      </c>
      <c r="J18" s="6">
        <v>24.97</v>
      </c>
      <c r="K18" s="105" t="str">
        <f t="shared" si="4"/>
        <v>Yes</v>
      </c>
    </row>
    <row r="19" spans="1:11" x14ac:dyDescent="0.2">
      <c r="A19" s="124" t="s">
        <v>865</v>
      </c>
      <c r="B19" s="38" t="s">
        <v>224</v>
      </c>
      <c r="C19" s="57">
        <v>1.9561565783999999</v>
      </c>
      <c r="D19" s="5" t="str">
        <f t="shared" si="5"/>
        <v>Yes</v>
      </c>
      <c r="E19" s="4">
        <v>1.8828225168999999</v>
      </c>
      <c r="F19" s="5" t="str">
        <f t="shared" si="6"/>
        <v>Yes</v>
      </c>
      <c r="G19" s="4">
        <v>1.3589978533</v>
      </c>
      <c r="H19" s="5" t="str">
        <f t="shared" si="7"/>
        <v>Yes</v>
      </c>
      <c r="I19" s="6">
        <v>-3.75</v>
      </c>
      <c r="J19" s="6">
        <v>-27.8</v>
      </c>
      <c r="K19" s="105" t="str">
        <f t="shared" si="4"/>
        <v>Yes</v>
      </c>
    </row>
    <row r="20" spans="1:11" x14ac:dyDescent="0.2">
      <c r="A20" s="124" t="s">
        <v>866</v>
      </c>
      <c r="B20" s="38" t="s">
        <v>224</v>
      </c>
      <c r="C20" s="57">
        <v>1.6626276499999999E-2</v>
      </c>
      <c r="D20" s="5" t="str">
        <f t="shared" si="5"/>
        <v>Yes</v>
      </c>
      <c r="E20" s="4">
        <v>1.93516652E-2</v>
      </c>
      <c r="F20" s="5" t="str">
        <f t="shared" si="6"/>
        <v>Yes</v>
      </c>
      <c r="G20" s="4">
        <v>3.6374805000000003E-2</v>
      </c>
      <c r="H20" s="5" t="str">
        <f t="shared" si="7"/>
        <v>Yes</v>
      </c>
      <c r="I20" s="6">
        <v>16.39</v>
      </c>
      <c r="J20" s="6">
        <v>87.97</v>
      </c>
      <c r="K20" s="105" t="str">
        <f t="shared" si="4"/>
        <v>No</v>
      </c>
    </row>
    <row r="21" spans="1:11" x14ac:dyDescent="0.2">
      <c r="A21" s="124" t="s">
        <v>867</v>
      </c>
      <c r="B21" s="22" t="s">
        <v>213</v>
      </c>
      <c r="C21" s="57">
        <v>1.5923301800000001E-2</v>
      </c>
      <c r="D21" s="5" t="str">
        <f t="shared" si="5"/>
        <v>N/A</v>
      </c>
      <c r="E21" s="4">
        <v>6.4400541999999998E-3</v>
      </c>
      <c r="F21" s="5" t="str">
        <f t="shared" si="6"/>
        <v>N/A</v>
      </c>
      <c r="G21" s="4">
        <v>2.44313759E-2</v>
      </c>
      <c r="H21" s="5" t="str">
        <f t="shared" si="7"/>
        <v>N/A</v>
      </c>
      <c r="I21" s="6">
        <v>-59.6</v>
      </c>
      <c r="J21" s="6">
        <v>279.39999999999998</v>
      </c>
      <c r="K21" s="105" t="str">
        <f t="shared" si="4"/>
        <v>No</v>
      </c>
    </row>
    <row r="22" spans="1:11" x14ac:dyDescent="0.2">
      <c r="A22" s="124" t="s">
        <v>1703</v>
      </c>
      <c r="B22" s="22" t="s">
        <v>213</v>
      </c>
      <c r="C22" s="57">
        <v>6.8447539999999996E-4</v>
      </c>
      <c r="D22" s="5" t="str">
        <f t="shared" si="5"/>
        <v>N/A</v>
      </c>
      <c r="E22" s="4">
        <v>4.9054220000000002E-4</v>
      </c>
      <c r="F22" s="5" t="str">
        <f t="shared" si="6"/>
        <v>N/A</v>
      </c>
      <c r="G22" s="4">
        <v>6.4725679999999997E-4</v>
      </c>
      <c r="H22" s="5" t="str">
        <f t="shared" si="7"/>
        <v>N/A</v>
      </c>
      <c r="I22" s="6">
        <v>-28.3</v>
      </c>
      <c r="J22" s="6">
        <v>31.95</v>
      </c>
      <c r="K22" s="105" t="str">
        <f t="shared" si="4"/>
        <v>No</v>
      </c>
    </row>
    <row r="23" spans="1:11" x14ac:dyDescent="0.2">
      <c r="A23" s="124" t="s">
        <v>868</v>
      </c>
      <c r="B23" s="22" t="s">
        <v>213</v>
      </c>
      <c r="C23" s="57">
        <v>1.8499329999999999E-4</v>
      </c>
      <c r="D23" s="5" t="str">
        <f t="shared" si="5"/>
        <v>N/A</v>
      </c>
      <c r="E23" s="4">
        <v>1.39512E-4</v>
      </c>
      <c r="F23" s="5" t="str">
        <f t="shared" si="6"/>
        <v>N/A</v>
      </c>
      <c r="G23" s="4">
        <v>3.4931319999999998E-4</v>
      </c>
      <c r="H23" s="5" t="str">
        <f t="shared" si="7"/>
        <v>N/A</v>
      </c>
      <c r="I23" s="6">
        <v>-24.6</v>
      </c>
      <c r="J23" s="6">
        <v>150.4</v>
      </c>
      <c r="K23" s="105" t="str">
        <f t="shared" si="4"/>
        <v>No</v>
      </c>
    </row>
    <row r="24" spans="1:11" x14ac:dyDescent="0.2">
      <c r="A24" s="124" t="s">
        <v>869</v>
      </c>
      <c r="B24" s="22" t="s">
        <v>232</v>
      </c>
      <c r="C24" s="57">
        <v>1.6184096123</v>
      </c>
      <c r="D24" s="5" t="str">
        <f>IF($B24="N/A","N/A",IF(C24&gt;10,"No",IF(C24&lt;1,"No","Yes")))</f>
        <v>Yes</v>
      </c>
      <c r="E24" s="4">
        <v>1.6725464226</v>
      </c>
      <c r="F24" s="5" t="str">
        <f>IF($B24="N/A","N/A",IF(E24&gt;10,"No",IF(E24&lt;1,"No","Yes")))</f>
        <v>Yes</v>
      </c>
      <c r="G24" s="4">
        <v>0.7823793684</v>
      </c>
      <c r="H24" s="5" t="str">
        <f>IF($B24="N/A","N/A",IF(G24&gt;10,"No",IF(G24&lt;1,"No","Yes")))</f>
        <v>No</v>
      </c>
      <c r="I24" s="6">
        <v>3.3450000000000002</v>
      </c>
      <c r="J24" s="6">
        <v>-53.2</v>
      </c>
      <c r="K24" s="105" t="str">
        <f t="shared" si="4"/>
        <v>No</v>
      </c>
    </row>
    <row r="25" spans="1:11" x14ac:dyDescent="0.2">
      <c r="A25" s="124" t="s">
        <v>870</v>
      </c>
      <c r="B25" s="60" t="s">
        <v>239</v>
      </c>
      <c r="C25" s="57">
        <v>6.0237716442</v>
      </c>
      <c r="D25" s="5" t="str">
        <f>IF($B25="N/A","N/A",IF(C25&gt;10,"No",IF(C25&lt;=0,"No","Yes")))</f>
        <v>Yes</v>
      </c>
      <c r="E25" s="4">
        <v>5.9325094924000004</v>
      </c>
      <c r="F25" s="5" t="str">
        <f>IF($B25="N/A","N/A",IF(E25&gt;10,"No",IF(E25&lt;=0,"No","Yes")))</f>
        <v>Yes</v>
      </c>
      <c r="G25" s="4">
        <v>1.7079617363999999</v>
      </c>
      <c r="H25" s="5" t="str">
        <f>IF($B25="N/A","N/A",IF(G25&gt;10,"No",IF(G25&lt;=0,"No","Yes")))</f>
        <v>Yes</v>
      </c>
      <c r="I25" s="6">
        <v>-1.52</v>
      </c>
      <c r="J25" s="6">
        <v>-71.2</v>
      </c>
      <c r="K25" s="105" t="str">
        <f t="shared" si="4"/>
        <v>No</v>
      </c>
    </row>
    <row r="26" spans="1:11" x14ac:dyDescent="0.2">
      <c r="A26" s="124" t="s">
        <v>871</v>
      </c>
      <c r="B26" s="38" t="s">
        <v>248</v>
      </c>
      <c r="C26" s="57">
        <v>21.306945575</v>
      </c>
      <c r="D26" s="5" t="str">
        <f>IF($B26="N/A","N/A",IF(C26&gt;=5,"No",IF(C26&lt;0,"No","Yes")))</f>
        <v>No</v>
      </c>
      <c r="E26" s="4">
        <v>21.537867834</v>
      </c>
      <c r="F26" s="5" t="str">
        <f>IF($B26="N/A","N/A",IF(E26&gt;=5,"No",IF(E26&lt;0,"No","Yes")))</f>
        <v>No</v>
      </c>
      <c r="G26" s="4">
        <v>24.703388147999998</v>
      </c>
      <c r="H26" s="5" t="str">
        <f>IF($B26="N/A","N/A",IF(G26&gt;=5,"No",IF(G26&lt;0,"No","Yes")))</f>
        <v>No</v>
      </c>
      <c r="I26" s="6">
        <v>1.0840000000000001</v>
      </c>
      <c r="J26" s="6">
        <v>14.7</v>
      </c>
      <c r="K26" s="105" t="str">
        <f t="shared" si="4"/>
        <v>Yes</v>
      </c>
    </row>
    <row r="27" spans="1:11" x14ac:dyDescent="0.2">
      <c r="A27" s="124" t="s">
        <v>14</v>
      </c>
      <c r="B27" s="38" t="s">
        <v>249</v>
      </c>
      <c r="C27" s="57">
        <v>0.41067596569999998</v>
      </c>
      <c r="D27" s="5" t="str">
        <f>IF($B27="N/A","N/A",IF(C27&gt;15,"No",IF(C27&lt;=0,"No","Yes")))</f>
        <v>Yes</v>
      </c>
      <c r="E27" s="4">
        <v>0.4956141476</v>
      </c>
      <c r="F27" s="5" t="str">
        <f>IF($B27="N/A","N/A",IF(E27&gt;15,"No",IF(E27&lt;=0,"No","Yes")))</f>
        <v>Yes</v>
      </c>
      <c r="G27" s="4">
        <v>0.44574418630000001</v>
      </c>
      <c r="H27" s="5" t="str">
        <f>IF($B27="N/A","N/A",IF(G27&gt;15,"No",IF(G27&lt;=0,"No","Yes")))</f>
        <v>Yes</v>
      </c>
      <c r="I27" s="6">
        <v>20.68</v>
      </c>
      <c r="J27" s="6">
        <v>-10.1</v>
      </c>
      <c r="K27" s="105" t="str">
        <f>IF(J27="Div by 0", "N/A", IF(J27="N/A","N/A", IF(J27&gt;30, "No", IF(J27&lt;-30, "No", "Yes"))))</f>
        <v>Yes</v>
      </c>
    </row>
    <row r="28" spans="1:11" x14ac:dyDescent="0.2">
      <c r="A28" s="124" t="s">
        <v>872</v>
      </c>
      <c r="B28" s="22" t="s">
        <v>213</v>
      </c>
      <c r="C28" s="59">
        <v>66.501880673000002</v>
      </c>
      <c r="D28" s="5" t="str">
        <f>IF($B28="N/A","N/A",IF(C28&gt;15,"No",IF(C28&lt;-15,"No","Yes")))</f>
        <v>N/A</v>
      </c>
      <c r="E28" s="24">
        <v>71.028521616000006</v>
      </c>
      <c r="F28" s="5" t="str">
        <f>IF($B28="N/A","N/A",IF(E28&gt;15,"No",IF(E28&lt;-15,"No","Yes")))</f>
        <v>N/A</v>
      </c>
      <c r="G28" s="24">
        <v>124.29383903</v>
      </c>
      <c r="H28" s="5" t="str">
        <f>IF($B28="N/A","N/A",IF(G28&gt;15,"No",IF(G28&lt;-15,"No","Yes")))</f>
        <v>N/A</v>
      </c>
      <c r="I28" s="6">
        <v>6.8070000000000004</v>
      </c>
      <c r="J28" s="6">
        <v>74.989999999999995</v>
      </c>
      <c r="K28" s="105" t="str">
        <f>IF(J28="Div by 0", "N/A", IF(J28="N/A","N/A", IF(J28&gt;30, "No", IF(J28&lt;-30, "No", "Yes"))))</f>
        <v>No</v>
      </c>
    </row>
    <row r="29" spans="1:11" x14ac:dyDescent="0.2">
      <c r="A29" s="124" t="s">
        <v>376</v>
      </c>
      <c r="B29" s="22" t="s">
        <v>250</v>
      </c>
      <c r="C29" s="57">
        <v>9.3007344235999998</v>
      </c>
      <c r="D29" s="5" t="str">
        <f>IF($B29="N/A","N/A",IF(C29&gt;35,"No",IF(C29&lt;10,"No","Yes")))</f>
        <v>No</v>
      </c>
      <c r="E29" s="4">
        <v>9.1791608668000002</v>
      </c>
      <c r="F29" s="5" t="str">
        <f>IF($B29="N/A","N/A",IF(E29&gt;35,"No",IF(E29&lt;10,"No","Yes")))</f>
        <v>No</v>
      </c>
      <c r="G29" s="4">
        <v>4.2509104359999998</v>
      </c>
      <c r="H29" s="5" t="str">
        <f>IF($B29="N/A","N/A",IF(G29&gt;35,"No",IF(G29&lt;10,"No","Yes")))</f>
        <v>No</v>
      </c>
      <c r="I29" s="6">
        <v>-1.31</v>
      </c>
      <c r="J29" s="6">
        <v>-53.7</v>
      </c>
      <c r="K29" s="105" t="str">
        <f t="shared" ref="K29:K54" si="8">IF(J29="Div by 0", "N/A", IF(J29="N/A","N/A", IF(J29&gt;30, "No", IF(J29&lt;-30, "No", "Yes"))))</f>
        <v>No</v>
      </c>
    </row>
    <row r="30" spans="1:11" x14ac:dyDescent="0.2">
      <c r="A30" s="124" t="s">
        <v>377</v>
      </c>
      <c r="B30" s="22" t="s">
        <v>251</v>
      </c>
      <c r="C30" s="57">
        <v>11.932343311</v>
      </c>
      <c r="D30" s="5" t="str">
        <f>IF($B30="N/A","N/A",IF(C30&gt;20,"No",IF(C30&lt;2,"No","Yes")))</f>
        <v>Yes</v>
      </c>
      <c r="E30" s="4">
        <v>12.384692203</v>
      </c>
      <c r="F30" s="5" t="str">
        <f>IF($B30="N/A","N/A",IF(E30&gt;20,"No",IF(E30&lt;2,"No","Yes")))</f>
        <v>Yes</v>
      </c>
      <c r="G30" s="4">
        <v>15.419732424999999</v>
      </c>
      <c r="H30" s="5" t="str">
        <f>IF($B30="N/A","N/A",IF(G30&gt;20,"No",IF(G30&lt;2,"No","Yes")))</f>
        <v>Yes</v>
      </c>
      <c r="I30" s="6">
        <v>3.7909999999999999</v>
      </c>
      <c r="J30" s="6">
        <v>24.51</v>
      </c>
      <c r="K30" s="105" t="str">
        <f t="shared" si="8"/>
        <v>Yes</v>
      </c>
    </row>
    <row r="31" spans="1:11" x14ac:dyDescent="0.2">
      <c r="A31" s="124" t="s">
        <v>378</v>
      </c>
      <c r="B31" s="22" t="s">
        <v>252</v>
      </c>
      <c r="C31" s="57">
        <v>0.74959301469999995</v>
      </c>
      <c r="D31" s="5" t="str">
        <f>IF($B31="N/A","N/A",IF(C31&gt;8,"No",IF(C31&lt;0.5,"No","Yes")))</f>
        <v>Yes</v>
      </c>
      <c r="E31" s="4">
        <v>0.78978646109999995</v>
      </c>
      <c r="F31" s="5" t="str">
        <f>IF($B31="N/A","N/A",IF(E31&gt;8,"No",IF(E31&lt;0.5,"No","Yes")))</f>
        <v>Yes</v>
      </c>
      <c r="G31" s="4">
        <v>1.494721441</v>
      </c>
      <c r="H31" s="5" t="str">
        <f>IF($B31="N/A","N/A",IF(G31&gt;8,"No",IF(G31&lt;0.5,"No","Yes")))</f>
        <v>Yes</v>
      </c>
      <c r="I31" s="6">
        <v>5.3620000000000001</v>
      </c>
      <c r="J31" s="6">
        <v>89.26</v>
      </c>
      <c r="K31" s="105" t="str">
        <f t="shared" si="8"/>
        <v>No</v>
      </c>
    </row>
    <row r="32" spans="1:11" x14ac:dyDescent="0.2">
      <c r="A32" s="124" t="s">
        <v>379</v>
      </c>
      <c r="B32" s="22" t="s">
        <v>253</v>
      </c>
      <c r="C32" s="57">
        <v>2.4844281856000001</v>
      </c>
      <c r="D32" s="5" t="str">
        <f>IF($B32="N/A","N/A",IF(C32&gt;25,"No",IF(C32&lt;3,"No","Yes")))</f>
        <v>No</v>
      </c>
      <c r="E32" s="4">
        <v>2.3983328765</v>
      </c>
      <c r="F32" s="5" t="str">
        <f>IF($B32="N/A","N/A",IF(E32&gt;25,"No",IF(E32&lt;3,"No","Yes")))</f>
        <v>No</v>
      </c>
      <c r="G32" s="4">
        <v>0.44211235650000003</v>
      </c>
      <c r="H32" s="5" t="str">
        <f>IF($B32="N/A","N/A",IF(G32&gt;25,"No",IF(G32&lt;3,"No","Yes")))</f>
        <v>No</v>
      </c>
      <c r="I32" s="6">
        <v>-3.47</v>
      </c>
      <c r="J32" s="6">
        <v>-81.599999999999994</v>
      </c>
      <c r="K32" s="105" t="str">
        <f t="shared" si="8"/>
        <v>No</v>
      </c>
    </row>
    <row r="33" spans="1:11" x14ac:dyDescent="0.2">
      <c r="A33" s="124" t="s">
        <v>380</v>
      </c>
      <c r="B33" s="22" t="s">
        <v>254</v>
      </c>
      <c r="C33" s="57">
        <v>15.01916531</v>
      </c>
      <c r="D33" s="5" t="str">
        <f>IF($B33="N/A","N/A",IF(C33&gt;25,"No",IF(C33&lt;2,"No","Yes")))</f>
        <v>Yes</v>
      </c>
      <c r="E33" s="4">
        <v>15.318836685999999</v>
      </c>
      <c r="F33" s="5" t="str">
        <f>IF($B33="N/A","N/A",IF(E33&gt;25,"No",IF(E33&lt;2,"No","Yes")))</f>
        <v>Yes</v>
      </c>
      <c r="G33" s="4">
        <v>20.655120460999999</v>
      </c>
      <c r="H33" s="5" t="str">
        <f>IF($B33="N/A","N/A",IF(G33&gt;25,"No",IF(G33&lt;2,"No","Yes")))</f>
        <v>Yes</v>
      </c>
      <c r="I33" s="6">
        <v>1.9950000000000001</v>
      </c>
      <c r="J33" s="6">
        <v>34.83</v>
      </c>
      <c r="K33" s="105" t="str">
        <f t="shared" si="8"/>
        <v>No</v>
      </c>
    </row>
    <row r="34" spans="1:11" x14ac:dyDescent="0.2">
      <c r="A34" s="124" t="s">
        <v>381</v>
      </c>
      <c r="B34" s="22" t="s">
        <v>255</v>
      </c>
      <c r="C34" s="57">
        <v>0.28533835279999997</v>
      </c>
      <c r="D34" s="5" t="str">
        <f>IF($B34="N/A","N/A",IF(C34&gt;25,"No",IF(C34&lt;=0,"No","Yes")))</f>
        <v>Yes</v>
      </c>
      <c r="E34" s="4">
        <v>0.2933442423</v>
      </c>
      <c r="F34" s="5" t="str">
        <f>IF($B34="N/A","N/A",IF(E34&gt;25,"No",IF(E34&lt;=0,"No","Yes")))</f>
        <v>Yes</v>
      </c>
      <c r="G34" s="4">
        <v>0.25147467959999997</v>
      </c>
      <c r="H34" s="5" t="str">
        <f>IF($B34="N/A","N/A",IF(G34&gt;25,"No",IF(G34&lt;=0,"No","Yes")))</f>
        <v>Yes</v>
      </c>
      <c r="I34" s="6">
        <v>2.806</v>
      </c>
      <c r="J34" s="6">
        <v>-14.3</v>
      </c>
      <c r="K34" s="105" t="str">
        <f t="shared" si="8"/>
        <v>Yes</v>
      </c>
    </row>
    <row r="35" spans="1:11" x14ac:dyDescent="0.2">
      <c r="A35" s="124" t="s">
        <v>382</v>
      </c>
      <c r="B35" s="22" t="s">
        <v>256</v>
      </c>
      <c r="C35" s="57">
        <v>9.0893610329999994</v>
      </c>
      <c r="D35" s="5" t="str">
        <f>IF($B35="N/A","N/A",IF(C35&gt;20,"No",IF(C35&lt;4,"No","Yes")))</f>
        <v>Yes</v>
      </c>
      <c r="E35" s="4">
        <v>8.9615671428999999</v>
      </c>
      <c r="F35" s="5" t="str">
        <f>IF($B35="N/A","N/A",IF(E35&gt;20,"No",IF(E35&lt;4,"No","Yes")))</f>
        <v>Yes</v>
      </c>
      <c r="G35" s="4">
        <v>4.1508219314000003</v>
      </c>
      <c r="H35" s="5" t="str">
        <f>IF($B35="N/A","N/A",IF(G35&gt;20,"No",IF(G35&lt;4,"No","Yes")))</f>
        <v>Yes</v>
      </c>
      <c r="I35" s="6">
        <v>-1.41</v>
      </c>
      <c r="J35" s="6">
        <v>-53.7</v>
      </c>
      <c r="K35" s="105" t="str">
        <f t="shared" si="8"/>
        <v>No</v>
      </c>
    </row>
    <row r="36" spans="1:11" x14ac:dyDescent="0.2">
      <c r="A36" s="124" t="s">
        <v>383</v>
      </c>
      <c r="B36" s="22" t="s">
        <v>257</v>
      </c>
      <c r="C36" s="57">
        <v>4.1752996899999999E-2</v>
      </c>
      <c r="D36" s="5" t="str">
        <f>IF($B36="N/A","N/A",IF(C36&gt;=3,"No",IF(C36&lt;0,"No","Yes")))</f>
        <v>Yes</v>
      </c>
      <c r="E36" s="4">
        <v>5.0759867899999998E-2</v>
      </c>
      <c r="F36" s="5" t="str">
        <f>IF($B36="N/A","N/A",IF(E36&gt;=3,"No",IF(E36&lt;0,"No","Yes")))</f>
        <v>Yes</v>
      </c>
      <c r="G36" s="4">
        <v>4.0330263300000002E-2</v>
      </c>
      <c r="H36" s="5" t="str">
        <f>IF($B36="N/A","N/A",IF(G36&gt;=3,"No",IF(G36&lt;0,"No","Yes")))</f>
        <v>Yes</v>
      </c>
      <c r="I36" s="6">
        <v>21.57</v>
      </c>
      <c r="J36" s="6">
        <v>-20.5</v>
      </c>
      <c r="K36" s="105" t="str">
        <f t="shared" si="8"/>
        <v>Yes</v>
      </c>
    </row>
    <row r="37" spans="1:11" x14ac:dyDescent="0.2">
      <c r="A37" s="124" t="s">
        <v>384</v>
      </c>
      <c r="B37" s="22" t="s">
        <v>258</v>
      </c>
      <c r="C37" s="57">
        <v>1.6907142593</v>
      </c>
      <c r="D37" s="5" t="str">
        <f>IF($B37="N/A","N/A",IF(C37&gt;=25,"No",IF(C37&lt;0,"No","Yes")))</f>
        <v>Yes</v>
      </c>
      <c r="E37" s="4">
        <v>1.711389265</v>
      </c>
      <c r="F37" s="5" t="str">
        <f>IF($B37="N/A","N/A",IF(E37&gt;=25,"No",IF(E37&lt;0,"No","Yes")))</f>
        <v>Yes</v>
      </c>
      <c r="G37" s="4">
        <v>0.88177952059999998</v>
      </c>
      <c r="H37" s="5" t="str">
        <f>IF($B37="N/A","N/A",IF(G37&gt;=25,"No",IF(G37&lt;0,"No","Yes")))</f>
        <v>Yes</v>
      </c>
      <c r="I37" s="6">
        <v>1.2230000000000001</v>
      </c>
      <c r="J37" s="6">
        <v>-48.5</v>
      </c>
      <c r="K37" s="105" t="str">
        <f t="shared" si="8"/>
        <v>No</v>
      </c>
    </row>
    <row r="38" spans="1:11" x14ac:dyDescent="0.2">
      <c r="A38" s="124" t="s">
        <v>385</v>
      </c>
      <c r="B38" s="22" t="s">
        <v>221</v>
      </c>
      <c r="C38" s="57">
        <v>3.7624223028000001</v>
      </c>
      <c r="D38" s="5" t="str">
        <f>IF($B38="N/A","N/A",IF(C38&gt;3,"Yes","No"))</f>
        <v>Yes</v>
      </c>
      <c r="E38" s="4">
        <v>3.7777465751000001</v>
      </c>
      <c r="F38" s="5" t="str">
        <f>IF($B38="N/A","N/A",IF(E38&gt;3,"Yes","No"))</f>
        <v>Yes</v>
      </c>
      <c r="G38" s="4">
        <v>2.8628887657000002</v>
      </c>
      <c r="H38" s="5" t="str">
        <f>IF($B38="N/A","N/A",IF(G38&gt;3,"Yes","No"))</f>
        <v>No</v>
      </c>
      <c r="I38" s="6">
        <v>0.4073</v>
      </c>
      <c r="J38" s="6">
        <v>-24.2</v>
      </c>
      <c r="K38" s="105" t="str">
        <f t="shared" si="8"/>
        <v>Yes</v>
      </c>
    </row>
    <row r="39" spans="1:11" x14ac:dyDescent="0.2">
      <c r="A39" s="124" t="s">
        <v>386</v>
      </c>
      <c r="B39" s="22" t="s">
        <v>220</v>
      </c>
      <c r="C39" s="57">
        <v>1.1069631493000001</v>
      </c>
      <c r="D39" s="5" t="str">
        <f>IF($B39="N/A","N/A",IF(C39&gt;1,"Yes","No"))</f>
        <v>Yes</v>
      </c>
      <c r="E39" s="4">
        <v>2.2016029479000001</v>
      </c>
      <c r="F39" s="5" t="str">
        <f>IF($B39="N/A","N/A",IF(E39&gt;1,"Yes","No"))</f>
        <v>Yes</v>
      </c>
      <c r="G39" s="4">
        <v>2.3973364663000001</v>
      </c>
      <c r="H39" s="5" t="str">
        <f>IF($B39="N/A","N/A",IF(G39&gt;1,"Yes","No"))</f>
        <v>Yes</v>
      </c>
      <c r="I39" s="6">
        <v>98.89</v>
      </c>
      <c r="J39" s="6">
        <v>8.891</v>
      </c>
      <c r="K39" s="105" t="str">
        <f t="shared" si="8"/>
        <v>Yes</v>
      </c>
    </row>
    <row r="40" spans="1:11" x14ac:dyDescent="0.2">
      <c r="A40" s="124" t="s">
        <v>387</v>
      </c>
      <c r="B40" s="22" t="s">
        <v>213</v>
      </c>
      <c r="C40" s="57">
        <v>2.2217700199999999E-2</v>
      </c>
      <c r="D40" s="5" t="str">
        <f>IF($B40="N/A","N/A",IF(C40&gt;15,"No",IF(C40&lt;-15,"No","Yes")))</f>
        <v>N/A</v>
      </c>
      <c r="E40" s="4">
        <v>2.2092401099999999E-2</v>
      </c>
      <c r="F40" s="5" t="str">
        <f>IF($B40="N/A","N/A",IF(E40&gt;15,"No",IF(E40&lt;-15,"No","Yes")))</f>
        <v>N/A</v>
      </c>
      <c r="G40" s="4">
        <v>5.6506546E-3</v>
      </c>
      <c r="H40" s="5" t="str">
        <f>IF($B40="N/A","N/A",IF(G40&gt;15,"No",IF(G40&lt;-15,"No","Yes")))</f>
        <v>N/A</v>
      </c>
      <c r="I40" s="6">
        <v>-0.56399999999999995</v>
      </c>
      <c r="J40" s="6">
        <v>-74.400000000000006</v>
      </c>
      <c r="K40" s="105" t="str">
        <f t="shared" si="8"/>
        <v>No</v>
      </c>
    </row>
    <row r="41" spans="1:11" x14ac:dyDescent="0.2">
      <c r="A41" s="124" t="s">
        <v>388</v>
      </c>
      <c r="B41" s="22" t="s">
        <v>213</v>
      </c>
      <c r="C41" s="57">
        <v>1.3874500000000001E-5</v>
      </c>
      <c r="D41" s="5" t="str">
        <f>IF($B41="N/A","N/A",IF(C41&gt;15,"No",IF(C41&lt;-15,"No","Yes")))</f>
        <v>N/A</v>
      </c>
      <c r="E41" s="4">
        <v>0</v>
      </c>
      <c r="F41" s="5" t="str">
        <f>IF($B41="N/A","N/A",IF(E41&gt;15,"No",IF(E41&lt;-15,"No","Yes")))</f>
        <v>N/A</v>
      </c>
      <c r="G41" s="4">
        <v>0</v>
      </c>
      <c r="H41" s="5" t="str">
        <f>IF($B41="N/A","N/A",IF(G41&gt;15,"No",IF(G41&lt;-15,"No","Yes")))</f>
        <v>N/A</v>
      </c>
      <c r="I41" s="6">
        <v>-100</v>
      </c>
      <c r="J41" s="6" t="s">
        <v>1748</v>
      </c>
      <c r="K41" s="105" t="str">
        <f t="shared" si="8"/>
        <v>N/A</v>
      </c>
    </row>
    <row r="42" spans="1:11" x14ac:dyDescent="0.2">
      <c r="A42" s="124" t="s">
        <v>389</v>
      </c>
      <c r="B42" s="22" t="s">
        <v>259</v>
      </c>
      <c r="C42" s="57">
        <v>24.717492045</v>
      </c>
      <c r="D42" s="5" t="str">
        <f>IF($B42="N/A","N/A",IF(C42&gt;0,"Yes","No"))</f>
        <v>Yes</v>
      </c>
      <c r="E42" s="4">
        <v>23.802800230999999</v>
      </c>
      <c r="F42" s="5" t="str">
        <f>IF($B42="N/A","N/A",IF(E42&gt;0,"Yes","No"))</f>
        <v>Yes</v>
      </c>
      <c r="G42" s="4">
        <v>30.702225859999999</v>
      </c>
      <c r="H42" s="5" t="str">
        <f>IF($B42="N/A","N/A",IF(G42&gt;0,"Yes","No"))</f>
        <v>Yes</v>
      </c>
      <c r="I42" s="6">
        <v>-3.7</v>
      </c>
      <c r="J42" s="6">
        <v>28.99</v>
      </c>
      <c r="K42" s="105" t="str">
        <f t="shared" si="8"/>
        <v>Yes</v>
      </c>
    </row>
    <row r="43" spans="1:11" x14ac:dyDescent="0.2">
      <c r="A43" s="124" t="s">
        <v>390</v>
      </c>
      <c r="B43" s="22" t="s">
        <v>259</v>
      </c>
      <c r="C43" s="57">
        <v>1.0566310862999999</v>
      </c>
      <c r="D43" s="5" t="str">
        <f>IF($B43="N/A","N/A",IF(C43&gt;0,"Yes","No"))</f>
        <v>Yes</v>
      </c>
      <c r="E43" s="4">
        <v>1.3993369129</v>
      </c>
      <c r="F43" s="5" t="str">
        <f>IF($B43="N/A","N/A",IF(E43&gt;0,"Yes","No"))</f>
        <v>Yes</v>
      </c>
      <c r="G43" s="4">
        <v>1.2929108787000001</v>
      </c>
      <c r="H43" s="5" t="str">
        <f>IF($B43="N/A","N/A",IF(G43&gt;0,"Yes","No"))</f>
        <v>Yes</v>
      </c>
      <c r="I43" s="6">
        <v>32.43</v>
      </c>
      <c r="J43" s="6">
        <v>-7.61</v>
      </c>
      <c r="K43" s="105" t="str">
        <f t="shared" si="8"/>
        <v>Yes</v>
      </c>
    </row>
    <row r="44" spans="1:11" x14ac:dyDescent="0.2">
      <c r="A44" s="124" t="s">
        <v>391</v>
      </c>
      <c r="B44" s="22" t="s">
        <v>259</v>
      </c>
      <c r="C44" s="57">
        <v>0.61618044250000004</v>
      </c>
      <c r="D44" s="5" t="str">
        <f>IF($B44="N/A","N/A",IF(C44&gt;0,"Yes","No"))</f>
        <v>Yes</v>
      </c>
      <c r="E44" s="4">
        <v>0.56714330270000002</v>
      </c>
      <c r="F44" s="5" t="str">
        <f>IF($B44="N/A","N/A",IF(E44&gt;0,"Yes","No"))</f>
        <v>Yes</v>
      </c>
      <c r="G44" s="4">
        <v>0.70419485589999997</v>
      </c>
      <c r="H44" s="5" t="str">
        <f>IF($B44="N/A","N/A",IF(G44&gt;0,"Yes","No"))</f>
        <v>Yes</v>
      </c>
      <c r="I44" s="6">
        <v>-7.96</v>
      </c>
      <c r="J44" s="6">
        <v>24.17</v>
      </c>
      <c r="K44" s="105" t="str">
        <f t="shared" si="8"/>
        <v>Yes</v>
      </c>
    </row>
    <row r="45" spans="1:11" x14ac:dyDescent="0.2">
      <c r="A45" s="124" t="s">
        <v>392</v>
      </c>
      <c r="B45" s="22" t="s">
        <v>220</v>
      </c>
      <c r="C45" s="57">
        <v>1.2577789699999999</v>
      </c>
      <c r="D45" s="5" t="str">
        <f>IF($B45="N/A","N/A",IF(C45&gt;1,"Yes","No"))</f>
        <v>Yes</v>
      </c>
      <c r="E45" s="4">
        <v>1.3841886094</v>
      </c>
      <c r="F45" s="5" t="str">
        <f>IF($B45="N/A","N/A",IF(E45&gt;1,"Yes","No"))</f>
        <v>Yes</v>
      </c>
      <c r="G45" s="4">
        <v>1.0971927496</v>
      </c>
      <c r="H45" s="5" t="str">
        <f>IF($B45="N/A","N/A",IF(G45&gt;1,"Yes","No"))</f>
        <v>Yes</v>
      </c>
      <c r="I45" s="6">
        <v>10.050000000000001</v>
      </c>
      <c r="J45" s="6">
        <v>-20.7</v>
      </c>
      <c r="K45" s="105" t="str">
        <f t="shared" si="8"/>
        <v>Yes</v>
      </c>
    </row>
    <row r="46" spans="1:11" x14ac:dyDescent="0.2">
      <c r="A46" s="124" t="s">
        <v>393</v>
      </c>
      <c r="B46" s="22" t="s">
        <v>259</v>
      </c>
      <c r="C46" s="57">
        <v>9.2399548600000006E-2</v>
      </c>
      <c r="D46" s="5" t="str">
        <f>IF($B46="N/A","N/A",IF(C46&gt;0,"Yes","No"))</f>
        <v>Yes</v>
      </c>
      <c r="E46" s="4">
        <v>0.10545757460000001</v>
      </c>
      <c r="F46" s="5" t="str">
        <f>IF($B46="N/A","N/A",IF(E46&gt;0,"Yes","No"))</f>
        <v>Yes</v>
      </c>
      <c r="G46" s="4">
        <v>0.1281928061</v>
      </c>
      <c r="H46" s="5" t="str">
        <f>IF($B46="N/A","N/A",IF(G46&gt;0,"Yes","No"))</f>
        <v>Yes</v>
      </c>
      <c r="I46" s="6">
        <v>14.13</v>
      </c>
      <c r="J46" s="6">
        <v>21.56</v>
      </c>
      <c r="K46" s="105" t="str">
        <f t="shared" si="8"/>
        <v>Yes</v>
      </c>
    </row>
    <row r="47" spans="1:11" x14ac:dyDescent="0.2">
      <c r="A47" s="124" t="s">
        <v>394</v>
      </c>
      <c r="B47" s="22" t="s">
        <v>213</v>
      </c>
      <c r="C47" s="57">
        <v>4.9471844000000001E-2</v>
      </c>
      <c r="D47" s="5" t="str">
        <f>IF($B47="N/A","N/A",IF(C47&gt;15,"No",IF(C47&lt;-15,"No","Yes")))</f>
        <v>N/A</v>
      </c>
      <c r="E47" s="4">
        <v>4.1822098799999999E-2</v>
      </c>
      <c r="F47" s="5" t="str">
        <f>IF($B47="N/A","N/A",IF(E47&gt;15,"No",IF(E47&lt;-15,"No","Yes")))</f>
        <v>N/A</v>
      </c>
      <c r="G47" s="4">
        <v>2.0876600400000001E-2</v>
      </c>
      <c r="H47" s="5" t="str">
        <f>IF($B47="N/A","N/A",IF(G47&gt;15,"No",IF(G47&lt;-15,"No","Yes")))</f>
        <v>N/A</v>
      </c>
      <c r="I47" s="6">
        <v>-15.5</v>
      </c>
      <c r="J47" s="6">
        <v>-50.1</v>
      </c>
      <c r="K47" s="105" t="str">
        <f t="shared" si="8"/>
        <v>No</v>
      </c>
    </row>
    <row r="48" spans="1:11" x14ac:dyDescent="0.2">
      <c r="A48" s="124" t="s">
        <v>395</v>
      </c>
      <c r="B48" s="22" t="s">
        <v>213</v>
      </c>
      <c r="C48" s="57">
        <v>0.15047820780000001</v>
      </c>
      <c r="D48" s="5" t="str">
        <f>IF($B48="N/A","N/A",IF(C48&gt;15,"No",IF(C48&lt;-15,"No","Yes")))</f>
        <v>N/A</v>
      </c>
      <c r="E48" s="4">
        <v>0.20149583870000001</v>
      </c>
      <c r="F48" s="5" t="str">
        <f>IF($B48="N/A","N/A",IF(E48&gt;15,"No",IF(E48&lt;-15,"No","Yes")))</f>
        <v>N/A</v>
      </c>
      <c r="G48" s="4">
        <v>0.1280232865</v>
      </c>
      <c r="H48" s="5" t="str">
        <f>IF($B48="N/A","N/A",IF(G48&gt;15,"No",IF(G48&lt;-15,"No","Yes")))</f>
        <v>N/A</v>
      </c>
      <c r="I48" s="6">
        <v>33.9</v>
      </c>
      <c r="J48" s="6">
        <v>-36.5</v>
      </c>
      <c r="K48" s="105" t="str">
        <f t="shared" si="8"/>
        <v>No</v>
      </c>
    </row>
    <row r="49" spans="1:11" x14ac:dyDescent="0.2">
      <c r="A49" s="124" t="s">
        <v>396</v>
      </c>
      <c r="B49" s="22" t="s">
        <v>213</v>
      </c>
      <c r="C49" s="57">
        <v>0.15357684620000001</v>
      </c>
      <c r="D49" s="5" t="str">
        <f>IF($B49="N/A","N/A",IF(C49&gt;15,"No",IF(C49&lt;-15,"No","Yes")))</f>
        <v>N/A</v>
      </c>
      <c r="E49" s="4">
        <v>0.20307097430000001</v>
      </c>
      <c r="F49" s="5" t="str">
        <f>IF($B49="N/A","N/A",IF(E49&gt;15,"No",IF(E49&lt;-15,"No","Yes")))</f>
        <v>N/A</v>
      </c>
      <c r="G49" s="4">
        <v>0.28711489950000002</v>
      </c>
      <c r="H49" s="5" t="str">
        <f>IF($B49="N/A","N/A",IF(G49&gt;15,"No",IF(G49&lt;-15,"No","Yes")))</f>
        <v>N/A</v>
      </c>
      <c r="I49" s="6">
        <v>32.229999999999997</v>
      </c>
      <c r="J49" s="6">
        <v>41.39</v>
      </c>
      <c r="K49" s="105" t="str">
        <f t="shared" si="8"/>
        <v>No</v>
      </c>
    </row>
    <row r="50" spans="1:11" x14ac:dyDescent="0.2">
      <c r="A50" s="124" t="s">
        <v>397</v>
      </c>
      <c r="B50" s="22" t="s">
        <v>213</v>
      </c>
      <c r="C50" s="57">
        <v>0</v>
      </c>
      <c r="D50" s="5" t="str">
        <f>IF($B50="N/A","N/A",IF(C50&gt;15,"No",IF(C50&lt;-15,"No","Yes")))</f>
        <v>N/A</v>
      </c>
      <c r="E50" s="4">
        <v>0</v>
      </c>
      <c r="F50" s="5" t="str">
        <f>IF($B50="N/A","N/A",IF(E50&gt;15,"No",IF(E50&lt;-15,"No","Yes")))</f>
        <v>N/A</v>
      </c>
      <c r="G50" s="4">
        <v>0</v>
      </c>
      <c r="H50" s="5" t="str">
        <f>IF($B50="N/A","N/A",IF(G50&gt;15,"No",IF(G50&lt;-15,"No","Yes")))</f>
        <v>N/A</v>
      </c>
      <c r="I50" s="6" t="s">
        <v>1748</v>
      </c>
      <c r="J50" s="6" t="s">
        <v>1748</v>
      </c>
      <c r="K50" s="105" t="str">
        <f t="shared" si="8"/>
        <v>N/A</v>
      </c>
    </row>
    <row r="51" spans="1:11" x14ac:dyDescent="0.2">
      <c r="A51" s="124" t="s">
        <v>398</v>
      </c>
      <c r="B51" s="22" t="s">
        <v>213</v>
      </c>
      <c r="C51" s="57">
        <v>4.1706748600000003E-2</v>
      </c>
      <c r="D51" s="5" t="str">
        <f>IF($B51="N/A","N/A",IF(C51&gt;15,"No",IF(C51&lt;-15,"No","Yes")))</f>
        <v>N/A</v>
      </c>
      <c r="E51" s="4">
        <v>4.2843686700000001E-2</v>
      </c>
      <c r="F51" s="5" t="str">
        <f>IF($B51="N/A","N/A",IF(E51&gt;15,"No",IF(E51&lt;-15,"No","Yes")))</f>
        <v>N/A</v>
      </c>
      <c r="G51" s="4">
        <v>1.55187524E-2</v>
      </c>
      <c r="H51" s="5" t="str">
        <f>IF($B51="N/A","N/A",IF(G51&gt;15,"No",IF(G51&lt;-15,"No","Yes")))</f>
        <v>N/A</v>
      </c>
      <c r="I51" s="6">
        <v>2.726</v>
      </c>
      <c r="J51" s="6">
        <v>-63.8</v>
      </c>
      <c r="K51" s="105" t="str">
        <f t="shared" si="8"/>
        <v>No</v>
      </c>
    </row>
    <row r="52" spans="1:11" x14ac:dyDescent="0.2">
      <c r="A52" s="124" t="s">
        <v>399</v>
      </c>
      <c r="B52" s="22" t="s">
        <v>220</v>
      </c>
      <c r="C52" s="57">
        <v>6.6778942207999998</v>
      </c>
      <c r="D52" s="5" t="str">
        <f>IF($B52="N/A","N/A",IF(C52&gt;1,"Yes","No"))</f>
        <v>Yes</v>
      </c>
      <c r="E52" s="4">
        <v>5.7070625926999998</v>
      </c>
      <c r="F52" s="5" t="str">
        <f>IF($B52="N/A","N/A",IF(E52&gt;1,"Yes","No"))</f>
        <v>Yes</v>
      </c>
      <c r="G52" s="4">
        <v>7.3376267691999999</v>
      </c>
      <c r="H52" s="5" t="str">
        <f>IF($B52="N/A","N/A",IF(G52&gt;1,"Yes","No"))</f>
        <v>Yes</v>
      </c>
      <c r="I52" s="6">
        <v>-14.5</v>
      </c>
      <c r="J52" s="6">
        <v>28.57</v>
      </c>
      <c r="K52" s="105" t="str">
        <f t="shared" si="8"/>
        <v>Yes</v>
      </c>
    </row>
    <row r="53" spans="1:11" x14ac:dyDescent="0.2">
      <c r="A53" s="124" t="s">
        <v>400</v>
      </c>
      <c r="B53" s="22" t="s">
        <v>259</v>
      </c>
      <c r="C53" s="57">
        <v>9.4971279784</v>
      </c>
      <c r="D53" s="5" t="str">
        <f>IF($B53="N/A","N/A",IF(C53&gt;0,"Yes","No"))</f>
        <v>Yes</v>
      </c>
      <c r="E53" s="4">
        <v>9.4096977044999992</v>
      </c>
      <c r="F53" s="5" t="str">
        <f>IF($B53="N/A","N/A",IF(E53&gt;0,"Yes","No"))</f>
        <v>Yes</v>
      </c>
      <c r="G53" s="4">
        <v>5.4071217049999998</v>
      </c>
      <c r="H53" s="5" t="str">
        <f>IF($B53="N/A","N/A",IF(G53&gt;0,"Yes","No"))</f>
        <v>Yes</v>
      </c>
      <c r="I53" s="6">
        <v>-0.92100000000000004</v>
      </c>
      <c r="J53" s="6">
        <v>-42.5</v>
      </c>
      <c r="K53" s="105" t="str">
        <f t="shared" si="8"/>
        <v>No</v>
      </c>
    </row>
    <row r="54" spans="1:11" x14ac:dyDescent="0.2">
      <c r="A54" s="124" t="s">
        <v>401</v>
      </c>
      <c r="B54" s="22" t="s">
        <v>260</v>
      </c>
      <c r="C54" s="57">
        <v>0.20421414830000001</v>
      </c>
      <c r="D54" s="5" t="str">
        <f>IF($B54="N/A","N/A",IF(C54&gt;=1,"No",IF(C54&lt;0,"No","Yes")))</f>
        <v>Yes</v>
      </c>
      <c r="E54" s="4">
        <v>4.57689384E-2</v>
      </c>
      <c r="F54" s="5" t="str">
        <f>IF($B54="N/A","N/A",IF(E54&gt;=1,"No",IF(E54&lt;0,"No","Yes")))</f>
        <v>Yes</v>
      </c>
      <c r="G54" s="4">
        <v>2.6121435299999999E-2</v>
      </c>
      <c r="H54" s="5" t="str">
        <f>IF($B54="N/A","N/A",IF(G54&gt;=1,"No",IF(G54&lt;0,"No","Yes")))</f>
        <v>Yes</v>
      </c>
      <c r="I54" s="6">
        <v>-77.599999999999994</v>
      </c>
      <c r="J54" s="6">
        <v>-42.9</v>
      </c>
      <c r="K54" s="105" t="str">
        <f t="shared" si="8"/>
        <v>No</v>
      </c>
    </row>
    <row r="55" spans="1:11" x14ac:dyDescent="0.2">
      <c r="A55" s="124" t="s">
        <v>873</v>
      </c>
      <c r="B55" s="22" t="s">
        <v>213</v>
      </c>
      <c r="C55" s="59">
        <v>57.548340332000002</v>
      </c>
      <c r="D55" s="5" t="str">
        <f>IF($B55="N/A","N/A",IF(C55&gt;15,"No",IF(C55&lt;-15,"No","Yes")))</f>
        <v>N/A</v>
      </c>
      <c r="E55" s="24">
        <v>61.068293107000002</v>
      </c>
      <c r="F55" s="5" t="str">
        <f>IF($B55="N/A","N/A",IF(E55&gt;15,"No",IF(E55&lt;-15,"No","Yes")))</f>
        <v>N/A</v>
      </c>
      <c r="G55" s="24">
        <v>56.653446789</v>
      </c>
      <c r="H55" s="5" t="str">
        <f>IF($B55="N/A","N/A",IF(G55&gt;15,"No",IF(G55&lt;-15,"No","Yes")))</f>
        <v>N/A</v>
      </c>
      <c r="I55" s="6">
        <v>6.117</v>
      </c>
      <c r="J55" s="6">
        <v>-7.23</v>
      </c>
      <c r="K55" s="105" t="str">
        <f t="shared" ref="K55:K74" si="9">IF(J55="Div by 0", "N/A", IF(J55="N/A","N/A", IF(J55&gt;30, "No", IF(J55&lt;-30, "No", "Yes"))))</f>
        <v>Yes</v>
      </c>
    </row>
    <row r="56" spans="1:11" x14ac:dyDescent="0.2">
      <c r="A56" s="124" t="s">
        <v>874</v>
      </c>
      <c r="B56" s="22" t="s">
        <v>261</v>
      </c>
      <c r="C56" s="59">
        <v>72.377910556000003</v>
      </c>
      <c r="D56" s="5" t="str">
        <f>IF($B56="N/A","N/A",IF(C56&gt;90,"No",IF(C56&lt;20,"No","Yes")))</f>
        <v>Yes</v>
      </c>
      <c r="E56" s="24">
        <v>79.419843619000005</v>
      </c>
      <c r="F56" s="5" t="str">
        <f>IF($B56="N/A","N/A",IF(E56&gt;90,"No",IF(E56&lt;20,"No","Yes")))</f>
        <v>Yes</v>
      </c>
      <c r="G56" s="24">
        <v>84.057395937999999</v>
      </c>
      <c r="H56" s="5" t="str">
        <f>IF($B56="N/A","N/A",IF(G56&gt;90,"No",IF(G56&lt;20,"No","Yes")))</f>
        <v>Yes</v>
      </c>
      <c r="I56" s="6">
        <v>9.7289999999999992</v>
      </c>
      <c r="J56" s="6">
        <v>5.8390000000000004</v>
      </c>
      <c r="K56" s="105" t="str">
        <f t="shared" si="9"/>
        <v>Yes</v>
      </c>
    </row>
    <row r="57" spans="1:11" x14ac:dyDescent="0.2">
      <c r="A57" s="124" t="s">
        <v>875</v>
      </c>
      <c r="B57" s="22" t="s">
        <v>262</v>
      </c>
      <c r="C57" s="59">
        <v>38.062857477000001</v>
      </c>
      <c r="D57" s="5" t="str">
        <f>IF($B57="N/A","N/A",IF(C57&gt;60,"No",IF(C57&lt;10,"No","Yes")))</f>
        <v>Yes</v>
      </c>
      <c r="E57" s="24">
        <v>37.513516940999999</v>
      </c>
      <c r="F57" s="5" t="str">
        <f>IF($B57="N/A","N/A",IF(E57&gt;60,"No",IF(E57&lt;10,"No","Yes")))</f>
        <v>Yes</v>
      </c>
      <c r="G57" s="24">
        <v>38.125715089000003</v>
      </c>
      <c r="H57" s="5" t="str">
        <f>IF($B57="N/A","N/A",IF(G57&gt;60,"No",IF(G57&lt;10,"No","Yes")))</f>
        <v>Yes</v>
      </c>
      <c r="I57" s="6">
        <v>-1.44</v>
      </c>
      <c r="J57" s="6">
        <v>1.6319999999999999</v>
      </c>
      <c r="K57" s="105" t="str">
        <f t="shared" si="9"/>
        <v>Yes</v>
      </c>
    </row>
    <row r="58" spans="1:11" ht="25.5" x14ac:dyDescent="0.2">
      <c r="A58" s="124" t="s">
        <v>876</v>
      </c>
      <c r="B58" s="22" t="s">
        <v>263</v>
      </c>
      <c r="C58" s="59">
        <v>51.501881787000002</v>
      </c>
      <c r="D58" s="5" t="str">
        <f>IF($B58="N/A","N/A",IF(C58&gt;100,"No",IF(C58&lt;10,"No","Yes")))</f>
        <v>Yes</v>
      </c>
      <c r="E58" s="24">
        <v>50.689828083999998</v>
      </c>
      <c r="F58" s="5" t="str">
        <f>IF($B58="N/A","N/A",IF(E58&gt;100,"No",IF(E58&lt;10,"No","Yes")))</f>
        <v>Yes</v>
      </c>
      <c r="G58" s="24">
        <v>54.046086592000002</v>
      </c>
      <c r="H58" s="5" t="str">
        <f>IF($B58="N/A","N/A",IF(G58&gt;100,"No",IF(G58&lt;10,"No","Yes")))</f>
        <v>Yes</v>
      </c>
      <c r="I58" s="6">
        <v>-1.58</v>
      </c>
      <c r="J58" s="6">
        <v>6.6210000000000004</v>
      </c>
      <c r="K58" s="105" t="str">
        <f t="shared" si="9"/>
        <v>Yes</v>
      </c>
    </row>
    <row r="59" spans="1:11" x14ac:dyDescent="0.2">
      <c r="A59" s="124" t="s">
        <v>877</v>
      </c>
      <c r="B59" s="22" t="s">
        <v>264</v>
      </c>
      <c r="C59" s="59">
        <v>222.53050393000001</v>
      </c>
      <c r="D59" s="5" t="str">
        <f>IF($B59="N/A","N/A",IF(C59&gt;100,"No",IF(C59&lt;20,"No","Yes")))</f>
        <v>No</v>
      </c>
      <c r="E59" s="24">
        <v>269.36733487999999</v>
      </c>
      <c r="F59" s="5" t="str">
        <f>IF($B59="N/A","N/A",IF(E59&gt;100,"No",IF(E59&lt;20,"No","Yes")))</f>
        <v>No</v>
      </c>
      <c r="G59" s="24">
        <v>281.11694648999998</v>
      </c>
      <c r="H59" s="5" t="str">
        <f>IF($B59="N/A","N/A",IF(G59&gt;100,"No",IF(G59&lt;20,"No","Yes")))</f>
        <v>No</v>
      </c>
      <c r="I59" s="6">
        <v>21.05</v>
      </c>
      <c r="J59" s="6">
        <v>4.3620000000000001</v>
      </c>
      <c r="K59" s="105" t="str">
        <f t="shared" si="9"/>
        <v>Yes</v>
      </c>
    </row>
    <row r="60" spans="1:11" x14ac:dyDescent="0.2">
      <c r="A60" s="124" t="s">
        <v>878</v>
      </c>
      <c r="B60" s="22" t="s">
        <v>264</v>
      </c>
      <c r="C60" s="59">
        <v>36.724907190000003</v>
      </c>
      <c r="D60" s="5" t="str">
        <f>IF($B60="N/A","N/A",IF(C60&gt;100,"No",IF(C60&lt;20,"No","Yes")))</f>
        <v>Yes</v>
      </c>
      <c r="E60" s="24">
        <v>39.491507517999999</v>
      </c>
      <c r="F60" s="5" t="str">
        <f>IF($B60="N/A","N/A",IF(E60&gt;100,"No",IF(E60&lt;20,"No","Yes")))</f>
        <v>Yes</v>
      </c>
      <c r="G60" s="24">
        <v>62.482523125999997</v>
      </c>
      <c r="H60" s="5" t="str">
        <f>IF($B60="N/A","N/A",IF(G60&gt;100,"No",IF(G60&lt;20,"No","Yes")))</f>
        <v>Yes</v>
      </c>
      <c r="I60" s="6">
        <v>7.5330000000000004</v>
      </c>
      <c r="J60" s="6">
        <v>58.22</v>
      </c>
      <c r="K60" s="105" t="str">
        <f t="shared" si="9"/>
        <v>No</v>
      </c>
    </row>
    <row r="61" spans="1:11" ht="25.5" x14ac:dyDescent="0.2">
      <c r="A61" s="124" t="s">
        <v>879</v>
      </c>
      <c r="B61" s="22" t="s">
        <v>213</v>
      </c>
      <c r="C61" s="59">
        <v>88.044005381000005</v>
      </c>
      <c r="D61" s="5" t="str">
        <f>IF($B61="N/A","N/A",IF(C61&gt;15,"No",IF(C61&lt;-15,"No","Yes")))</f>
        <v>N/A</v>
      </c>
      <c r="E61" s="24">
        <v>89.592341443999999</v>
      </c>
      <c r="F61" s="5" t="str">
        <f>IF($B61="N/A","N/A",IF(E61&gt;15,"No",IF(E61&lt;-15,"No","Yes")))</f>
        <v>N/A</v>
      </c>
      <c r="G61" s="24">
        <v>91.449891734999994</v>
      </c>
      <c r="H61" s="5" t="str">
        <f>IF($B61="N/A","N/A",IF(G61&gt;15,"No",IF(G61&lt;-15,"No","Yes")))</f>
        <v>N/A</v>
      </c>
      <c r="I61" s="6">
        <v>1.7589999999999999</v>
      </c>
      <c r="J61" s="6">
        <v>2.073</v>
      </c>
      <c r="K61" s="105" t="str">
        <f t="shared" si="9"/>
        <v>Yes</v>
      </c>
    </row>
    <row r="62" spans="1:11" x14ac:dyDescent="0.2">
      <c r="A62" s="124" t="s">
        <v>880</v>
      </c>
      <c r="B62" s="22" t="s">
        <v>265</v>
      </c>
      <c r="C62" s="59">
        <v>28.712442337999999</v>
      </c>
      <c r="D62" s="5" t="str">
        <f>IF($B62="N/A","N/A",IF(C62&gt;60,"No",IF(C62&lt;10,"No","Yes")))</f>
        <v>Yes</v>
      </c>
      <c r="E62" s="24">
        <v>30.357115093000001</v>
      </c>
      <c r="F62" s="5" t="str">
        <f>IF($B62="N/A","N/A",IF(E62&gt;60,"No",IF(E62&lt;10,"No","Yes")))</f>
        <v>Yes</v>
      </c>
      <c r="G62" s="24">
        <v>28.828296192</v>
      </c>
      <c r="H62" s="5" t="str">
        <f>IF($B62="N/A","N/A",IF(G62&gt;60,"No",IF(G62&lt;10,"No","Yes")))</f>
        <v>Yes</v>
      </c>
      <c r="I62" s="6">
        <v>5.7279999999999998</v>
      </c>
      <c r="J62" s="6">
        <v>-5.04</v>
      </c>
      <c r="K62" s="105" t="str">
        <f t="shared" si="9"/>
        <v>Yes</v>
      </c>
    </row>
    <row r="63" spans="1:11" x14ac:dyDescent="0.2">
      <c r="A63" s="124" t="s">
        <v>881</v>
      </c>
      <c r="B63" s="22" t="s">
        <v>265</v>
      </c>
      <c r="C63" s="59">
        <v>137.13469207</v>
      </c>
      <c r="D63" s="5" t="str">
        <f>IF($B63="N/A","N/A",IF(C63&gt;60,"No",IF(C63&lt;10,"No","Yes")))</f>
        <v>No</v>
      </c>
      <c r="E63" s="24">
        <v>156.41608299000001</v>
      </c>
      <c r="F63" s="5" t="str">
        <f>IF($B63="N/A","N/A",IF(E63&gt;60,"No",IF(E63&lt;10,"No","Yes")))</f>
        <v>No</v>
      </c>
      <c r="G63" s="24">
        <v>137.24926761</v>
      </c>
      <c r="H63" s="5" t="str">
        <f>IF($B63="N/A","N/A",IF(G63&gt;60,"No",IF(G63&lt;10,"No","Yes")))</f>
        <v>No</v>
      </c>
      <c r="I63" s="6">
        <v>14.06</v>
      </c>
      <c r="J63" s="6">
        <v>-12.3</v>
      </c>
      <c r="K63" s="105" t="str">
        <f t="shared" si="9"/>
        <v>Yes</v>
      </c>
    </row>
    <row r="64" spans="1:11" x14ac:dyDescent="0.2">
      <c r="A64" s="124" t="s">
        <v>882</v>
      </c>
      <c r="B64" s="22" t="s">
        <v>213</v>
      </c>
      <c r="C64" s="59">
        <v>60.870146318000003</v>
      </c>
      <c r="D64" s="5" t="str">
        <f t="shared" ref="D64:D74" si="10">IF($B64="N/A","N/A",IF(C64&gt;15,"No",IF(C64&lt;-15,"No","Yes")))</f>
        <v>N/A</v>
      </c>
      <c r="E64" s="24">
        <v>65.833902218000006</v>
      </c>
      <c r="F64" s="5" t="str">
        <f>IF($B64="N/A","N/A",IF(E64&gt;15,"No",IF(E64&lt;-15,"No","Yes")))</f>
        <v>N/A</v>
      </c>
      <c r="G64" s="24">
        <v>72.243408251000005</v>
      </c>
      <c r="H64" s="5" t="str">
        <f>IF($B64="N/A","N/A",IF(G64&gt;15,"No",IF(G64&lt;-15,"No","Yes")))</f>
        <v>N/A</v>
      </c>
      <c r="I64" s="6">
        <v>8.1549999999999994</v>
      </c>
      <c r="J64" s="6">
        <v>9.7360000000000007</v>
      </c>
      <c r="K64" s="105" t="str">
        <f t="shared" si="9"/>
        <v>Yes</v>
      </c>
    </row>
    <row r="65" spans="1:11" ht="24.95" customHeight="1" x14ac:dyDescent="0.2">
      <c r="A65" s="124" t="s">
        <v>883</v>
      </c>
      <c r="B65" s="22" t="s">
        <v>213</v>
      </c>
      <c r="C65" s="59">
        <v>62.254146763999998</v>
      </c>
      <c r="D65" s="5" t="str">
        <f t="shared" si="10"/>
        <v>N/A</v>
      </c>
      <c r="E65" s="24">
        <v>63.752009405999999</v>
      </c>
      <c r="F65" s="5" t="str">
        <f t="shared" ref="F65:F73" si="11">IF($B65="N/A","N/A",IF(E65&gt;15,"No",IF(E65&lt;-15,"No","Yes")))</f>
        <v>N/A</v>
      </c>
      <c r="G65" s="24">
        <v>71.449577614999995</v>
      </c>
      <c r="H65" s="5" t="str">
        <f t="shared" ref="H65:H86" si="12">IF($B65="N/A","N/A",IF(G65&gt;15,"No",IF(G65&lt;-15,"No","Yes")))</f>
        <v>N/A</v>
      </c>
      <c r="I65" s="6">
        <v>2.4060000000000001</v>
      </c>
      <c r="J65" s="6">
        <v>12.07</v>
      </c>
      <c r="K65" s="105" t="str">
        <f t="shared" si="9"/>
        <v>Yes</v>
      </c>
    </row>
    <row r="66" spans="1:11" ht="25.5" x14ac:dyDescent="0.2">
      <c r="A66" s="124" t="s">
        <v>884</v>
      </c>
      <c r="B66" s="22" t="s">
        <v>213</v>
      </c>
      <c r="C66" s="59">
        <v>37.994439151999998</v>
      </c>
      <c r="D66" s="5" t="str">
        <f t="shared" si="10"/>
        <v>N/A</v>
      </c>
      <c r="E66" s="24">
        <v>26.033779432999999</v>
      </c>
      <c r="F66" s="5" t="str">
        <f t="shared" si="11"/>
        <v>N/A</v>
      </c>
      <c r="G66" s="24">
        <v>21.947594088999999</v>
      </c>
      <c r="H66" s="5" t="str">
        <f t="shared" si="12"/>
        <v>N/A</v>
      </c>
      <c r="I66" s="6">
        <v>-31.5</v>
      </c>
      <c r="J66" s="6">
        <v>-15.7</v>
      </c>
      <c r="K66" s="105" t="str">
        <f t="shared" si="9"/>
        <v>Yes</v>
      </c>
    </row>
    <row r="67" spans="1:11" ht="25.5" x14ac:dyDescent="0.2">
      <c r="A67" s="124" t="s">
        <v>885</v>
      </c>
      <c r="B67" s="22" t="s">
        <v>213</v>
      </c>
      <c r="C67" s="59">
        <v>30.722064958000001</v>
      </c>
      <c r="D67" s="5" t="str">
        <f t="shared" si="10"/>
        <v>N/A</v>
      </c>
      <c r="E67" s="24">
        <v>30.733053308999999</v>
      </c>
      <c r="F67" s="5" t="str">
        <f t="shared" si="11"/>
        <v>N/A</v>
      </c>
      <c r="G67" s="24">
        <v>31.481630596999999</v>
      </c>
      <c r="H67" s="5" t="str">
        <f t="shared" si="12"/>
        <v>N/A</v>
      </c>
      <c r="I67" s="6">
        <v>3.5799999999999998E-2</v>
      </c>
      <c r="J67" s="6">
        <v>2.4359999999999999</v>
      </c>
      <c r="K67" s="105" t="str">
        <f t="shared" si="9"/>
        <v>Yes</v>
      </c>
    </row>
    <row r="68" spans="1:11" ht="25.5" x14ac:dyDescent="0.2">
      <c r="A68" s="124" t="s">
        <v>886</v>
      </c>
      <c r="B68" s="22" t="s">
        <v>213</v>
      </c>
      <c r="C68" s="59">
        <v>98.280528211999993</v>
      </c>
      <c r="D68" s="5" t="str">
        <f t="shared" si="10"/>
        <v>N/A</v>
      </c>
      <c r="E68" s="24">
        <v>95.854989918000001</v>
      </c>
      <c r="F68" s="5" t="str">
        <f t="shared" si="11"/>
        <v>N/A</v>
      </c>
      <c r="G68" s="24">
        <v>90.611169383999993</v>
      </c>
      <c r="H68" s="5" t="str">
        <f t="shared" si="12"/>
        <v>N/A</v>
      </c>
      <c r="I68" s="6">
        <v>-2.4700000000000002</v>
      </c>
      <c r="J68" s="6">
        <v>-5.47</v>
      </c>
      <c r="K68" s="105" t="str">
        <f t="shared" si="9"/>
        <v>Yes</v>
      </c>
    </row>
    <row r="69" spans="1:11" ht="25.5" x14ac:dyDescent="0.2">
      <c r="A69" s="124" t="s">
        <v>887</v>
      </c>
      <c r="B69" s="22" t="s">
        <v>213</v>
      </c>
      <c r="C69" s="59">
        <v>109.53667634999999</v>
      </c>
      <c r="D69" s="5" t="str">
        <f t="shared" si="10"/>
        <v>N/A</v>
      </c>
      <c r="E69" s="24">
        <v>114.13214464000001</v>
      </c>
      <c r="F69" s="5" t="str">
        <f t="shared" si="11"/>
        <v>N/A</v>
      </c>
      <c r="G69" s="24">
        <v>123.55747571000001</v>
      </c>
      <c r="H69" s="5" t="str">
        <f t="shared" si="12"/>
        <v>N/A</v>
      </c>
      <c r="I69" s="6">
        <v>4.1950000000000003</v>
      </c>
      <c r="J69" s="6">
        <v>8.2579999999999991</v>
      </c>
      <c r="K69" s="105" t="str">
        <f t="shared" si="9"/>
        <v>Yes</v>
      </c>
    </row>
    <row r="70" spans="1:11" ht="25.5" x14ac:dyDescent="0.2">
      <c r="A70" s="124" t="s">
        <v>888</v>
      </c>
      <c r="B70" s="22" t="s">
        <v>213</v>
      </c>
      <c r="C70" s="59">
        <v>76.236735279000001</v>
      </c>
      <c r="D70" s="5" t="str">
        <f t="shared" si="10"/>
        <v>N/A</v>
      </c>
      <c r="E70" s="24">
        <v>77.738011710999999</v>
      </c>
      <c r="F70" s="5" t="str">
        <f t="shared" si="11"/>
        <v>N/A</v>
      </c>
      <c r="G70" s="24">
        <v>78.028976346999997</v>
      </c>
      <c r="H70" s="5" t="str">
        <f t="shared" si="12"/>
        <v>N/A</v>
      </c>
      <c r="I70" s="6">
        <v>1.9690000000000001</v>
      </c>
      <c r="J70" s="6">
        <v>0.37430000000000002</v>
      </c>
      <c r="K70" s="105" t="str">
        <f t="shared" si="9"/>
        <v>Yes</v>
      </c>
    </row>
    <row r="71" spans="1:11" x14ac:dyDescent="0.2">
      <c r="A71" s="124" t="s">
        <v>889</v>
      </c>
      <c r="B71" s="22" t="s">
        <v>213</v>
      </c>
      <c r="C71" s="59">
        <v>1993.382852</v>
      </c>
      <c r="D71" s="5" t="str">
        <f t="shared" si="10"/>
        <v>N/A</v>
      </c>
      <c r="E71" s="24">
        <v>1765.9758887</v>
      </c>
      <c r="F71" s="5" t="str">
        <f t="shared" si="11"/>
        <v>N/A</v>
      </c>
      <c r="G71" s="24">
        <v>1682.7031457000001</v>
      </c>
      <c r="H71" s="5" t="str">
        <f t="shared" si="12"/>
        <v>N/A</v>
      </c>
      <c r="I71" s="6">
        <v>-11.4</v>
      </c>
      <c r="J71" s="6">
        <v>-4.72</v>
      </c>
      <c r="K71" s="105" t="str">
        <f t="shared" si="9"/>
        <v>Yes</v>
      </c>
    </row>
    <row r="72" spans="1:11" ht="25.5" x14ac:dyDescent="0.2">
      <c r="A72" s="124" t="s">
        <v>890</v>
      </c>
      <c r="B72" s="22" t="s">
        <v>213</v>
      </c>
      <c r="C72" s="59">
        <v>99.006209803000004</v>
      </c>
      <c r="D72" s="5" t="str">
        <f t="shared" si="10"/>
        <v>N/A</v>
      </c>
      <c r="E72" s="24">
        <v>165.42195378</v>
      </c>
      <c r="F72" s="5" t="str">
        <f t="shared" si="11"/>
        <v>N/A</v>
      </c>
      <c r="G72" s="24">
        <v>230</v>
      </c>
      <c r="H72" s="5" t="str">
        <f t="shared" si="12"/>
        <v>N/A</v>
      </c>
      <c r="I72" s="6">
        <v>67.08</v>
      </c>
      <c r="J72" s="6">
        <v>39.04</v>
      </c>
      <c r="K72" s="105" t="str">
        <f t="shared" si="9"/>
        <v>No</v>
      </c>
    </row>
    <row r="73" spans="1:11" x14ac:dyDescent="0.2">
      <c r="A73" s="124" t="s">
        <v>891</v>
      </c>
      <c r="B73" s="22" t="s">
        <v>213</v>
      </c>
      <c r="C73" s="59">
        <v>74.439436091000005</v>
      </c>
      <c r="D73" s="5" t="str">
        <f t="shared" si="10"/>
        <v>N/A</v>
      </c>
      <c r="E73" s="24">
        <v>96.874376147000007</v>
      </c>
      <c r="F73" s="5" t="str">
        <f t="shared" si="11"/>
        <v>N/A</v>
      </c>
      <c r="G73" s="24">
        <v>98.074540796999997</v>
      </c>
      <c r="H73" s="5" t="str">
        <f t="shared" si="12"/>
        <v>N/A</v>
      </c>
      <c r="I73" s="6">
        <v>30.14</v>
      </c>
      <c r="J73" s="6">
        <v>1.2390000000000001</v>
      </c>
      <c r="K73" s="105" t="str">
        <f t="shared" si="9"/>
        <v>Yes</v>
      </c>
    </row>
    <row r="74" spans="1:11" x14ac:dyDescent="0.2">
      <c r="A74" s="124" t="s">
        <v>892</v>
      </c>
      <c r="B74" s="22" t="s">
        <v>213</v>
      </c>
      <c r="C74" s="59">
        <v>108.9661389</v>
      </c>
      <c r="D74" s="5" t="str">
        <f t="shared" si="10"/>
        <v>N/A</v>
      </c>
      <c r="E74" s="24">
        <v>110.99990626</v>
      </c>
      <c r="F74" s="5" t="str">
        <f>IF($B74="N/A","N/A",IF(E74&gt;15,"No",IF(E74&lt;-15,"No","Yes")))</f>
        <v>N/A</v>
      </c>
      <c r="G74" s="24">
        <v>88.567804999000003</v>
      </c>
      <c r="H74" s="5" t="str">
        <f t="shared" si="12"/>
        <v>N/A</v>
      </c>
      <c r="I74" s="6">
        <v>1.8660000000000001</v>
      </c>
      <c r="J74" s="6">
        <v>-20.2</v>
      </c>
      <c r="K74" s="105" t="str">
        <f t="shared" si="9"/>
        <v>Yes</v>
      </c>
    </row>
    <row r="75" spans="1:11" x14ac:dyDescent="0.2">
      <c r="A75" s="124" t="s">
        <v>893</v>
      </c>
      <c r="B75" s="22" t="s">
        <v>213</v>
      </c>
      <c r="C75" s="57">
        <v>11.960721289</v>
      </c>
      <c r="D75" s="5" t="str">
        <f t="shared" ref="D75:D80" si="13">IF($B75="N/A","N/A",IF(C75&gt;15,"No",IF(C75&lt;-15,"No","Yes")))</f>
        <v>N/A</v>
      </c>
      <c r="E75" s="4">
        <v>11.507170692000001</v>
      </c>
      <c r="F75" s="5" t="str">
        <f>IF($B75="N/A","N/A",IF(E75&gt;15,"No",IF(E75&lt;-15,"No","Yes")))</f>
        <v>N/A</v>
      </c>
      <c r="G75" s="4">
        <v>7.4283351872000001</v>
      </c>
      <c r="H75" s="5" t="str">
        <f t="shared" si="12"/>
        <v>N/A</v>
      </c>
      <c r="I75" s="6">
        <v>-3.79</v>
      </c>
      <c r="J75" s="6">
        <v>-35.4</v>
      </c>
      <c r="K75" s="105" t="str">
        <f t="shared" ref="K75:K80" si="14">IF(J75="Div by 0", "N/A", IF(J75="N/A","N/A", IF(J75&gt;30, "No", IF(J75&lt;-30, "No", "Yes"))))</f>
        <v>No</v>
      </c>
    </row>
    <row r="76" spans="1:11" x14ac:dyDescent="0.2">
      <c r="A76" s="124" t="s">
        <v>894</v>
      </c>
      <c r="B76" s="22" t="s">
        <v>213</v>
      </c>
      <c r="C76" s="57">
        <v>0.62963870799999999</v>
      </c>
      <c r="D76" s="5" t="str">
        <f t="shared" si="13"/>
        <v>N/A</v>
      </c>
      <c r="E76" s="4">
        <v>0.58124751630000004</v>
      </c>
      <c r="F76" s="5" t="str">
        <f t="shared" ref="F76:F86" si="15">IF($B76="N/A","N/A",IF(E76&gt;15,"No",IF(E76&lt;-15,"No","Yes")))</f>
        <v>N/A</v>
      </c>
      <c r="G76" s="4">
        <v>0.15661559899999999</v>
      </c>
      <c r="H76" s="5" t="str">
        <f t="shared" si="12"/>
        <v>N/A</v>
      </c>
      <c r="I76" s="6">
        <v>-7.69</v>
      </c>
      <c r="J76" s="6">
        <v>-73.099999999999994</v>
      </c>
      <c r="K76" s="105" t="str">
        <f t="shared" si="14"/>
        <v>No</v>
      </c>
    </row>
    <row r="77" spans="1:11" x14ac:dyDescent="0.2">
      <c r="A77" s="124" t="s">
        <v>895</v>
      </c>
      <c r="B77" s="22" t="s">
        <v>213</v>
      </c>
      <c r="C77" s="57">
        <v>0.42012912540000003</v>
      </c>
      <c r="D77" s="5" t="str">
        <f t="shared" si="13"/>
        <v>N/A</v>
      </c>
      <c r="E77" s="4">
        <v>0.43578599940000001</v>
      </c>
      <c r="F77" s="5" t="str">
        <f t="shared" si="15"/>
        <v>N/A</v>
      </c>
      <c r="G77" s="4">
        <v>0.19973009389999999</v>
      </c>
      <c r="H77" s="5" t="str">
        <f t="shared" si="12"/>
        <v>N/A</v>
      </c>
      <c r="I77" s="6">
        <v>3.7269999999999999</v>
      </c>
      <c r="J77" s="6">
        <v>-54.2</v>
      </c>
      <c r="K77" s="105" t="str">
        <f t="shared" si="14"/>
        <v>No</v>
      </c>
    </row>
    <row r="78" spans="1:11" x14ac:dyDescent="0.2">
      <c r="A78" s="124" t="s">
        <v>896</v>
      </c>
      <c r="B78" s="22" t="s">
        <v>213</v>
      </c>
      <c r="C78" s="57">
        <v>1.8175596E-3</v>
      </c>
      <c r="D78" s="5" t="str">
        <f t="shared" si="13"/>
        <v>N/A</v>
      </c>
      <c r="E78" s="4">
        <v>1.4896282000000001E-3</v>
      </c>
      <c r="F78" s="5" t="str">
        <f t="shared" si="15"/>
        <v>N/A</v>
      </c>
      <c r="G78" s="4">
        <v>1.0838982999999999E-3</v>
      </c>
      <c r="H78" s="5" t="str">
        <f t="shared" si="12"/>
        <v>N/A</v>
      </c>
      <c r="I78" s="6">
        <v>-18</v>
      </c>
      <c r="J78" s="6">
        <v>-27.2</v>
      </c>
      <c r="K78" s="105" t="str">
        <f t="shared" si="14"/>
        <v>Yes</v>
      </c>
    </row>
    <row r="79" spans="1:11" ht="25.5" x14ac:dyDescent="0.2">
      <c r="A79" s="124" t="s">
        <v>897</v>
      </c>
      <c r="B79" s="22" t="s">
        <v>213</v>
      </c>
      <c r="C79" s="57">
        <v>27.830633972000001</v>
      </c>
      <c r="D79" s="5" t="str">
        <f t="shared" si="13"/>
        <v>N/A</v>
      </c>
      <c r="E79" s="4">
        <v>27.512473948</v>
      </c>
      <c r="F79" s="5" t="str">
        <f t="shared" si="15"/>
        <v>N/A</v>
      </c>
      <c r="G79" s="4">
        <v>43.389974639000002</v>
      </c>
      <c r="H79" s="5" t="str">
        <f t="shared" si="12"/>
        <v>N/A</v>
      </c>
      <c r="I79" s="6">
        <v>-1.1399999999999999</v>
      </c>
      <c r="J79" s="6">
        <v>57.71</v>
      </c>
      <c r="K79" s="105" t="str">
        <f t="shared" si="14"/>
        <v>No</v>
      </c>
    </row>
    <row r="80" spans="1:11" ht="25.5" x14ac:dyDescent="0.2">
      <c r="A80" s="124" t="s">
        <v>898</v>
      </c>
      <c r="B80" s="22" t="s">
        <v>213</v>
      </c>
      <c r="C80" s="61">
        <v>27.794366027999999</v>
      </c>
      <c r="D80" s="5" t="str">
        <f t="shared" si="13"/>
        <v>N/A</v>
      </c>
      <c r="E80" s="61">
        <v>27.485192601000001</v>
      </c>
      <c r="F80" s="5" t="str">
        <f t="shared" si="15"/>
        <v>N/A</v>
      </c>
      <c r="G80" s="61">
        <v>35.028438973999997</v>
      </c>
      <c r="H80" s="5" t="str">
        <f t="shared" si="12"/>
        <v>N/A</v>
      </c>
      <c r="I80" s="6">
        <v>-1.1100000000000001</v>
      </c>
      <c r="J80" s="62">
        <v>27.44</v>
      </c>
      <c r="K80" s="105" t="str">
        <f t="shared" si="14"/>
        <v>Yes</v>
      </c>
    </row>
    <row r="81" spans="1:11" x14ac:dyDescent="0.2">
      <c r="A81" s="124" t="s">
        <v>899</v>
      </c>
      <c r="B81" s="22" t="s">
        <v>213</v>
      </c>
      <c r="C81" s="63">
        <v>95.751190069000003</v>
      </c>
      <c r="D81" s="5" t="str">
        <f t="shared" ref="D81:D86" si="16">IF($B81="N/A","N/A",IF(C81&gt;15,"No",IF(C81&lt;-15,"No","Yes")))</f>
        <v>N/A</v>
      </c>
      <c r="E81" s="64">
        <v>99.556241099999994</v>
      </c>
      <c r="F81" s="5" t="str">
        <f t="shared" si="15"/>
        <v>N/A</v>
      </c>
      <c r="G81" s="64">
        <v>88.110602141000001</v>
      </c>
      <c r="H81" s="5" t="str">
        <f>IF($B81="N/A","N/A",IF(G81&gt;15,"No",IF(G81&lt;-15,"No","Yes")))</f>
        <v>N/A</v>
      </c>
      <c r="I81" s="6">
        <v>3.9740000000000002</v>
      </c>
      <c r="J81" s="6">
        <v>-11.5</v>
      </c>
      <c r="K81" s="105" t="str">
        <f t="shared" ref="K81:K86" si="17">IF(J81="Div by 0", "N/A", IF(J81="N/A","N/A", IF(J81&gt;30, "No", IF(J81&lt;-30, "No", "Yes"))))</f>
        <v>Yes</v>
      </c>
    </row>
    <row r="82" spans="1:11" x14ac:dyDescent="0.2">
      <c r="A82" s="124" t="s">
        <v>900</v>
      </c>
      <c r="B82" s="22" t="s">
        <v>213</v>
      </c>
      <c r="C82" s="63">
        <v>76.921200502000005</v>
      </c>
      <c r="D82" s="5" t="str">
        <f t="shared" si="16"/>
        <v>N/A</v>
      </c>
      <c r="E82" s="64">
        <v>77.330618248999997</v>
      </c>
      <c r="F82" s="5" t="str">
        <f t="shared" si="15"/>
        <v>N/A</v>
      </c>
      <c r="G82" s="64">
        <v>78.212313041000002</v>
      </c>
      <c r="H82" s="5" t="str">
        <f t="shared" si="12"/>
        <v>N/A</v>
      </c>
      <c r="I82" s="6">
        <v>0.5323</v>
      </c>
      <c r="J82" s="6">
        <v>1.1399999999999999</v>
      </c>
      <c r="K82" s="105" t="str">
        <f t="shared" si="17"/>
        <v>Yes</v>
      </c>
    </row>
    <row r="83" spans="1:11" x14ac:dyDescent="0.2">
      <c r="A83" s="124" t="s">
        <v>901</v>
      </c>
      <c r="B83" s="22" t="s">
        <v>213</v>
      </c>
      <c r="C83" s="63">
        <v>120.10682284000001</v>
      </c>
      <c r="D83" s="5" t="str">
        <f t="shared" si="16"/>
        <v>N/A</v>
      </c>
      <c r="E83" s="64">
        <v>123.29077897000001</v>
      </c>
      <c r="F83" s="5" t="str">
        <f t="shared" si="15"/>
        <v>N/A</v>
      </c>
      <c r="G83" s="64">
        <v>127.82472159</v>
      </c>
      <c r="H83" s="5" t="str">
        <f t="shared" si="12"/>
        <v>N/A</v>
      </c>
      <c r="I83" s="6">
        <v>2.6509999999999998</v>
      </c>
      <c r="J83" s="6">
        <v>3.677</v>
      </c>
      <c r="K83" s="105" t="str">
        <f t="shared" si="17"/>
        <v>Yes</v>
      </c>
    </row>
    <row r="84" spans="1:11" x14ac:dyDescent="0.2">
      <c r="A84" s="124" t="s">
        <v>902</v>
      </c>
      <c r="B84" s="22" t="s">
        <v>213</v>
      </c>
      <c r="C84" s="63">
        <v>311.78117048000001</v>
      </c>
      <c r="D84" s="5" t="str">
        <f t="shared" si="16"/>
        <v>N/A</v>
      </c>
      <c r="E84" s="64">
        <v>323.11782477000003</v>
      </c>
      <c r="F84" s="5" t="str">
        <f t="shared" si="15"/>
        <v>N/A</v>
      </c>
      <c r="G84" s="64">
        <v>338.07582938000002</v>
      </c>
      <c r="H84" s="5" t="str">
        <f t="shared" si="12"/>
        <v>N/A</v>
      </c>
      <c r="I84" s="6">
        <v>3.6360000000000001</v>
      </c>
      <c r="J84" s="6">
        <v>4.6289999999999996</v>
      </c>
      <c r="K84" s="105" t="str">
        <f t="shared" si="17"/>
        <v>Yes</v>
      </c>
    </row>
    <row r="85" spans="1:11" x14ac:dyDescent="0.2">
      <c r="A85" s="124" t="s">
        <v>903</v>
      </c>
      <c r="B85" s="22" t="s">
        <v>213</v>
      </c>
      <c r="C85" s="63">
        <v>32.960240798000001</v>
      </c>
      <c r="D85" s="5" t="str">
        <f t="shared" si="16"/>
        <v>N/A</v>
      </c>
      <c r="E85" s="64">
        <v>32.51262964</v>
      </c>
      <c r="F85" s="5" t="str">
        <f t="shared" si="15"/>
        <v>N/A</v>
      </c>
      <c r="G85" s="64">
        <v>46.395764012999997</v>
      </c>
      <c r="H85" s="5" t="str">
        <f t="shared" si="12"/>
        <v>N/A</v>
      </c>
      <c r="I85" s="6">
        <v>-1.36</v>
      </c>
      <c r="J85" s="6">
        <v>42.7</v>
      </c>
      <c r="K85" s="105" t="str">
        <f t="shared" si="17"/>
        <v>No</v>
      </c>
    </row>
    <row r="86" spans="1:11" ht="25.5" x14ac:dyDescent="0.2">
      <c r="A86" s="124" t="s">
        <v>904</v>
      </c>
      <c r="B86" s="22" t="s">
        <v>213</v>
      </c>
      <c r="C86" s="65">
        <v>32.831314939000002</v>
      </c>
      <c r="D86" s="5" t="str">
        <f t="shared" si="16"/>
        <v>N/A</v>
      </c>
      <c r="E86" s="65">
        <v>32.366777272</v>
      </c>
      <c r="F86" s="5" t="str">
        <f t="shared" si="15"/>
        <v>N/A</v>
      </c>
      <c r="G86" s="65">
        <v>32.174548674</v>
      </c>
      <c r="H86" s="5" t="str">
        <f t="shared" si="12"/>
        <v>N/A</v>
      </c>
      <c r="I86" s="6">
        <v>-1.41</v>
      </c>
      <c r="J86" s="6">
        <v>-0.59399999999999997</v>
      </c>
      <c r="K86" s="105" t="str">
        <f t="shared" si="17"/>
        <v>Yes</v>
      </c>
    </row>
    <row r="87" spans="1:11" x14ac:dyDescent="0.2">
      <c r="A87" s="124" t="s">
        <v>32</v>
      </c>
      <c r="B87" s="22" t="s">
        <v>266</v>
      </c>
      <c r="C87" s="57">
        <v>65.170392741000001</v>
      </c>
      <c r="D87" s="5" t="str">
        <f>IF($B87="N/A","N/A",IF(C87&gt;60,"Yes","No"))</f>
        <v>Yes</v>
      </c>
      <c r="E87" s="4">
        <v>65.444244476999998</v>
      </c>
      <c r="F87" s="5" t="str">
        <f>IF($B87="N/A","N/A",IF(E87&gt;60,"Yes","No"))</f>
        <v>Yes</v>
      </c>
      <c r="G87" s="4">
        <v>81.760323784999997</v>
      </c>
      <c r="H87" s="5" t="str">
        <f>IF($B87="N/A","N/A",IF(G87&gt;60,"Yes","No"))</f>
        <v>Yes</v>
      </c>
      <c r="I87" s="6">
        <v>0.42020000000000002</v>
      </c>
      <c r="J87" s="6">
        <v>24.93</v>
      </c>
      <c r="K87" s="105" t="str">
        <f t="shared" ref="K87:K105" si="18">IF(J87="Div by 0", "N/A", IF(J87="N/A","N/A", IF(J87&gt;30, "No", IF(J87&lt;-30, "No", "Yes"))))</f>
        <v>Yes</v>
      </c>
    </row>
    <row r="88" spans="1:11" x14ac:dyDescent="0.2">
      <c r="A88" s="124" t="s">
        <v>39</v>
      </c>
      <c r="B88" s="22" t="s">
        <v>267</v>
      </c>
      <c r="C88" s="57">
        <v>100</v>
      </c>
      <c r="D88" s="5" t="str">
        <f>IF($B88="N/A","N/A",IF(C88&gt;100,"No",IF(C88&lt;85,"No","Yes")))</f>
        <v>Yes</v>
      </c>
      <c r="E88" s="4">
        <v>99.995197816000001</v>
      </c>
      <c r="F88" s="5" t="str">
        <f>IF($B88="N/A","N/A",IF(E88&gt;100,"No",IF(E88&lt;85,"No","Yes")))</f>
        <v>Yes</v>
      </c>
      <c r="G88" s="4">
        <v>99.979248003999999</v>
      </c>
      <c r="H88" s="5" t="str">
        <f>IF($B88="N/A","N/A",IF(G88&gt;100,"No",IF(G88&lt;85,"No","Yes")))</f>
        <v>Yes</v>
      </c>
      <c r="I88" s="6">
        <v>-5.0000000000000001E-3</v>
      </c>
      <c r="J88" s="6">
        <v>-1.6E-2</v>
      </c>
      <c r="K88" s="105" t="str">
        <f t="shared" si="18"/>
        <v>Yes</v>
      </c>
    </row>
    <row r="89" spans="1:11" x14ac:dyDescent="0.2">
      <c r="A89" s="124" t="s">
        <v>905</v>
      </c>
      <c r="B89" s="22" t="s">
        <v>213</v>
      </c>
      <c r="C89" s="57">
        <v>30.306513837000001</v>
      </c>
      <c r="D89" s="5" t="str">
        <f>IF($B89="N/A","N/A",IF(C89&gt;15,"No",IF(C89&lt;-15,"No","Yes")))</f>
        <v>N/A</v>
      </c>
      <c r="E89" s="4">
        <v>31.597504978</v>
      </c>
      <c r="F89" s="5" t="str">
        <f>IF($B89="N/A","N/A",IF(E89&gt;15,"No",IF(E89&lt;-15,"No","Yes")))</f>
        <v>N/A</v>
      </c>
      <c r="G89" s="4">
        <v>17.874767648999999</v>
      </c>
      <c r="H89" s="5" t="str">
        <f>IF($B89="N/A","N/A",IF(G89&gt;15,"No",IF(G89&lt;-15,"No","Yes")))</f>
        <v>N/A</v>
      </c>
      <c r="I89" s="6">
        <v>4.26</v>
      </c>
      <c r="J89" s="6">
        <v>-43.4</v>
      </c>
      <c r="K89" s="105" t="str">
        <f t="shared" si="18"/>
        <v>No</v>
      </c>
    </row>
    <row r="90" spans="1:11" x14ac:dyDescent="0.2">
      <c r="A90" s="124" t="s">
        <v>846</v>
      </c>
      <c r="B90" s="22" t="s">
        <v>268</v>
      </c>
      <c r="C90" s="57">
        <v>11.589584089000001</v>
      </c>
      <c r="D90" s="5" t="str">
        <f>IF($B90="N/A","N/A",IF(C90&gt;25,"No",IF(C90&lt;5,"No","Yes")))</f>
        <v>Yes</v>
      </c>
      <c r="E90" s="4">
        <v>11.860385090999999</v>
      </c>
      <c r="F90" s="5" t="str">
        <f>IF($B90="N/A","N/A",IF(E90&gt;25,"No",IF(E90&lt;5,"No","Yes")))</f>
        <v>Yes</v>
      </c>
      <c r="G90" s="4">
        <v>9.8727294603000004</v>
      </c>
      <c r="H90" s="5" t="str">
        <f>IF($B90="N/A","N/A",IF(G90&gt;25,"No",IF(G90&lt;5,"No","Yes")))</f>
        <v>Yes</v>
      </c>
      <c r="I90" s="6">
        <v>2.3370000000000002</v>
      </c>
      <c r="J90" s="6">
        <v>-16.8</v>
      </c>
      <c r="K90" s="105" t="str">
        <f t="shared" si="18"/>
        <v>Yes</v>
      </c>
    </row>
    <row r="91" spans="1:11" x14ac:dyDescent="0.2">
      <c r="A91" s="124" t="s">
        <v>847</v>
      </c>
      <c r="B91" s="22" t="s">
        <v>269</v>
      </c>
      <c r="C91" s="57">
        <v>38.716868718000001</v>
      </c>
      <c r="D91" s="5" t="str">
        <f>IF($B91="N/A","N/A",IF(C91&gt;70,"No",IF(C91&lt;40,"No","Yes")))</f>
        <v>No</v>
      </c>
      <c r="E91" s="4">
        <v>37.549321224000003</v>
      </c>
      <c r="F91" s="5" t="str">
        <f>IF($B91="N/A","N/A",IF(E91&gt;70,"No",IF(E91&lt;40,"No","Yes")))</f>
        <v>No</v>
      </c>
      <c r="G91" s="4">
        <v>23.103971169000001</v>
      </c>
      <c r="H91" s="5" t="str">
        <f>IF($B91="N/A","N/A",IF(G91&gt;70,"No",IF(G91&lt;40,"No","Yes")))</f>
        <v>No</v>
      </c>
      <c r="I91" s="6">
        <v>-3.02</v>
      </c>
      <c r="J91" s="6">
        <v>-38.5</v>
      </c>
      <c r="K91" s="105" t="str">
        <f t="shared" si="18"/>
        <v>No</v>
      </c>
    </row>
    <row r="92" spans="1:11" x14ac:dyDescent="0.2">
      <c r="A92" s="124" t="s">
        <v>848</v>
      </c>
      <c r="B92" s="22" t="s">
        <v>270</v>
      </c>
      <c r="C92" s="57">
        <v>49.693298814999999</v>
      </c>
      <c r="D92" s="5" t="str">
        <f>IF($B92="N/A","N/A",IF(C92&gt;55,"No",IF(C92&lt;20,"No","Yes")))</f>
        <v>Yes</v>
      </c>
      <c r="E92" s="4">
        <v>50.590101138000001</v>
      </c>
      <c r="F92" s="5" t="str">
        <f>IF($B92="N/A","N/A",IF(E92&gt;55,"No",IF(E92&lt;20,"No","Yes")))</f>
        <v>Yes</v>
      </c>
      <c r="G92" s="4">
        <v>67.023299370999993</v>
      </c>
      <c r="H92" s="5" t="str">
        <f>IF($B92="N/A","N/A",IF(G92&gt;55,"No",IF(G92&lt;20,"No","Yes")))</f>
        <v>No</v>
      </c>
      <c r="I92" s="6">
        <v>1.8049999999999999</v>
      </c>
      <c r="J92" s="6">
        <v>32.479999999999997</v>
      </c>
      <c r="K92" s="105" t="str">
        <f t="shared" si="18"/>
        <v>No</v>
      </c>
    </row>
    <row r="93" spans="1:11" x14ac:dyDescent="0.2">
      <c r="A93" s="124" t="s">
        <v>163</v>
      </c>
      <c r="B93" s="22" t="s">
        <v>246</v>
      </c>
      <c r="C93" s="57">
        <v>98.140437693999999</v>
      </c>
      <c r="D93" s="5" t="str">
        <f>IF($B93="N/A","N/A",IF(C93&gt;95,"Yes","No"))</f>
        <v>Yes</v>
      </c>
      <c r="E93" s="4">
        <v>98.131551720000004</v>
      </c>
      <c r="F93" s="5" t="str">
        <f>IF($B93="N/A","N/A",IF(E93&gt;95,"Yes","No"))</f>
        <v>Yes</v>
      </c>
      <c r="G93" s="4">
        <v>91.308347953999998</v>
      </c>
      <c r="H93" s="5" t="str">
        <f>IF($B93="N/A","N/A",IF(G93&gt;95,"Yes","No"))</f>
        <v>No</v>
      </c>
      <c r="I93" s="6">
        <v>-8.9999999999999993E-3</v>
      </c>
      <c r="J93" s="6">
        <v>-6.95</v>
      </c>
      <c r="K93" s="105" t="str">
        <f t="shared" si="18"/>
        <v>Yes</v>
      </c>
    </row>
    <row r="94" spans="1:11" x14ac:dyDescent="0.2">
      <c r="A94" s="124" t="s">
        <v>41</v>
      </c>
      <c r="B94" s="22" t="s">
        <v>213</v>
      </c>
      <c r="C94" s="57">
        <v>100</v>
      </c>
      <c r="D94" s="5" t="str">
        <f>IF($B94="N/A","N/A",IF(C94&gt;15,"No",IF(C94&lt;-15,"No","Yes")))</f>
        <v>N/A</v>
      </c>
      <c r="E94" s="4">
        <v>100</v>
      </c>
      <c r="F94" s="5" t="str">
        <f>IF($B94="N/A","N/A",IF(E94&gt;15,"No",IF(E94&lt;-15,"No","Yes")))</f>
        <v>N/A</v>
      </c>
      <c r="G94" s="4">
        <v>100</v>
      </c>
      <c r="H94" s="5" t="str">
        <f>IF($B94="N/A","N/A",IF(G94&gt;15,"No",IF(G94&lt;-15,"No","Yes")))</f>
        <v>N/A</v>
      </c>
      <c r="I94" s="6">
        <v>0</v>
      </c>
      <c r="J94" s="6">
        <v>0</v>
      </c>
      <c r="K94" s="105" t="str">
        <f t="shared" si="18"/>
        <v>Yes</v>
      </c>
    </row>
    <row r="95" spans="1:11" x14ac:dyDescent="0.2">
      <c r="A95" s="124" t="s">
        <v>42</v>
      </c>
      <c r="B95" s="22" t="s">
        <v>213</v>
      </c>
      <c r="C95" s="57">
        <v>100</v>
      </c>
      <c r="D95" s="5" t="str">
        <f>IF($B95="N/A","N/A",IF(C95&gt;15,"No",IF(C95&lt;-15,"No","Yes")))</f>
        <v>N/A</v>
      </c>
      <c r="E95" s="4">
        <v>100</v>
      </c>
      <c r="F95" s="5" t="str">
        <f>IF($B95="N/A","N/A",IF(E95&gt;15,"No",IF(E95&lt;-15,"No","Yes")))</f>
        <v>N/A</v>
      </c>
      <c r="G95" s="4">
        <v>100</v>
      </c>
      <c r="H95" s="5" t="str">
        <f>IF($B95="N/A","N/A",IF(G95&gt;15,"No",IF(G95&lt;-15,"No","Yes")))</f>
        <v>N/A</v>
      </c>
      <c r="I95" s="6">
        <v>0</v>
      </c>
      <c r="J95" s="6">
        <v>0</v>
      </c>
      <c r="K95" s="105" t="str">
        <f t="shared" si="18"/>
        <v>Yes</v>
      </c>
    </row>
    <row r="96" spans="1:11" x14ac:dyDescent="0.2">
      <c r="A96" s="124" t="s">
        <v>906</v>
      </c>
      <c r="B96" s="22" t="s">
        <v>213</v>
      </c>
      <c r="C96" s="57">
        <v>99.998604106000002</v>
      </c>
      <c r="D96" s="5" t="str">
        <f>IF($B96="N/A","N/A",IF(C96&gt;15,"No",IF(C96&lt;-15,"No","Yes")))</f>
        <v>N/A</v>
      </c>
      <c r="E96" s="4">
        <v>99.970016474000005</v>
      </c>
      <c r="F96" s="5" t="str">
        <f>IF($B96="N/A","N/A",IF(E96&gt;15,"No",IF(E96&lt;-15,"No","Yes")))</f>
        <v>N/A</v>
      </c>
      <c r="G96" s="4">
        <v>80.805959586</v>
      </c>
      <c r="H96" s="5" t="str">
        <f>IF($B96="N/A","N/A",IF(G96&gt;15,"No",IF(G96&lt;-15,"No","Yes")))</f>
        <v>N/A</v>
      </c>
      <c r="I96" s="6">
        <v>-2.9000000000000001E-2</v>
      </c>
      <c r="J96" s="6">
        <v>-19.2</v>
      </c>
      <c r="K96" s="105" t="str">
        <f t="shared" si="18"/>
        <v>Yes</v>
      </c>
    </row>
    <row r="97" spans="1:11" x14ac:dyDescent="0.2">
      <c r="A97" s="124" t="s">
        <v>907</v>
      </c>
      <c r="B97" s="22" t="s">
        <v>213</v>
      </c>
      <c r="C97" s="57">
        <v>99.998947201999997</v>
      </c>
      <c r="D97" s="5" t="str">
        <f>IF($B97="N/A","N/A",IF(C97&gt;15,"No",IF(C97&lt;-15,"No","Yes")))</f>
        <v>N/A</v>
      </c>
      <c r="E97" s="4">
        <v>99.977428567999993</v>
      </c>
      <c r="F97" s="5" t="str">
        <f>IF($B97="N/A","N/A",IF(E97&gt;15,"No",IF(E97&lt;-15,"No","Yes")))</f>
        <v>N/A</v>
      </c>
      <c r="G97" s="4">
        <v>82.547349057999995</v>
      </c>
      <c r="H97" s="5" t="str">
        <f>IF($B97="N/A","N/A",IF(G97&gt;15,"No",IF(G97&lt;-15,"No","Yes")))</f>
        <v>N/A</v>
      </c>
      <c r="I97" s="6">
        <v>-2.1999999999999999E-2</v>
      </c>
      <c r="J97" s="6">
        <v>-17.399999999999999</v>
      </c>
      <c r="K97" s="105" t="str">
        <f t="shared" si="18"/>
        <v>Yes</v>
      </c>
    </row>
    <row r="98" spans="1:11" x14ac:dyDescent="0.2">
      <c r="A98" s="124" t="s">
        <v>43</v>
      </c>
      <c r="B98" s="22" t="s">
        <v>223</v>
      </c>
      <c r="C98" s="57">
        <v>99.908659400999994</v>
      </c>
      <c r="D98" s="5" t="str">
        <f>IF($B98="N/A","N/A",IF(C98&gt;100,"No",IF(C98&lt;98,"No","Yes")))</f>
        <v>Yes</v>
      </c>
      <c r="E98" s="4">
        <v>99.890191618000003</v>
      </c>
      <c r="F98" s="5" t="str">
        <f>IF($B98="N/A","N/A",IF(E98&gt;100,"No",IF(E98&lt;98,"No","Yes")))</f>
        <v>Yes</v>
      </c>
      <c r="G98" s="4">
        <v>91.562875418999994</v>
      </c>
      <c r="H98" s="5" t="str">
        <f>IF($B98="N/A","N/A",IF(G98&gt;100,"No",IF(G98&lt;98,"No","Yes")))</f>
        <v>No</v>
      </c>
      <c r="I98" s="6">
        <v>-1.7999999999999999E-2</v>
      </c>
      <c r="J98" s="6">
        <v>-8.34</v>
      </c>
      <c r="K98" s="105" t="str">
        <f t="shared" si="18"/>
        <v>Yes</v>
      </c>
    </row>
    <row r="99" spans="1:11" x14ac:dyDescent="0.2">
      <c r="A99" s="124" t="s">
        <v>44</v>
      </c>
      <c r="B99" s="22" t="s">
        <v>213</v>
      </c>
      <c r="C99" s="57">
        <v>28.112420369999999</v>
      </c>
      <c r="D99" s="5" t="str">
        <f>IF($B99="N/A","N/A",IF(C99&gt;15,"No",IF(C99&lt;-15,"No","Yes")))</f>
        <v>N/A</v>
      </c>
      <c r="E99" s="4">
        <v>27.889233431000001</v>
      </c>
      <c r="F99" s="5" t="str">
        <f>IF($B99="N/A","N/A",IF(E99&gt;15,"No",IF(E99&lt;-15,"No","Yes")))</f>
        <v>N/A</v>
      </c>
      <c r="G99" s="4">
        <v>18.488716629999999</v>
      </c>
      <c r="H99" s="5" t="str">
        <f>IF($B99="N/A","N/A",IF(G99&gt;15,"No",IF(G99&lt;-15,"No","Yes")))</f>
        <v>N/A</v>
      </c>
      <c r="I99" s="6">
        <v>-0.79400000000000004</v>
      </c>
      <c r="J99" s="6">
        <v>-33.700000000000003</v>
      </c>
      <c r="K99" s="105" t="str">
        <f t="shared" si="18"/>
        <v>No</v>
      </c>
    </row>
    <row r="100" spans="1:11" x14ac:dyDescent="0.2">
      <c r="A100" s="124" t="s">
        <v>45</v>
      </c>
      <c r="B100" s="22" t="s">
        <v>213</v>
      </c>
      <c r="C100" s="57">
        <v>61.123056685999998</v>
      </c>
      <c r="D100" s="5" t="str">
        <f>IF($B100="N/A","N/A",IF(C100&gt;15,"No",IF(C100&lt;-15,"No","Yes")))</f>
        <v>N/A</v>
      </c>
      <c r="E100" s="4">
        <v>60.902681868000002</v>
      </c>
      <c r="F100" s="5" t="str">
        <f>IF($B100="N/A","N/A",IF(E100&gt;15,"No",IF(E100&lt;-15,"No","Yes")))</f>
        <v>N/A</v>
      </c>
      <c r="G100" s="4">
        <v>75.017562798</v>
      </c>
      <c r="H100" s="5" t="str">
        <f>IF($B100="N/A","N/A",IF(G100&gt;15,"No",IF(G100&lt;-15,"No","Yes")))</f>
        <v>N/A</v>
      </c>
      <c r="I100" s="6">
        <v>-0.36099999999999999</v>
      </c>
      <c r="J100" s="6">
        <v>23.18</v>
      </c>
      <c r="K100" s="105" t="str">
        <f t="shared" si="18"/>
        <v>Yes</v>
      </c>
    </row>
    <row r="101" spans="1:11" x14ac:dyDescent="0.2">
      <c r="A101" s="124" t="s">
        <v>355</v>
      </c>
      <c r="B101" s="22" t="s">
        <v>213</v>
      </c>
      <c r="C101" s="57">
        <v>89.235477055999993</v>
      </c>
      <c r="D101" s="5" t="str">
        <f>IF($B101="N/A","N/A",IF(C101&gt;15,"No",IF(C101&lt;-15,"No","Yes")))</f>
        <v>N/A</v>
      </c>
      <c r="E101" s="4">
        <v>88.791915298999996</v>
      </c>
      <c r="F101" s="5" t="str">
        <f>IF($B101="N/A","N/A",IF(E101&gt;15,"No",IF(E101&lt;-15,"No","Yes")))</f>
        <v>N/A</v>
      </c>
      <c r="G101" s="4">
        <v>93.506279427999999</v>
      </c>
      <c r="H101" s="5" t="str">
        <f>IF($B101="N/A","N/A",IF(G101&gt;15,"No",IF(G101&lt;-15,"No","Yes")))</f>
        <v>N/A</v>
      </c>
      <c r="I101" s="6">
        <v>-0.497</v>
      </c>
      <c r="J101" s="6">
        <v>5.3090000000000002</v>
      </c>
      <c r="K101" s="105" t="str">
        <f t="shared" si="18"/>
        <v>Yes</v>
      </c>
    </row>
    <row r="102" spans="1:11" x14ac:dyDescent="0.2">
      <c r="A102" s="124" t="s">
        <v>46</v>
      </c>
      <c r="B102" s="22" t="s">
        <v>213</v>
      </c>
      <c r="C102" s="57">
        <v>0</v>
      </c>
      <c r="D102" s="5" t="str">
        <f>IF($B102="N/A","N/A",IF(C102&gt;15,"No",IF(C102&lt;-15,"No","Yes")))</f>
        <v>N/A</v>
      </c>
      <c r="E102" s="4">
        <v>0</v>
      </c>
      <c r="F102" s="5" t="str">
        <f>IF($B102="N/A","N/A",IF(E102&gt;15,"No",IF(E102&lt;-15,"No","Yes")))</f>
        <v>N/A</v>
      </c>
      <c r="G102" s="4">
        <v>0</v>
      </c>
      <c r="H102" s="5" t="str">
        <f>IF($B102="N/A","N/A",IF(G102&gt;15,"No",IF(G102&lt;-15,"No","Yes")))</f>
        <v>N/A</v>
      </c>
      <c r="I102" s="6" t="s">
        <v>1748</v>
      </c>
      <c r="J102" s="6" t="s">
        <v>1748</v>
      </c>
      <c r="K102" s="105" t="str">
        <f t="shared" si="18"/>
        <v>N/A</v>
      </c>
    </row>
    <row r="103" spans="1:11" x14ac:dyDescent="0.2">
      <c r="A103" s="124" t="s">
        <v>47</v>
      </c>
      <c r="B103" s="22" t="s">
        <v>213</v>
      </c>
      <c r="C103" s="57">
        <v>10.764522943999999</v>
      </c>
      <c r="D103" s="5" t="str">
        <f>IF($B103="N/A","N/A",IF(C103&gt;15,"No",IF(C103&lt;-15,"No","Yes")))</f>
        <v>N/A</v>
      </c>
      <c r="E103" s="4">
        <v>11.208084701000001</v>
      </c>
      <c r="F103" s="5" t="str">
        <f>IF($B103="N/A","N/A",IF(E103&gt;15,"No",IF(E103&lt;-15,"No","Yes")))</f>
        <v>N/A</v>
      </c>
      <c r="G103" s="4">
        <v>6.4937205716999999</v>
      </c>
      <c r="H103" s="5" t="str">
        <f>IF($B103="N/A","N/A",IF(G103&gt;15,"No",IF(G103&lt;-15,"No","Yes")))</f>
        <v>N/A</v>
      </c>
      <c r="I103" s="6">
        <v>4.1210000000000004</v>
      </c>
      <c r="J103" s="6">
        <v>-42.1</v>
      </c>
      <c r="K103" s="105" t="str">
        <f t="shared" si="18"/>
        <v>No</v>
      </c>
    </row>
    <row r="104" spans="1:11" x14ac:dyDescent="0.2">
      <c r="A104" s="124" t="s">
        <v>33</v>
      </c>
      <c r="B104" s="22" t="s">
        <v>223</v>
      </c>
      <c r="C104" s="57">
        <v>100</v>
      </c>
      <c r="D104" s="5" t="str">
        <f>IF($B104="N/A","N/A",IF(C104&gt;100,"No",IF(C104&lt;98,"No","Yes")))</f>
        <v>Yes</v>
      </c>
      <c r="E104" s="4">
        <v>100</v>
      </c>
      <c r="F104" s="5" t="str">
        <f>IF($B104="N/A","N/A",IF(E104&gt;100,"No",IF(E104&lt;98,"No","Yes")))</f>
        <v>Yes</v>
      </c>
      <c r="G104" s="4">
        <v>100</v>
      </c>
      <c r="H104" s="5" t="str">
        <f>IF($B104="N/A","N/A",IF(G104&gt;100,"No",IF(G104&lt;98,"No","Yes")))</f>
        <v>Yes</v>
      </c>
      <c r="I104" s="6">
        <v>0</v>
      </c>
      <c r="J104" s="6">
        <v>0</v>
      </c>
      <c r="K104" s="105" t="str">
        <f t="shared" si="18"/>
        <v>Yes</v>
      </c>
    </row>
    <row r="105" spans="1:11" ht="25.5" x14ac:dyDescent="0.2">
      <c r="A105" s="124" t="s">
        <v>48</v>
      </c>
      <c r="B105" s="38" t="s">
        <v>223</v>
      </c>
      <c r="C105" s="57">
        <v>99.998720172999995</v>
      </c>
      <c r="D105" s="5" t="str">
        <f>IF($B105="N/A","N/A",IF(C105&gt;100,"No",IF(C105&lt;98,"No","Yes")))</f>
        <v>Yes</v>
      </c>
      <c r="E105" s="4">
        <v>99.999902108000001</v>
      </c>
      <c r="F105" s="5" t="str">
        <f>IF($B105="N/A","N/A",IF(E105&gt;100,"No",IF(E105&lt;98,"No","Yes")))</f>
        <v>Yes</v>
      </c>
      <c r="G105" s="4">
        <v>100</v>
      </c>
      <c r="H105" s="5" t="str">
        <f>IF($B105="N/A","N/A",IF(G105&gt;100,"No",IF(G105&lt;98,"No","Yes")))</f>
        <v>Yes</v>
      </c>
      <c r="I105" s="6">
        <v>1.1999999999999999E-3</v>
      </c>
      <c r="J105" s="6">
        <v>1E-4</v>
      </c>
      <c r="K105" s="105" t="str">
        <f t="shared" si="18"/>
        <v>Yes</v>
      </c>
    </row>
    <row r="106" spans="1:11" x14ac:dyDescent="0.2">
      <c r="A106" s="124" t="s">
        <v>49</v>
      </c>
      <c r="B106" s="38" t="s">
        <v>213</v>
      </c>
      <c r="C106" s="57">
        <v>100</v>
      </c>
      <c r="D106" s="5" t="str">
        <f>IF($B106="N/A","N/A",IF(C106&gt;15,"No",IF(C106&lt;-15,"No","Yes")))</f>
        <v>N/A</v>
      </c>
      <c r="E106" s="4">
        <v>99.987056526999993</v>
      </c>
      <c r="F106" s="5" t="str">
        <f>IF($B106="N/A","N/A",IF(E106&gt;15,"No",IF(E106&lt;-15,"No","Yes")))</f>
        <v>N/A</v>
      </c>
      <c r="G106" s="4">
        <v>99.467804208999993</v>
      </c>
      <c r="H106" s="5" t="str">
        <f>IF($B106="N/A","N/A",IF(G106&gt;15,"No",IF(G106&lt;-15,"No","Yes")))</f>
        <v>N/A</v>
      </c>
      <c r="I106" s="6">
        <v>-1.2999999999999999E-2</v>
      </c>
      <c r="J106" s="6">
        <v>-0.51900000000000002</v>
      </c>
      <c r="K106" s="105" t="str">
        <f>IF(J106="Div by 0", "N/A", IF(J106="N/A","N/A", IF(J106&gt;30, "No", IF(J106&lt;-30, "No", "Yes"))))</f>
        <v>Yes</v>
      </c>
    </row>
    <row r="107" spans="1:11" x14ac:dyDescent="0.2">
      <c r="A107" s="124" t="s">
        <v>908</v>
      </c>
      <c r="B107" s="22" t="s">
        <v>213</v>
      </c>
      <c r="C107" s="66">
        <v>60.590827105000002</v>
      </c>
      <c r="D107" s="5" t="str">
        <f t="shared" ref="D107:D130" si="19">IF($B107="N/A","N/A",IF(C107&gt;15,"No",IF(C107&lt;-15,"No","Yes")))</f>
        <v>N/A</v>
      </c>
      <c r="E107" s="5">
        <v>59.891248142000002</v>
      </c>
      <c r="F107" s="5" t="str">
        <f t="shared" ref="F107:F130" si="20">IF($B107="N/A","N/A",IF(E107&gt;15,"No",IF(E107&lt;-15,"No","Yes")))</f>
        <v>N/A</v>
      </c>
      <c r="G107" s="4">
        <v>48.783206008000001</v>
      </c>
      <c r="H107" s="5" t="str">
        <f t="shared" ref="H107:H130" si="21">IF($B107="N/A","N/A",IF(G107&gt;15,"No",IF(G107&lt;-15,"No","Yes")))</f>
        <v>N/A</v>
      </c>
      <c r="I107" s="6">
        <v>-1.1499999999999999</v>
      </c>
      <c r="J107" s="6">
        <v>-18.5</v>
      </c>
      <c r="K107" s="105" t="str">
        <f t="shared" ref="K107:K130" si="22">IF(J107="Div by 0", "N/A", IF(J107="N/A","N/A", IF(J107&gt;30, "No", IF(J107&lt;-30, "No", "Yes"))))</f>
        <v>Yes</v>
      </c>
    </row>
    <row r="108" spans="1:11" x14ac:dyDescent="0.2">
      <c r="A108" s="124" t="s">
        <v>909</v>
      </c>
      <c r="B108" s="22" t="s">
        <v>213</v>
      </c>
      <c r="C108" s="66">
        <v>11.578538923</v>
      </c>
      <c r="D108" s="22" t="s">
        <v>213</v>
      </c>
      <c r="E108" s="5">
        <v>12.59627791</v>
      </c>
      <c r="F108" s="22" t="s">
        <v>213</v>
      </c>
      <c r="G108" s="4">
        <v>7.8273535965000001</v>
      </c>
      <c r="H108" s="22" t="s">
        <v>213</v>
      </c>
      <c r="I108" s="6">
        <v>8.7899999999999991</v>
      </c>
      <c r="J108" s="6">
        <v>-37.9</v>
      </c>
      <c r="K108" s="105" t="str">
        <f t="shared" si="22"/>
        <v>No</v>
      </c>
    </row>
    <row r="109" spans="1:11" x14ac:dyDescent="0.2">
      <c r="A109" s="124" t="s">
        <v>910</v>
      </c>
      <c r="B109" s="22" t="s">
        <v>213</v>
      </c>
      <c r="C109" s="66">
        <v>0.97668158949999995</v>
      </c>
      <c r="D109" s="5" t="str">
        <f t="shared" si="19"/>
        <v>N/A</v>
      </c>
      <c r="E109" s="5">
        <v>0.98732645939999997</v>
      </c>
      <c r="F109" s="5" t="str">
        <f t="shared" si="20"/>
        <v>N/A</v>
      </c>
      <c r="G109" s="4">
        <v>1.1232268567000001</v>
      </c>
      <c r="H109" s="5" t="str">
        <f t="shared" si="21"/>
        <v>N/A</v>
      </c>
      <c r="I109" s="6">
        <v>1.0900000000000001</v>
      </c>
      <c r="J109" s="6">
        <v>13.76</v>
      </c>
      <c r="K109" s="105" t="str">
        <f t="shared" si="22"/>
        <v>Yes</v>
      </c>
    </row>
    <row r="110" spans="1:11" x14ac:dyDescent="0.2">
      <c r="A110" s="124" t="s">
        <v>911</v>
      </c>
      <c r="B110" s="22" t="s">
        <v>213</v>
      </c>
      <c r="C110" s="66">
        <v>0.15357684620000001</v>
      </c>
      <c r="D110" s="5" t="str">
        <f t="shared" si="19"/>
        <v>N/A</v>
      </c>
      <c r="E110" s="5">
        <v>0.20307097430000001</v>
      </c>
      <c r="F110" s="5" t="str">
        <f t="shared" si="20"/>
        <v>N/A</v>
      </c>
      <c r="G110" s="4">
        <v>0.28683236680000002</v>
      </c>
      <c r="H110" s="5" t="str">
        <f t="shared" si="21"/>
        <v>N/A</v>
      </c>
      <c r="I110" s="6">
        <v>32.229999999999997</v>
      </c>
      <c r="J110" s="6">
        <v>41.25</v>
      </c>
      <c r="K110" s="105" t="str">
        <f t="shared" si="22"/>
        <v>No</v>
      </c>
    </row>
    <row r="111" spans="1:11" x14ac:dyDescent="0.2">
      <c r="A111" s="124" t="s">
        <v>912</v>
      </c>
      <c r="B111" s="22" t="s">
        <v>213</v>
      </c>
      <c r="C111" s="66">
        <v>7.6541040773000004</v>
      </c>
      <c r="D111" s="5" t="str">
        <f t="shared" si="19"/>
        <v>N/A</v>
      </c>
      <c r="E111" s="5">
        <v>7.5515913144000004</v>
      </c>
      <c r="F111" s="5" t="str">
        <f t="shared" si="20"/>
        <v>N/A</v>
      </c>
      <c r="G111" s="4">
        <v>2.6780764000000001</v>
      </c>
      <c r="H111" s="5" t="str">
        <f t="shared" si="21"/>
        <v>N/A</v>
      </c>
      <c r="I111" s="6">
        <v>-1.34</v>
      </c>
      <c r="J111" s="6">
        <v>-64.5</v>
      </c>
      <c r="K111" s="105" t="str">
        <f t="shared" si="22"/>
        <v>No</v>
      </c>
    </row>
    <row r="112" spans="1:11" x14ac:dyDescent="0.2">
      <c r="A112" s="124" t="s">
        <v>913</v>
      </c>
      <c r="B112" s="22" t="s">
        <v>213</v>
      </c>
      <c r="C112" s="66">
        <v>0.28533835279999997</v>
      </c>
      <c r="D112" s="5" t="str">
        <f t="shared" si="19"/>
        <v>N/A</v>
      </c>
      <c r="E112" s="5">
        <v>0.29266468379999999</v>
      </c>
      <c r="F112" s="5" t="str">
        <f t="shared" si="20"/>
        <v>N/A</v>
      </c>
      <c r="G112" s="4">
        <v>0.24176069059999999</v>
      </c>
      <c r="H112" s="5" t="str">
        <f t="shared" si="21"/>
        <v>N/A</v>
      </c>
      <c r="I112" s="6">
        <v>2.5680000000000001</v>
      </c>
      <c r="J112" s="6">
        <v>-17.399999999999999</v>
      </c>
      <c r="K112" s="105" t="str">
        <f t="shared" si="22"/>
        <v>Yes</v>
      </c>
    </row>
    <row r="113" spans="1:11" x14ac:dyDescent="0.2">
      <c r="A113" s="124" t="s">
        <v>914</v>
      </c>
      <c r="B113" s="22" t="s">
        <v>213</v>
      </c>
      <c r="C113" s="66">
        <v>4.6248335000000001E-6</v>
      </c>
      <c r="D113" s="5" t="str">
        <f t="shared" si="19"/>
        <v>N/A</v>
      </c>
      <c r="E113" s="5">
        <v>0</v>
      </c>
      <c r="F113" s="5" t="str">
        <f t="shared" si="20"/>
        <v>N/A</v>
      </c>
      <c r="G113" s="4">
        <v>0</v>
      </c>
      <c r="H113" s="5" t="str">
        <f t="shared" si="21"/>
        <v>N/A</v>
      </c>
      <c r="I113" s="6">
        <v>-100</v>
      </c>
      <c r="J113" s="6" t="s">
        <v>1748</v>
      </c>
      <c r="K113" s="105" t="str">
        <f t="shared" si="22"/>
        <v>N/A</v>
      </c>
    </row>
    <row r="114" spans="1:11" x14ac:dyDescent="0.2">
      <c r="A114" s="124" t="s">
        <v>915</v>
      </c>
      <c r="B114" s="22" t="s">
        <v>213</v>
      </c>
      <c r="C114" s="66">
        <v>0.26786573180000001</v>
      </c>
      <c r="D114" s="5" t="str">
        <f t="shared" si="19"/>
        <v>N/A</v>
      </c>
      <c r="E114" s="5">
        <v>0.25288126039999997</v>
      </c>
      <c r="F114" s="5" t="str">
        <f t="shared" si="20"/>
        <v>N/A</v>
      </c>
      <c r="G114" s="4">
        <v>0.31726371060000003</v>
      </c>
      <c r="H114" s="5" t="str">
        <f t="shared" si="21"/>
        <v>N/A</v>
      </c>
      <c r="I114" s="6">
        <v>-5.59</v>
      </c>
      <c r="J114" s="6">
        <v>25.46</v>
      </c>
      <c r="K114" s="105" t="str">
        <f t="shared" si="22"/>
        <v>Yes</v>
      </c>
    </row>
    <row r="115" spans="1:11" x14ac:dyDescent="0.2">
      <c r="A115" s="124" t="s">
        <v>916</v>
      </c>
      <c r="B115" s="22" t="s">
        <v>213</v>
      </c>
      <c r="C115" s="66">
        <v>0.55188138229999995</v>
      </c>
      <c r="D115" s="5" t="str">
        <f t="shared" si="19"/>
        <v>N/A</v>
      </c>
      <c r="E115" s="5">
        <v>1.062649441</v>
      </c>
      <c r="F115" s="5" t="str">
        <f t="shared" si="20"/>
        <v>N/A</v>
      </c>
      <c r="G115" s="4">
        <v>1.1015437536999999</v>
      </c>
      <c r="H115" s="5" t="str">
        <f t="shared" si="21"/>
        <v>N/A</v>
      </c>
      <c r="I115" s="6">
        <v>92.55</v>
      </c>
      <c r="J115" s="6">
        <v>3.66</v>
      </c>
      <c r="K115" s="105" t="str">
        <f t="shared" si="22"/>
        <v>Yes</v>
      </c>
    </row>
    <row r="116" spans="1:11" x14ac:dyDescent="0.2">
      <c r="A116" s="124" t="s">
        <v>917</v>
      </c>
      <c r="B116" s="22" t="s">
        <v>213</v>
      </c>
      <c r="C116" s="66">
        <v>0.74374260029999995</v>
      </c>
      <c r="D116" s="5" t="str">
        <f t="shared" si="19"/>
        <v>N/A</v>
      </c>
      <c r="E116" s="5">
        <v>0.62589135799999995</v>
      </c>
      <c r="F116" s="5" t="str">
        <f t="shared" si="20"/>
        <v>N/A</v>
      </c>
      <c r="G116" s="4">
        <v>0.65348793589999998</v>
      </c>
      <c r="H116" s="5" t="str">
        <f t="shared" si="21"/>
        <v>N/A</v>
      </c>
      <c r="I116" s="6">
        <v>-15.8</v>
      </c>
      <c r="J116" s="6">
        <v>4.4089999999999998</v>
      </c>
      <c r="K116" s="105" t="str">
        <f t="shared" si="22"/>
        <v>Yes</v>
      </c>
    </row>
    <row r="117" spans="1:11" x14ac:dyDescent="0.2">
      <c r="A117" s="124" t="s">
        <v>918</v>
      </c>
      <c r="B117" s="22" t="s">
        <v>213</v>
      </c>
      <c r="C117" s="66">
        <v>8.9176039700000001E-2</v>
      </c>
      <c r="D117" s="5" t="str">
        <f t="shared" si="19"/>
        <v>N/A</v>
      </c>
      <c r="E117" s="5">
        <v>0.1021182873</v>
      </c>
      <c r="F117" s="5" t="str">
        <f t="shared" si="20"/>
        <v>N/A</v>
      </c>
      <c r="G117" s="4">
        <v>0.123225367</v>
      </c>
      <c r="H117" s="5" t="str">
        <f t="shared" si="21"/>
        <v>N/A</v>
      </c>
      <c r="I117" s="6">
        <v>14.51</v>
      </c>
      <c r="J117" s="6">
        <v>20.67</v>
      </c>
      <c r="K117" s="105" t="str">
        <f t="shared" si="22"/>
        <v>Yes</v>
      </c>
    </row>
    <row r="118" spans="1:11" x14ac:dyDescent="0.2">
      <c r="A118" s="124" t="s">
        <v>919</v>
      </c>
      <c r="B118" s="22" t="s">
        <v>213</v>
      </c>
      <c r="C118" s="66">
        <v>0.85616767800000004</v>
      </c>
      <c r="D118" s="5" t="str">
        <f t="shared" si="19"/>
        <v>N/A</v>
      </c>
      <c r="E118" s="5">
        <v>1.5180841311</v>
      </c>
      <c r="F118" s="5" t="str">
        <f t="shared" si="20"/>
        <v>N/A</v>
      </c>
      <c r="G118" s="4">
        <v>1.3019365153</v>
      </c>
      <c r="H118" s="5" t="str">
        <f t="shared" si="21"/>
        <v>N/A</v>
      </c>
      <c r="I118" s="6">
        <v>77.31</v>
      </c>
      <c r="J118" s="6">
        <v>-14.2</v>
      </c>
      <c r="K118" s="105" t="str">
        <f t="shared" si="22"/>
        <v>Yes</v>
      </c>
    </row>
    <row r="119" spans="1:11" x14ac:dyDescent="0.2">
      <c r="A119" s="124" t="s">
        <v>920</v>
      </c>
      <c r="B119" s="22" t="s">
        <v>213</v>
      </c>
      <c r="C119" s="66">
        <v>27.830633972000001</v>
      </c>
      <c r="D119" s="5" t="str">
        <f t="shared" si="19"/>
        <v>N/A</v>
      </c>
      <c r="E119" s="5">
        <v>27.512473948</v>
      </c>
      <c r="F119" s="5" t="str">
        <f t="shared" si="20"/>
        <v>N/A</v>
      </c>
      <c r="G119" s="4">
        <v>43.389440395999998</v>
      </c>
      <c r="H119" s="5" t="str">
        <f t="shared" si="21"/>
        <v>N/A</v>
      </c>
      <c r="I119" s="6">
        <v>-1.1399999999999999</v>
      </c>
      <c r="J119" s="6">
        <v>57.71</v>
      </c>
      <c r="K119" s="105" t="str">
        <f t="shared" si="22"/>
        <v>No</v>
      </c>
    </row>
    <row r="120" spans="1:11" x14ac:dyDescent="0.2">
      <c r="A120" s="124" t="s">
        <v>921</v>
      </c>
      <c r="B120" s="22" t="s">
        <v>213</v>
      </c>
      <c r="C120" s="66">
        <v>0.59268628830000003</v>
      </c>
      <c r="D120" s="5" t="str">
        <f t="shared" si="19"/>
        <v>N/A</v>
      </c>
      <c r="E120" s="5">
        <v>0.62557633079999997</v>
      </c>
      <c r="F120" s="5" t="str">
        <f t="shared" si="20"/>
        <v>N/A</v>
      </c>
      <c r="G120" s="4">
        <v>8.3546161816000009</v>
      </c>
      <c r="H120" s="5" t="str">
        <f t="shared" si="21"/>
        <v>N/A</v>
      </c>
      <c r="I120" s="6">
        <v>5.5490000000000004</v>
      </c>
      <c r="J120" s="6">
        <v>1236</v>
      </c>
      <c r="K120" s="105" t="str">
        <f t="shared" si="22"/>
        <v>No</v>
      </c>
    </row>
    <row r="121" spans="1:11" x14ac:dyDescent="0.2">
      <c r="A121" s="124" t="s">
        <v>922</v>
      </c>
      <c r="B121" s="22" t="s">
        <v>213</v>
      </c>
      <c r="C121" s="66">
        <v>23.740810455999998</v>
      </c>
      <c r="D121" s="5" t="str">
        <f t="shared" si="19"/>
        <v>N/A</v>
      </c>
      <c r="E121" s="5">
        <v>22.815473772000001</v>
      </c>
      <c r="F121" s="5" t="str">
        <f t="shared" si="20"/>
        <v>N/A</v>
      </c>
      <c r="G121" s="4">
        <v>29.578469896000001</v>
      </c>
      <c r="H121" s="5" t="str">
        <f t="shared" si="21"/>
        <v>N/A</v>
      </c>
      <c r="I121" s="6">
        <v>-3.9</v>
      </c>
      <c r="J121" s="6">
        <v>29.64</v>
      </c>
      <c r="K121" s="105" t="str">
        <f t="shared" si="22"/>
        <v>Yes</v>
      </c>
    </row>
    <row r="122" spans="1:11" x14ac:dyDescent="0.2">
      <c r="A122" s="124" t="s">
        <v>923</v>
      </c>
      <c r="B122" s="22" t="s">
        <v>213</v>
      </c>
      <c r="C122" s="66">
        <v>0</v>
      </c>
      <c r="D122" s="5" t="str">
        <f t="shared" si="19"/>
        <v>N/A</v>
      </c>
      <c r="E122" s="5">
        <v>0</v>
      </c>
      <c r="F122" s="5" t="str">
        <f t="shared" si="20"/>
        <v>N/A</v>
      </c>
      <c r="G122" s="4">
        <v>2.8253270000000002E-4</v>
      </c>
      <c r="H122" s="5" t="str">
        <f t="shared" si="21"/>
        <v>N/A</v>
      </c>
      <c r="I122" s="6" t="s">
        <v>1748</v>
      </c>
      <c r="J122" s="6" t="s">
        <v>1748</v>
      </c>
      <c r="K122" s="105" t="str">
        <f t="shared" si="22"/>
        <v>N/A</v>
      </c>
    </row>
    <row r="123" spans="1:11" x14ac:dyDescent="0.2">
      <c r="A123" s="124" t="s">
        <v>924</v>
      </c>
      <c r="B123" s="22" t="s">
        <v>213</v>
      </c>
      <c r="C123" s="66">
        <v>1.8430239011</v>
      </c>
      <c r="D123" s="5" t="str">
        <f t="shared" si="19"/>
        <v>N/A</v>
      </c>
      <c r="E123" s="5">
        <v>1.8581063900999999</v>
      </c>
      <c r="F123" s="5" t="str">
        <f t="shared" si="20"/>
        <v>N/A</v>
      </c>
      <c r="G123" s="4">
        <v>2.7290453049000001</v>
      </c>
      <c r="H123" s="5" t="str">
        <f t="shared" si="21"/>
        <v>N/A</v>
      </c>
      <c r="I123" s="6">
        <v>0.81840000000000002</v>
      </c>
      <c r="J123" s="6">
        <v>46.87</v>
      </c>
      <c r="K123" s="105" t="str">
        <f t="shared" si="22"/>
        <v>No</v>
      </c>
    </row>
    <row r="124" spans="1:11" x14ac:dyDescent="0.2">
      <c r="A124" s="124" t="s">
        <v>925</v>
      </c>
      <c r="B124" s="22" t="s">
        <v>213</v>
      </c>
      <c r="C124" s="66">
        <v>0</v>
      </c>
      <c r="D124" s="5" t="str">
        <f t="shared" si="19"/>
        <v>N/A</v>
      </c>
      <c r="E124" s="5">
        <v>6.75058E-5</v>
      </c>
      <c r="F124" s="5" t="str">
        <f t="shared" si="20"/>
        <v>N/A</v>
      </c>
      <c r="G124" s="4">
        <v>9.5496064000000006E-3</v>
      </c>
      <c r="H124" s="5" t="str">
        <f t="shared" si="21"/>
        <v>N/A</v>
      </c>
      <c r="I124" s="6" t="s">
        <v>1748</v>
      </c>
      <c r="J124" s="6">
        <v>14046</v>
      </c>
      <c r="K124" s="105" t="str">
        <f t="shared" si="22"/>
        <v>No</v>
      </c>
    </row>
    <row r="125" spans="1:11" x14ac:dyDescent="0.2">
      <c r="A125" s="124" t="s">
        <v>926</v>
      </c>
      <c r="B125" s="22" t="s">
        <v>213</v>
      </c>
      <c r="C125" s="66">
        <v>4.1702123700000003E-2</v>
      </c>
      <c r="D125" s="5" t="str">
        <f t="shared" si="19"/>
        <v>N/A</v>
      </c>
      <c r="E125" s="5">
        <v>4.2843686700000001E-2</v>
      </c>
      <c r="F125" s="5" t="str">
        <f t="shared" si="20"/>
        <v>N/A</v>
      </c>
      <c r="G125" s="4">
        <v>1.55187524E-2</v>
      </c>
      <c r="H125" s="5" t="str">
        <f t="shared" si="21"/>
        <v>N/A</v>
      </c>
      <c r="I125" s="6">
        <v>2.7370000000000001</v>
      </c>
      <c r="J125" s="6">
        <v>-63.8</v>
      </c>
      <c r="K125" s="105" t="str">
        <f t="shared" si="22"/>
        <v>No</v>
      </c>
    </row>
    <row r="126" spans="1:11" x14ac:dyDescent="0.2">
      <c r="A126" s="124" t="s">
        <v>927</v>
      </c>
      <c r="B126" s="22" t="s">
        <v>213</v>
      </c>
      <c r="C126" s="66">
        <v>2.1741342300000001E-2</v>
      </c>
      <c r="D126" s="5" t="str">
        <f t="shared" si="19"/>
        <v>N/A</v>
      </c>
      <c r="E126" s="5">
        <v>2.3001479299999999E-2</v>
      </c>
      <c r="F126" s="5" t="str">
        <f t="shared" si="20"/>
        <v>N/A</v>
      </c>
      <c r="G126" s="4">
        <v>1.0546176399999999E-2</v>
      </c>
      <c r="H126" s="5" t="str">
        <f t="shared" si="21"/>
        <v>N/A</v>
      </c>
      <c r="I126" s="6">
        <v>5.7960000000000003</v>
      </c>
      <c r="J126" s="6">
        <v>-54.2</v>
      </c>
      <c r="K126" s="105" t="str">
        <f t="shared" si="22"/>
        <v>No</v>
      </c>
    </row>
    <row r="127" spans="1:11" x14ac:dyDescent="0.2">
      <c r="A127" s="124" t="s">
        <v>928</v>
      </c>
      <c r="B127" s="22" t="s">
        <v>213</v>
      </c>
      <c r="C127" s="66">
        <v>0</v>
      </c>
      <c r="D127" s="5" t="str">
        <f t="shared" si="19"/>
        <v>N/A</v>
      </c>
      <c r="E127" s="5">
        <v>0</v>
      </c>
      <c r="F127" s="5" t="str">
        <f t="shared" si="20"/>
        <v>N/A</v>
      </c>
      <c r="G127" s="4">
        <v>0</v>
      </c>
      <c r="H127" s="5" t="str">
        <f t="shared" si="21"/>
        <v>N/A</v>
      </c>
      <c r="I127" s="6" t="s">
        <v>1748</v>
      </c>
      <c r="J127" s="6" t="s">
        <v>1748</v>
      </c>
      <c r="K127" s="105" t="str">
        <f t="shared" si="22"/>
        <v>N/A</v>
      </c>
    </row>
    <row r="128" spans="1:11" x14ac:dyDescent="0.2">
      <c r="A128" s="124" t="s">
        <v>929</v>
      </c>
      <c r="B128" s="22" t="s">
        <v>213</v>
      </c>
      <c r="C128" s="66">
        <v>0</v>
      </c>
      <c r="D128" s="5" t="str">
        <f t="shared" si="19"/>
        <v>N/A</v>
      </c>
      <c r="E128" s="5">
        <v>1.2701622975</v>
      </c>
      <c r="F128" s="5" t="str">
        <f t="shared" si="20"/>
        <v>N/A</v>
      </c>
      <c r="G128" s="4">
        <v>1.458464786</v>
      </c>
      <c r="H128" s="5" t="str">
        <f t="shared" si="21"/>
        <v>N/A</v>
      </c>
      <c r="I128" s="6" t="s">
        <v>1748</v>
      </c>
      <c r="J128" s="6">
        <v>14.83</v>
      </c>
      <c r="K128" s="105" t="str">
        <f t="shared" si="22"/>
        <v>Yes</v>
      </c>
    </row>
    <row r="129" spans="1:11" x14ac:dyDescent="0.2">
      <c r="A129" s="124" t="s">
        <v>930</v>
      </c>
      <c r="B129" s="22" t="s">
        <v>213</v>
      </c>
      <c r="C129" s="66">
        <v>0</v>
      </c>
      <c r="D129" s="5" t="str">
        <f t="shared" si="19"/>
        <v>N/A</v>
      </c>
      <c r="E129" s="5">
        <v>0</v>
      </c>
      <c r="F129" s="5" t="str">
        <f t="shared" si="20"/>
        <v>N/A</v>
      </c>
      <c r="G129" s="4">
        <v>0</v>
      </c>
      <c r="H129" s="5" t="str">
        <f t="shared" si="21"/>
        <v>N/A</v>
      </c>
      <c r="I129" s="6" t="s">
        <v>1748</v>
      </c>
      <c r="J129" s="6" t="s">
        <v>1748</v>
      </c>
      <c r="K129" s="105" t="str">
        <f t="shared" si="22"/>
        <v>N/A</v>
      </c>
    </row>
    <row r="130" spans="1:11" x14ac:dyDescent="0.2">
      <c r="A130" s="131" t="s">
        <v>931</v>
      </c>
      <c r="B130" s="113" t="s">
        <v>213</v>
      </c>
      <c r="C130" s="132">
        <v>1.5906698609000001</v>
      </c>
      <c r="D130" s="114" t="str">
        <f t="shared" si="19"/>
        <v>N/A</v>
      </c>
      <c r="E130" s="114">
        <v>0.87724248670000005</v>
      </c>
      <c r="F130" s="114" t="str">
        <f t="shared" si="20"/>
        <v>N/A</v>
      </c>
      <c r="G130" s="118">
        <v>1.2329471590000001</v>
      </c>
      <c r="H130" s="114" t="str">
        <f t="shared" si="21"/>
        <v>N/A</v>
      </c>
      <c r="I130" s="115">
        <v>-44.9</v>
      </c>
      <c r="J130" s="115">
        <v>40.549999999999997</v>
      </c>
      <c r="K130" s="116" t="str">
        <f t="shared" si="22"/>
        <v>No</v>
      </c>
    </row>
    <row r="131" spans="1:11" ht="12" customHeight="1" x14ac:dyDescent="0.2">
      <c r="A131" s="202" t="s">
        <v>1621</v>
      </c>
      <c r="B131" s="203"/>
      <c r="C131" s="203"/>
      <c r="D131" s="203"/>
      <c r="E131" s="203"/>
      <c r="F131" s="203"/>
      <c r="G131" s="203"/>
      <c r="H131" s="203"/>
      <c r="I131" s="203"/>
      <c r="J131" s="203"/>
      <c r="K131" s="204"/>
    </row>
    <row r="132" spans="1:11" x14ac:dyDescent="0.2">
      <c r="A132" s="194" t="s">
        <v>1619</v>
      </c>
      <c r="B132" s="195"/>
      <c r="C132" s="195"/>
      <c r="D132" s="195"/>
      <c r="E132" s="195"/>
      <c r="F132" s="195"/>
      <c r="G132" s="195"/>
      <c r="H132" s="195"/>
      <c r="I132" s="195"/>
      <c r="J132" s="195"/>
      <c r="K132" s="196"/>
    </row>
    <row r="133" spans="1:11" x14ac:dyDescent="0.2">
      <c r="A133" s="197" t="s">
        <v>1707</v>
      </c>
      <c r="B133" s="197"/>
      <c r="C133" s="197"/>
      <c r="D133" s="197"/>
      <c r="E133" s="197"/>
      <c r="F133" s="197"/>
      <c r="G133" s="197"/>
      <c r="H133" s="197"/>
      <c r="I133" s="197"/>
      <c r="J133" s="197"/>
      <c r="K133" s="198"/>
    </row>
  </sheetData>
  <mergeCells count="7">
    <mergeCell ref="A133:K133"/>
    <mergeCell ref="A1:K1"/>
    <mergeCell ref="A2:K2"/>
    <mergeCell ref="A4:K4"/>
    <mergeCell ref="A131:K131"/>
    <mergeCell ref="A132:K132"/>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0"/>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58"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1727</v>
      </c>
      <c r="B1" s="186"/>
      <c r="C1" s="186"/>
      <c r="D1" s="186"/>
      <c r="E1" s="186"/>
      <c r="F1" s="186"/>
      <c r="G1" s="186"/>
      <c r="H1" s="186"/>
      <c r="I1" s="186"/>
      <c r="J1" s="186"/>
      <c r="K1" s="187"/>
    </row>
    <row r="2" spans="1:11" x14ac:dyDescent="0.2">
      <c r="A2" s="191" t="s">
        <v>1573</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ht="13.5" customHeight="1" x14ac:dyDescent="0.2">
      <c r="A4" s="188" t="s">
        <v>647</v>
      </c>
      <c r="B4" s="189"/>
      <c r="C4" s="189"/>
      <c r="D4" s="189"/>
      <c r="E4" s="189"/>
      <c r="F4" s="189"/>
      <c r="G4" s="189"/>
      <c r="H4" s="189"/>
      <c r="I4" s="189"/>
      <c r="J4" s="189"/>
      <c r="K4" s="190"/>
    </row>
    <row r="5" spans="1:1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24" t="s">
        <v>12</v>
      </c>
      <c r="B6" s="22" t="s">
        <v>213</v>
      </c>
      <c r="C6" s="56">
        <v>1349447</v>
      </c>
      <c r="D6" s="5" t="str">
        <f>IF($B6="N/A","N/A",IF(C6&gt;15,"No",IF(C6&lt;-15,"No","Yes")))</f>
        <v>N/A</v>
      </c>
      <c r="E6" s="23">
        <v>1527445</v>
      </c>
      <c r="F6" s="5" t="str">
        <f>IF($B6="N/A","N/A",IF(E6&gt;15,"No",IF(E6&lt;-15,"No","Yes")))</f>
        <v>N/A</v>
      </c>
      <c r="G6" s="23">
        <v>1398581</v>
      </c>
      <c r="H6" s="5" t="str">
        <f>IF($B6="N/A","N/A",IF(G6&gt;15,"No",IF(G6&lt;-15,"No","Yes")))</f>
        <v>N/A</v>
      </c>
      <c r="I6" s="6">
        <v>13.19</v>
      </c>
      <c r="J6" s="6">
        <v>-8.44</v>
      </c>
      <c r="K6" s="105" t="str">
        <f t="shared" ref="K6:K13" si="0">IF(J6="Div by 0", "N/A", IF(J6="N/A","N/A", IF(J6&gt;30, "No", IF(J6&lt;-30, "No", "Yes"))))</f>
        <v>Yes</v>
      </c>
    </row>
    <row r="7" spans="1:11" x14ac:dyDescent="0.2">
      <c r="A7" s="124" t="s">
        <v>30</v>
      </c>
      <c r="B7" s="22" t="s">
        <v>246</v>
      </c>
      <c r="C7" s="57">
        <v>100</v>
      </c>
      <c r="D7" s="5" t="str">
        <f>IF($B7="N/A","N/A",IF(C7&gt;95,"Yes","No"))</f>
        <v>Yes</v>
      </c>
      <c r="E7" s="4">
        <v>100</v>
      </c>
      <c r="F7" s="5" t="str">
        <f>IF($B7="N/A","N/A",IF(E7&gt;95,"Yes","No"))</f>
        <v>Yes</v>
      </c>
      <c r="G7" s="4">
        <v>100</v>
      </c>
      <c r="H7" s="5" t="str">
        <f>IF($B7="N/A","N/A",IF(G7&gt;95,"Yes","No"))</f>
        <v>Yes</v>
      </c>
      <c r="I7" s="6">
        <v>0</v>
      </c>
      <c r="J7" s="6">
        <v>0</v>
      </c>
      <c r="K7" s="105" t="str">
        <f t="shared" si="0"/>
        <v>Yes</v>
      </c>
    </row>
    <row r="8" spans="1:11" x14ac:dyDescent="0.2">
      <c r="A8" s="124" t="s">
        <v>29</v>
      </c>
      <c r="B8" s="22" t="s">
        <v>217</v>
      </c>
      <c r="C8" s="57">
        <v>0</v>
      </c>
      <c r="D8" s="5" t="str">
        <f>IF($B8="N/A","N/A",IF(C8=0,"Yes","No"))</f>
        <v>Yes</v>
      </c>
      <c r="E8" s="4">
        <v>0</v>
      </c>
      <c r="F8" s="5" t="str">
        <f>IF($B8="N/A","N/A",IF(E8=0,"Yes","No"))</f>
        <v>Yes</v>
      </c>
      <c r="G8" s="4">
        <v>0</v>
      </c>
      <c r="H8" s="5" t="str">
        <f>IF($B8="N/A","N/A",IF(G8=0,"Yes","No"))</f>
        <v>Yes</v>
      </c>
      <c r="I8" s="6" t="s">
        <v>1748</v>
      </c>
      <c r="J8" s="6" t="s">
        <v>1748</v>
      </c>
      <c r="K8" s="105" t="str">
        <f t="shared" si="0"/>
        <v>N/A</v>
      </c>
    </row>
    <row r="9" spans="1:11" x14ac:dyDescent="0.2">
      <c r="A9" s="124" t="s">
        <v>849</v>
      </c>
      <c r="B9" s="22" t="s">
        <v>213</v>
      </c>
      <c r="C9" s="59">
        <v>49.781374888999999</v>
      </c>
      <c r="D9" s="5" t="str">
        <f t="shared" ref="D9:D17" si="1">IF($B9="N/A","N/A",IF(C9&gt;15,"No",IF(C9&lt;-15,"No","Yes")))</f>
        <v>N/A</v>
      </c>
      <c r="E9" s="24">
        <v>49.140149727000001</v>
      </c>
      <c r="F9" s="5" t="str">
        <f>IF($B9="N/A","N/A",IF(E9&gt;15,"No",IF(E9&lt;-15,"No","Yes")))</f>
        <v>N/A</v>
      </c>
      <c r="G9" s="24">
        <v>36.477028502000003</v>
      </c>
      <c r="H9" s="5" t="str">
        <f>IF($B9="N/A","N/A",IF(G9&gt;15,"No",IF(G9&lt;-15,"No","Yes")))</f>
        <v>N/A</v>
      </c>
      <c r="I9" s="6">
        <v>-1.29</v>
      </c>
      <c r="J9" s="6">
        <v>-25.8</v>
      </c>
      <c r="K9" s="105" t="str">
        <f t="shared" si="0"/>
        <v>Yes</v>
      </c>
    </row>
    <row r="10" spans="1:11" x14ac:dyDescent="0.2">
      <c r="A10" s="124" t="s">
        <v>16</v>
      </c>
      <c r="B10" s="22" t="s">
        <v>213</v>
      </c>
      <c r="C10" s="57">
        <v>5.9330229346000003</v>
      </c>
      <c r="D10" s="5" t="str">
        <f t="shared" si="1"/>
        <v>N/A</v>
      </c>
      <c r="E10" s="4">
        <v>5.3181620286999998</v>
      </c>
      <c r="F10" s="5" t="str">
        <f>IF($B10="N/A","N/A",IF(E10&gt;15,"No",IF(E10&lt;-15,"No","Yes")))</f>
        <v>N/A</v>
      </c>
      <c r="G10" s="4">
        <v>1.7860960502000001</v>
      </c>
      <c r="H10" s="5" t="str">
        <f>IF($B10="N/A","N/A",IF(G10&gt;15,"No",IF(G10&lt;-15,"No","Yes")))</f>
        <v>N/A</v>
      </c>
      <c r="I10" s="6">
        <v>-10.4</v>
      </c>
      <c r="J10" s="6">
        <v>-66.400000000000006</v>
      </c>
      <c r="K10" s="105" t="str">
        <f t="shared" si="0"/>
        <v>No</v>
      </c>
    </row>
    <row r="11" spans="1:11" x14ac:dyDescent="0.2">
      <c r="A11" s="124" t="s">
        <v>36</v>
      </c>
      <c r="B11" s="22" t="s">
        <v>213</v>
      </c>
      <c r="C11" s="57">
        <v>26.105629270000001</v>
      </c>
      <c r="D11" s="5" t="str">
        <f t="shared" si="1"/>
        <v>N/A</v>
      </c>
      <c r="E11" s="4">
        <v>21.976025482000001</v>
      </c>
      <c r="F11" s="5" t="str">
        <f>IF($B11="N/A","N/A",IF(E11&gt;15,"No",IF(E11&lt;-15,"No","Yes")))</f>
        <v>N/A</v>
      </c>
      <c r="G11" s="4">
        <v>19.764471809</v>
      </c>
      <c r="H11" s="5" t="str">
        <f>IF($B11="N/A","N/A",IF(G11&gt;15,"No",IF(G11&lt;-15,"No","Yes")))</f>
        <v>N/A</v>
      </c>
      <c r="I11" s="6">
        <v>-15.8</v>
      </c>
      <c r="J11" s="6">
        <v>-10.1</v>
      </c>
      <c r="K11" s="105" t="str">
        <f t="shared" si="0"/>
        <v>Yes</v>
      </c>
    </row>
    <row r="12" spans="1:11" x14ac:dyDescent="0.2">
      <c r="A12" s="124" t="s">
        <v>37</v>
      </c>
      <c r="B12" s="22" t="s">
        <v>213</v>
      </c>
      <c r="C12" s="57" t="s">
        <v>1748</v>
      </c>
      <c r="D12" s="5" t="str">
        <f t="shared" si="1"/>
        <v>N/A</v>
      </c>
      <c r="E12" s="4">
        <v>0</v>
      </c>
      <c r="F12" s="5" t="str">
        <f>IF($B12="N/A","N/A",IF(E12&gt;15,"No",IF(E12&lt;-15,"No","Yes")))</f>
        <v>N/A</v>
      </c>
      <c r="G12" s="4">
        <v>0</v>
      </c>
      <c r="H12" s="5" t="str">
        <f>IF($B12="N/A","N/A",IF(G12&gt;15,"No",IF(G12&lt;-15,"No","Yes")))</f>
        <v>N/A</v>
      </c>
      <c r="I12" s="6" t="s">
        <v>1748</v>
      </c>
      <c r="J12" s="6" t="s">
        <v>1748</v>
      </c>
      <c r="K12" s="105" t="str">
        <f t="shared" si="0"/>
        <v>N/A</v>
      </c>
    </row>
    <row r="13" spans="1:11" x14ac:dyDescent="0.2">
      <c r="A13" s="124" t="s">
        <v>38</v>
      </c>
      <c r="B13" s="22" t="s">
        <v>213</v>
      </c>
      <c r="C13" s="57">
        <v>2.2536877292000002</v>
      </c>
      <c r="D13" s="5" t="str">
        <f t="shared" si="1"/>
        <v>N/A</v>
      </c>
      <c r="E13" s="4">
        <v>2.5699402037999999</v>
      </c>
      <c r="F13" s="5" t="str">
        <f>IF($B13="N/A","N/A",IF(E13&gt;15,"No",IF(E13&lt;-15,"No","Yes")))</f>
        <v>N/A</v>
      </c>
      <c r="G13" s="4">
        <v>0.77621011900000003</v>
      </c>
      <c r="H13" s="5" t="str">
        <f>IF($B13="N/A","N/A",IF(G13&gt;15,"No",IF(G13&lt;-15,"No","Yes")))</f>
        <v>N/A</v>
      </c>
      <c r="I13" s="6">
        <v>14.03</v>
      </c>
      <c r="J13" s="6">
        <v>-69.8</v>
      </c>
      <c r="K13" s="105" t="str">
        <f t="shared" si="0"/>
        <v>No</v>
      </c>
    </row>
    <row r="14" spans="1:11" x14ac:dyDescent="0.2">
      <c r="A14" s="124" t="s">
        <v>671</v>
      </c>
      <c r="B14" s="22" t="s">
        <v>213</v>
      </c>
      <c r="C14" s="57">
        <v>21.166448182</v>
      </c>
      <c r="D14" s="5" t="str">
        <f t="shared" si="1"/>
        <v>N/A</v>
      </c>
      <c r="E14" s="4">
        <v>32.140797214000003</v>
      </c>
      <c r="F14" s="5" t="str">
        <f t="shared" ref="F14:F33" si="2">IF($B14="N/A","N/A",IF(E14&gt;15,"No",IF(E14&lt;-15,"No","Yes")))</f>
        <v>N/A</v>
      </c>
      <c r="G14" s="4">
        <v>42.310813603</v>
      </c>
      <c r="H14" s="5" t="str">
        <f t="shared" ref="H14:H33" si="3">IF($B14="N/A","N/A",IF(G14&gt;15,"No",IF(G14&lt;-15,"No","Yes")))</f>
        <v>N/A</v>
      </c>
      <c r="I14" s="6">
        <v>51.85</v>
      </c>
      <c r="J14" s="6">
        <v>31.64</v>
      </c>
      <c r="K14" s="105" t="str">
        <f t="shared" ref="K14:K30" si="4">IF(J14="Div by 0", "N/A", IF(J14="N/A","N/A", IF(J14&gt;30, "No", IF(J14&lt;-30, "No", "Yes"))))</f>
        <v>No</v>
      </c>
    </row>
    <row r="15" spans="1:11" x14ac:dyDescent="0.2">
      <c r="A15" s="124" t="s">
        <v>672</v>
      </c>
      <c r="B15" s="22" t="s">
        <v>213</v>
      </c>
      <c r="C15" s="57">
        <v>0.83397124899999997</v>
      </c>
      <c r="D15" s="5" t="str">
        <f t="shared" si="1"/>
        <v>N/A</v>
      </c>
      <c r="E15" s="4">
        <v>0.72572171169999999</v>
      </c>
      <c r="F15" s="5" t="str">
        <f t="shared" si="2"/>
        <v>N/A</v>
      </c>
      <c r="G15" s="4">
        <v>0.29272526939999999</v>
      </c>
      <c r="H15" s="5" t="str">
        <f t="shared" si="3"/>
        <v>N/A</v>
      </c>
      <c r="I15" s="6">
        <v>-13</v>
      </c>
      <c r="J15" s="6">
        <v>-59.7</v>
      </c>
      <c r="K15" s="105" t="str">
        <f t="shared" si="4"/>
        <v>No</v>
      </c>
    </row>
    <row r="16" spans="1:11" x14ac:dyDescent="0.2">
      <c r="A16" s="124" t="s">
        <v>379</v>
      </c>
      <c r="B16" s="22" t="s">
        <v>213</v>
      </c>
      <c r="C16" s="57">
        <v>15.425726242</v>
      </c>
      <c r="D16" s="5" t="str">
        <f t="shared" si="1"/>
        <v>N/A</v>
      </c>
      <c r="E16" s="4">
        <v>14.161753778</v>
      </c>
      <c r="F16" s="5" t="str">
        <f t="shared" si="2"/>
        <v>N/A</v>
      </c>
      <c r="G16" s="4">
        <v>5.3186765729000003</v>
      </c>
      <c r="H16" s="5" t="str">
        <f t="shared" si="3"/>
        <v>N/A</v>
      </c>
      <c r="I16" s="6">
        <v>-8.19</v>
      </c>
      <c r="J16" s="6">
        <v>-62.4</v>
      </c>
      <c r="K16" s="105" t="str">
        <f t="shared" si="4"/>
        <v>No</v>
      </c>
    </row>
    <row r="17" spans="1:11" x14ac:dyDescent="0.2">
      <c r="A17" s="124" t="s">
        <v>380</v>
      </c>
      <c r="B17" s="22" t="s">
        <v>213</v>
      </c>
      <c r="C17" s="57">
        <v>21.065147426999999</v>
      </c>
      <c r="D17" s="5" t="str">
        <f t="shared" si="1"/>
        <v>N/A</v>
      </c>
      <c r="E17" s="4">
        <v>15.359309173</v>
      </c>
      <c r="F17" s="5" t="str">
        <f t="shared" si="2"/>
        <v>N/A</v>
      </c>
      <c r="G17" s="4">
        <v>14.936925355</v>
      </c>
      <c r="H17" s="5" t="str">
        <f t="shared" si="3"/>
        <v>N/A</v>
      </c>
      <c r="I17" s="6">
        <v>-27.1</v>
      </c>
      <c r="J17" s="6">
        <v>-2.75</v>
      </c>
      <c r="K17" s="105" t="str">
        <f t="shared" si="4"/>
        <v>Yes</v>
      </c>
    </row>
    <row r="18" spans="1:11" x14ac:dyDescent="0.2">
      <c r="A18" s="124" t="s">
        <v>381</v>
      </c>
      <c r="B18" s="22" t="s">
        <v>213</v>
      </c>
      <c r="C18" s="57">
        <v>0</v>
      </c>
      <c r="D18" s="5" t="str">
        <f t="shared" ref="D18:D33" si="5">IF($B18="N/A","N/A",IF(C18&gt;15,"No",IF(C18&lt;-15,"No","Yes")))</f>
        <v>N/A</v>
      </c>
      <c r="E18" s="4">
        <v>7.856257E-4</v>
      </c>
      <c r="F18" s="5" t="str">
        <f t="shared" si="2"/>
        <v>N/A</v>
      </c>
      <c r="G18" s="4">
        <v>4.9335719999999998E-3</v>
      </c>
      <c r="H18" s="5" t="str">
        <f t="shared" si="3"/>
        <v>N/A</v>
      </c>
      <c r="I18" s="6" t="s">
        <v>1748</v>
      </c>
      <c r="J18" s="6">
        <v>528</v>
      </c>
      <c r="K18" s="105" t="str">
        <f t="shared" si="4"/>
        <v>No</v>
      </c>
    </row>
    <row r="19" spans="1:11" x14ac:dyDescent="0.2">
      <c r="A19" s="124" t="s">
        <v>382</v>
      </c>
      <c r="B19" s="22" t="s">
        <v>213</v>
      </c>
      <c r="C19" s="57">
        <v>16.559598117</v>
      </c>
      <c r="D19" s="5" t="str">
        <f t="shared" si="5"/>
        <v>N/A</v>
      </c>
      <c r="E19" s="4">
        <v>20.434450994999999</v>
      </c>
      <c r="F19" s="5" t="str">
        <f t="shared" si="2"/>
        <v>N/A</v>
      </c>
      <c r="G19" s="4">
        <v>16.251043021000001</v>
      </c>
      <c r="H19" s="5" t="str">
        <f t="shared" si="3"/>
        <v>N/A</v>
      </c>
      <c r="I19" s="6">
        <v>23.4</v>
      </c>
      <c r="J19" s="6">
        <v>-20.5</v>
      </c>
      <c r="K19" s="105" t="str">
        <f t="shared" si="4"/>
        <v>Yes</v>
      </c>
    </row>
    <row r="20" spans="1:11" x14ac:dyDescent="0.2">
      <c r="A20" s="124" t="s">
        <v>384</v>
      </c>
      <c r="B20" s="22" t="s">
        <v>213</v>
      </c>
      <c r="C20" s="57">
        <v>0.53244032559999999</v>
      </c>
      <c r="D20" s="5" t="str">
        <f t="shared" si="5"/>
        <v>N/A</v>
      </c>
      <c r="E20" s="4">
        <v>0.3182438648</v>
      </c>
      <c r="F20" s="5" t="str">
        <f t="shared" si="2"/>
        <v>N/A</v>
      </c>
      <c r="G20" s="4">
        <v>0.75819705829999995</v>
      </c>
      <c r="H20" s="5" t="str">
        <f t="shared" si="3"/>
        <v>N/A</v>
      </c>
      <c r="I20" s="6">
        <v>-40.200000000000003</v>
      </c>
      <c r="J20" s="6">
        <v>138.19999999999999</v>
      </c>
      <c r="K20" s="105" t="str">
        <f t="shared" si="4"/>
        <v>No</v>
      </c>
    </row>
    <row r="21" spans="1:11" x14ac:dyDescent="0.2">
      <c r="A21" s="124" t="s">
        <v>385</v>
      </c>
      <c r="B21" s="22" t="s">
        <v>213</v>
      </c>
      <c r="C21" s="57">
        <v>16.089034989999998</v>
      </c>
      <c r="D21" s="5" t="str">
        <f t="shared" si="5"/>
        <v>N/A</v>
      </c>
      <c r="E21" s="4">
        <v>11.321127766</v>
      </c>
      <c r="F21" s="5" t="str">
        <f t="shared" si="2"/>
        <v>N/A</v>
      </c>
      <c r="G21" s="4">
        <v>13.349244699</v>
      </c>
      <c r="H21" s="5" t="str">
        <f t="shared" si="3"/>
        <v>N/A</v>
      </c>
      <c r="I21" s="6">
        <v>-29.6</v>
      </c>
      <c r="J21" s="6">
        <v>17.91</v>
      </c>
      <c r="K21" s="105" t="str">
        <f t="shared" si="4"/>
        <v>Yes</v>
      </c>
    </row>
    <row r="22" spans="1:11" x14ac:dyDescent="0.2">
      <c r="A22" s="124" t="s">
        <v>386</v>
      </c>
      <c r="B22" s="22" t="s">
        <v>213</v>
      </c>
      <c r="C22" s="57">
        <v>0.3057548759</v>
      </c>
      <c r="D22" s="5" t="str">
        <f t="shared" si="5"/>
        <v>N/A</v>
      </c>
      <c r="E22" s="4">
        <v>0.28891383980000002</v>
      </c>
      <c r="F22" s="5" t="str">
        <f t="shared" si="2"/>
        <v>N/A</v>
      </c>
      <c r="G22" s="4">
        <v>0.2858611693</v>
      </c>
      <c r="H22" s="5" t="str">
        <f t="shared" si="3"/>
        <v>N/A</v>
      </c>
      <c r="I22" s="6">
        <v>-5.51</v>
      </c>
      <c r="J22" s="6">
        <v>-1.06</v>
      </c>
      <c r="K22" s="105" t="str">
        <f t="shared" si="4"/>
        <v>Yes</v>
      </c>
    </row>
    <row r="23" spans="1:11" x14ac:dyDescent="0.2">
      <c r="A23" s="124" t="s">
        <v>389</v>
      </c>
      <c r="B23" s="22" t="s">
        <v>213</v>
      </c>
      <c r="C23" s="57">
        <v>6.2988764999999999E-3</v>
      </c>
      <c r="D23" s="5" t="str">
        <f t="shared" si="5"/>
        <v>N/A</v>
      </c>
      <c r="E23" s="4">
        <v>3.9281283E-3</v>
      </c>
      <c r="F23" s="5" t="str">
        <f t="shared" si="2"/>
        <v>N/A</v>
      </c>
      <c r="G23" s="4">
        <v>0.1097541008</v>
      </c>
      <c r="H23" s="5" t="str">
        <f t="shared" si="3"/>
        <v>N/A</v>
      </c>
      <c r="I23" s="6">
        <v>-37.6</v>
      </c>
      <c r="J23" s="6">
        <v>2694</v>
      </c>
      <c r="K23" s="105" t="str">
        <f t="shared" si="4"/>
        <v>No</v>
      </c>
    </row>
    <row r="24" spans="1:11" x14ac:dyDescent="0.2">
      <c r="A24" s="124" t="s">
        <v>390</v>
      </c>
      <c r="B24" s="22" t="s">
        <v>213</v>
      </c>
      <c r="C24" s="57">
        <v>0.13738961220000001</v>
      </c>
      <c r="D24" s="5" t="str">
        <f t="shared" si="5"/>
        <v>N/A</v>
      </c>
      <c r="E24" s="4">
        <v>8.6353354800000004E-2</v>
      </c>
      <c r="F24" s="5" t="str">
        <f t="shared" si="2"/>
        <v>N/A</v>
      </c>
      <c r="G24" s="4">
        <v>0.1040340173</v>
      </c>
      <c r="H24" s="5" t="str">
        <f t="shared" si="3"/>
        <v>N/A</v>
      </c>
      <c r="I24" s="6">
        <v>-37.1</v>
      </c>
      <c r="J24" s="6">
        <v>20.47</v>
      </c>
      <c r="K24" s="105" t="str">
        <f t="shared" si="4"/>
        <v>Yes</v>
      </c>
    </row>
    <row r="25" spans="1:11" x14ac:dyDescent="0.2">
      <c r="A25" s="124" t="s">
        <v>391</v>
      </c>
      <c r="B25" s="22" t="s">
        <v>213</v>
      </c>
      <c r="C25" s="57">
        <v>1.1263873299999999E-2</v>
      </c>
      <c r="D25" s="5" t="str">
        <f t="shared" si="5"/>
        <v>N/A</v>
      </c>
      <c r="E25" s="4">
        <v>2.5009083800000002E-2</v>
      </c>
      <c r="F25" s="5" t="str">
        <f t="shared" si="2"/>
        <v>N/A</v>
      </c>
      <c r="G25" s="4">
        <v>2.86719182E-2</v>
      </c>
      <c r="H25" s="5" t="str">
        <f t="shared" si="3"/>
        <v>N/A</v>
      </c>
      <c r="I25" s="6">
        <v>122</v>
      </c>
      <c r="J25" s="6">
        <v>14.65</v>
      </c>
      <c r="K25" s="105" t="str">
        <f t="shared" si="4"/>
        <v>Yes</v>
      </c>
    </row>
    <row r="26" spans="1:11" x14ac:dyDescent="0.2">
      <c r="A26" s="124" t="s">
        <v>392</v>
      </c>
      <c r="B26" s="22" t="s">
        <v>213</v>
      </c>
      <c r="C26" s="57">
        <v>5.2762353800000002E-2</v>
      </c>
      <c r="D26" s="5" t="str">
        <f t="shared" si="5"/>
        <v>N/A</v>
      </c>
      <c r="E26" s="4">
        <v>6.8022089199999997E-2</v>
      </c>
      <c r="F26" s="5" t="str">
        <f t="shared" si="2"/>
        <v>N/A</v>
      </c>
      <c r="G26" s="4">
        <v>0.21457462960000001</v>
      </c>
      <c r="H26" s="5" t="str">
        <f t="shared" si="3"/>
        <v>N/A</v>
      </c>
      <c r="I26" s="6">
        <v>28.92</v>
      </c>
      <c r="J26" s="6">
        <v>215.4</v>
      </c>
      <c r="K26" s="105" t="str">
        <f t="shared" si="4"/>
        <v>No</v>
      </c>
    </row>
    <row r="27" spans="1:11" x14ac:dyDescent="0.2">
      <c r="A27" s="124" t="s">
        <v>393</v>
      </c>
      <c r="B27" s="22" t="s">
        <v>213</v>
      </c>
      <c r="C27" s="57">
        <v>6.5952941999999999E-3</v>
      </c>
      <c r="D27" s="5" t="str">
        <f t="shared" si="5"/>
        <v>N/A</v>
      </c>
      <c r="E27" s="4">
        <v>1.9640641999999998E-3</v>
      </c>
      <c r="F27" s="5" t="str">
        <f t="shared" si="2"/>
        <v>N/A</v>
      </c>
      <c r="G27" s="4">
        <v>3.0030437999999998E-3</v>
      </c>
      <c r="H27" s="5" t="str">
        <f t="shared" si="3"/>
        <v>N/A</v>
      </c>
      <c r="I27" s="6">
        <v>-70.2</v>
      </c>
      <c r="J27" s="6">
        <v>52.9</v>
      </c>
      <c r="K27" s="105" t="str">
        <f t="shared" si="4"/>
        <v>No</v>
      </c>
    </row>
    <row r="28" spans="1:11" x14ac:dyDescent="0.2">
      <c r="A28" s="124" t="s">
        <v>398</v>
      </c>
      <c r="B28" s="22" t="s">
        <v>213</v>
      </c>
      <c r="C28" s="57">
        <v>0</v>
      </c>
      <c r="D28" s="5" t="str">
        <f t="shared" si="5"/>
        <v>N/A</v>
      </c>
      <c r="E28" s="4">
        <v>0</v>
      </c>
      <c r="F28" s="5" t="str">
        <f t="shared" si="2"/>
        <v>N/A</v>
      </c>
      <c r="G28" s="4">
        <v>0</v>
      </c>
      <c r="H28" s="5" t="str">
        <f t="shared" si="3"/>
        <v>N/A</v>
      </c>
      <c r="I28" s="6" t="s">
        <v>1748</v>
      </c>
      <c r="J28" s="6" t="s">
        <v>1748</v>
      </c>
      <c r="K28" s="105" t="str">
        <f t="shared" si="4"/>
        <v>N/A</v>
      </c>
    </row>
    <row r="29" spans="1:11" x14ac:dyDescent="0.2">
      <c r="A29" s="124" t="s">
        <v>399</v>
      </c>
      <c r="B29" s="22" t="s">
        <v>213</v>
      </c>
      <c r="C29" s="57">
        <v>6.5584643190999996</v>
      </c>
      <c r="D29" s="5" t="str">
        <f t="shared" si="5"/>
        <v>N/A</v>
      </c>
      <c r="E29" s="4">
        <v>3.8070110544000002</v>
      </c>
      <c r="F29" s="5" t="str">
        <f t="shared" si="2"/>
        <v>N/A</v>
      </c>
      <c r="G29" s="4">
        <v>3.9405654730999999</v>
      </c>
      <c r="H29" s="5" t="str">
        <f t="shared" si="3"/>
        <v>N/A</v>
      </c>
      <c r="I29" s="6">
        <v>-42</v>
      </c>
      <c r="J29" s="6">
        <v>3.508</v>
      </c>
      <c r="K29" s="105" t="str">
        <f t="shared" si="4"/>
        <v>Yes</v>
      </c>
    </row>
    <row r="30" spans="1:11" x14ac:dyDescent="0.2">
      <c r="A30" s="124" t="s">
        <v>400</v>
      </c>
      <c r="B30" s="22" t="s">
        <v>213</v>
      </c>
      <c r="C30" s="57">
        <v>0</v>
      </c>
      <c r="D30" s="5" t="str">
        <f t="shared" si="5"/>
        <v>N/A</v>
      </c>
      <c r="E30" s="4">
        <v>0</v>
      </c>
      <c r="F30" s="5" t="str">
        <f t="shared" si="2"/>
        <v>N/A</v>
      </c>
      <c r="G30" s="4">
        <v>0</v>
      </c>
      <c r="H30" s="5" t="str">
        <f t="shared" si="3"/>
        <v>N/A</v>
      </c>
      <c r="I30" s="6" t="s">
        <v>1748</v>
      </c>
      <c r="J30" s="6" t="s">
        <v>1748</v>
      </c>
      <c r="K30" s="105" t="str">
        <f t="shared" si="4"/>
        <v>N/A</v>
      </c>
    </row>
    <row r="31" spans="1:11" x14ac:dyDescent="0.2">
      <c r="A31" s="124" t="s">
        <v>32</v>
      </c>
      <c r="B31" s="22" t="s">
        <v>213</v>
      </c>
      <c r="C31" s="57">
        <v>99.756937471000001</v>
      </c>
      <c r="D31" s="5" t="str">
        <f t="shared" si="5"/>
        <v>N/A</v>
      </c>
      <c r="E31" s="4">
        <v>99.649741888999998</v>
      </c>
      <c r="F31" s="5" t="str">
        <f t="shared" si="2"/>
        <v>N/A</v>
      </c>
      <c r="G31" s="4">
        <v>99.389023589000004</v>
      </c>
      <c r="H31" s="5" t="str">
        <f t="shared" si="3"/>
        <v>N/A</v>
      </c>
      <c r="I31" s="6">
        <v>-0.107</v>
      </c>
      <c r="J31" s="6">
        <v>-0.26200000000000001</v>
      </c>
      <c r="K31" s="105" t="str">
        <f t="shared" ref="K31:K43" si="6">IF(J31="Div by 0", "N/A", IF(J31="N/A","N/A", IF(J31&gt;30, "No", IF(J31&lt;-30, "No", "Yes"))))</f>
        <v>Yes</v>
      </c>
    </row>
    <row r="32" spans="1:11" x14ac:dyDescent="0.2">
      <c r="A32" s="124" t="s">
        <v>39</v>
      </c>
      <c r="B32" s="22" t="s">
        <v>267</v>
      </c>
      <c r="C32" s="57">
        <v>99.996658334000003</v>
      </c>
      <c r="D32" s="5" t="str">
        <f>IF($B32="N/A","N/A",IF(C32&gt;100,"No",IF(C32&lt;85,"No","Yes")))</f>
        <v>Yes</v>
      </c>
      <c r="E32" s="4">
        <v>99.999893826000005</v>
      </c>
      <c r="F32" s="5" t="str">
        <f>IF($B32="N/A","N/A",IF(E32&gt;100,"No",IF(E32&lt;85,"No","Yes")))</f>
        <v>Yes</v>
      </c>
      <c r="G32" s="4">
        <v>99.999542879000003</v>
      </c>
      <c r="H32" s="5" t="str">
        <f>IF($B32="N/A","N/A",IF(G32&gt;100,"No",IF(G32&lt;85,"No","Yes")))</f>
        <v>Yes</v>
      </c>
      <c r="I32" s="6">
        <v>3.2000000000000002E-3</v>
      </c>
      <c r="J32" s="6">
        <v>0</v>
      </c>
      <c r="K32" s="105" t="str">
        <f t="shared" si="6"/>
        <v>Yes</v>
      </c>
    </row>
    <row r="33" spans="1:11" x14ac:dyDescent="0.2">
      <c r="A33" s="124" t="s">
        <v>905</v>
      </c>
      <c r="B33" s="22" t="s">
        <v>213</v>
      </c>
      <c r="C33" s="57">
        <v>59.704256604000001</v>
      </c>
      <c r="D33" s="5" t="str">
        <f t="shared" si="5"/>
        <v>N/A</v>
      </c>
      <c r="E33" s="4">
        <v>62.577959983</v>
      </c>
      <c r="F33" s="5" t="str">
        <f t="shared" si="2"/>
        <v>N/A</v>
      </c>
      <c r="G33" s="4">
        <v>62.834343859000001</v>
      </c>
      <c r="H33" s="5" t="str">
        <f t="shared" si="3"/>
        <v>N/A</v>
      </c>
      <c r="I33" s="6">
        <v>4.8129999999999997</v>
      </c>
      <c r="J33" s="6">
        <v>0.40970000000000001</v>
      </c>
      <c r="K33" s="105" t="str">
        <f t="shared" si="6"/>
        <v>Yes</v>
      </c>
    </row>
    <row r="34" spans="1:11" x14ac:dyDescent="0.2">
      <c r="A34" s="124" t="s">
        <v>846</v>
      </c>
      <c r="B34" s="22" t="s">
        <v>268</v>
      </c>
      <c r="C34" s="57">
        <v>4.5342814079</v>
      </c>
      <c r="D34" s="5" t="str">
        <f>IF($B34="N/A","N/A",IF(C34&gt;25,"No",IF(C34&lt;5,"No","Yes")))</f>
        <v>No</v>
      </c>
      <c r="E34" s="4">
        <v>5.1826594265999999</v>
      </c>
      <c r="F34" s="5" t="str">
        <f>IF($B34="N/A","N/A",IF(E34&gt;25,"No",IF(E34&lt;5,"No","Yes")))</f>
        <v>Yes</v>
      </c>
      <c r="G34" s="4">
        <v>5.9485509727999997</v>
      </c>
      <c r="H34" s="5" t="str">
        <f>IF($B34="N/A","N/A",IF(G34&gt;25,"No",IF(G34&lt;5,"No","Yes")))</f>
        <v>Yes</v>
      </c>
      <c r="I34" s="6">
        <v>14.3</v>
      </c>
      <c r="J34" s="6">
        <v>14.78</v>
      </c>
      <c r="K34" s="105" t="str">
        <f t="shared" si="6"/>
        <v>Yes</v>
      </c>
    </row>
    <row r="35" spans="1:11" x14ac:dyDescent="0.2">
      <c r="A35" s="124" t="s">
        <v>847</v>
      </c>
      <c r="B35" s="22" t="s">
        <v>269</v>
      </c>
      <c r="C35" s="57">
        <v>43.760692396000003</v>
      </c>
      <c r="D35" s="5" t="str">
        <f>IF($B35="N/A","N/A",IF(C35&gt;70,"No",IF(C35&lt;40,"No","Yes")))</f>
        <v>Yes</v>
      </c>
      <c r="E35" s="4">
        <v>42.521393211000003</v>
      </c>
      <c r="F35" s="5" t="str">
        <f>IF($B35="N/A","N/A",IF(E35&gt;70,"No",IF(E35&lt;40,"No","Yes")))</f>
        <v>Yes</v>
      </c>
      <c r="G35" s="4">
        <v>41.594462301999997</v>
      </c>
      <c r="H35" s="5" t="str">
        <f>IF($B35="N/A","N/A",IF(G35&gt;70,"No",IF(G35&lt;40,"No","Yes")))</f>
        <v>Yes</v>
      </c>
      <c r="I35" s="6">
        <v>-2.83</v>
      </c>
      <c r="J35" s="6">
        <v>-2.1800000000000002</v>
      </c>
      <c r="K35" s="105" t="str">
        <f t="shared" si="6"/>
        <v>Yes</v>
      </c>
    </row>
    <row r="36" spans="1:11" x14ac:dyDescent="0.2">
      <c r="A36" s="124" t="s">
        <v>848</v>
      </c>
      <c r="B36" s="22" t="s">
        <v>270</v>
      </c>
      <c r="C36" s="57">
        <v>51.705026197000002</v>
      </c>
      <c r="D36" s="5" t="str">
        <f>IF($B36="N/A","N/A",IF(C36&gt;55,"No",IF(C36&lt;20,"No","Yes")))</f>
        <v>Yes</v>
      </c>
      <c r="E36" s="4">
        <v>52.295947362</v>
      </c>
      <c r="F36" s="5" t="str">
        <f>IF($B36="N/A","N/A",IF(E36&gt;55,"No",IF(E36&lt;20,"No","Yes")))</f>
        <v>Yes</v>
      </c>
      <c r="G36" s="4">
        <v>52.456914785000002</v>
      </c>
      <c r="H36" s="5" t="str">
        <f>IF($B36="N/A","N/A",IF(G36&gt;55,"No",IF(G36&lt;20,"No","Yes")))</f>
        <v>Yes</v>
      </c>
      <c r="I36" s="6">
        <v>1.143</v>
      </c>
      <c r="J36" s="6">
        <v>0.30780000000000002</v>
      </c>
      <c r="K36" s="105" t="str">
        <f t="shared" si="6"/>
        <v>Yes</v>
      </c>
    </row>
    <row r="37" spans="1:11" x14ac:dyDescent="0.2">
      <c r="A37" s="124" t="s">
        <v>163</v>
      </c>
      <c r="B37" s="22" t="s">
        <v>246</v>
      </c>
      <c r="C37" s="57">
        <v>89.275384657999993</v>
      </c>
      <c r="D37" s="5" t="str">
        <f>IF($B37="N/A","N/A",IF(C37&gt;95,"Yes","No"))</f>
        <v>No</v>
      </c>
      <c r="E37" s="4">
        <v>89.709613112</v>
      </c>
      <c r="F37" s="5" t="str">
        <f>IF($B37="N/A","N/A",IF(E37&gt;95,"Yes","No"))</f>
        <v>No</v>
      </c>
      <c r="G37" s="4">
        <v>96.025829036999994</v>
      </c>
      <c r="H37" s="5" t="str">
        <f>IF($B37="N/A","N/A",IF(G37&gt;95,"Yes","No"))</f>
        <v>Yes</v>
      </c>
      <c r="I37" s="6">
        <v>0.4864</v>
      </c>
      <c r="J37" s="6">
        <v>7.0410000000000004</v>
      </c>
      <c r="K37" s="105" t="str">
        <f t="shared" si="6"/>
        <v>Yes</v>
      </c>
    </row>
    <row r="38" spans="1:11" x14ac:dyDescent="0.2">
      <c r="A38" s="124" t="s">
        <v>41</v>
      </c>
      <c r="B38" s="22" t="s">
        <v>213</v>
      </c>
      <c r="C38" s="57">
        <v>100</v>
      </c>
      <c r="D38" s="5" t="str">
        <f t="shared" ref="D38:D47" si="7">IF($B38="N/A","N/A",IF(C38&gt;15,"No",IF(C38&lt;-15,"No","Yes")))</f>
        <v>N/A</v>
      </c>
      <c r="E38" s="4">
        <v>100</v>
      </c>
      <c r="F38" s="5" t="str">
        <f>IF($B38="N/A","N/A",IF(E38&gt;15,"No",IF(E38&lt;-15,"No","Yes")))</f>
        <v>N/A</v>
      </c>
      <c r="G38" s="4">
        <v>100</v>
      </c>
      <c r="H38" s="5" t="str">
        <f>IF($B38="N/A","N/A",IF(G38&gt;15,"No",IF(G38&lt;-15,"No","Yes")))</f>
        <v>N/A</v>
      </c>
      <c r="I38" s="6">
        <v>0</v>
      </c>
      <c r="J38" s="6">
        <v>0</v>
      </c>
      <c r="K38" s="105" t="str">
        <f t="shared" si="6"/>
        <v>Yes</v>
      </c>
    </row>
    <row r="39" spans="1:11" x14ac:dyDescent="0.2">
      <c r="A39" s="124" t="s">
        <v>42</v>
      </c>
      <c r="B39" s="22" t="s">
        <v>213</v>
      </c>
      <c r="C39" s="57" t="s">
        <v>1748</v>
      </c>
      <c r="D39" s="5" t="str">
        <f t="shared" si="7"/>
        <v>N/A</v>
      </c>
      <c r="E39" s="4">
        <v>100</v>
      </c>
      <c r="F39" s="5" t="str">
        <f>IF($B39="N/A","N/A",IF(E39&gt;15,"No",IF(E39&lt;-15,"No","Yes")))</f>
        <v>N/A</v>
      </c>
      <c r="G39" s="4">
        <v>100</v>
      </c>
      <c r="H39" s="5" t="str">
        <f>IF($B39="N/A","N/A",IF(G39&gt;15,"No",IF(G39&lt;-15,"No","Yes")))</f>
        <v>N/A</v>
      </c>
      <c r="I39" s="6" t="s">
        <v>1748</v>
      </c>
      <c r="J39" s="6">
        <v>0</v>
      </c>
      <c r="K39" s="105" t="str">
        <f t="shared" si="6"/>
        <v>Yes</v>
      </c>
    </row>
    <row r="40" spans="1:11" x14ac:dyDescent="0.2">
      <c r="A40" s="124" t="s">
        <v>43</v>
      </c>
      <c r="B40" s="22" t="s">
        <v>223</v>
      </c>
      <c r="C40" s="57">
        <v>99.507397362999995</v>
      </c>
      <c r="D40" s="5" t="str">
        <f>IF($B40="N/A","N/A",IF(C40&gt;100,"No",IF(C40&lt;98,"No","Yes")))</f>
        <v>Yes</v>
      </c>
      <c r="E40" s="4">
        <v>99.551604734999998</v>
      </c>
      <c r="F40" s="5" t="str">
        <f>IF($B40="N/A","N/A",IF(E40&gt;100,"No",IF(E40&lt;98,"No","Yes")))</f>
        <v>Yes</v>
      </c>
      <c r="G40" s="4">
        <v>99.732276233999997</v>
      </c>
      <c r="H40" s="5" t="str">
        <f>IF($B40="N/A","N/A",IF(G40&gt;100,"No",IF(G40&lt;98,"No","Yes")))</f>
        <v>Yes</v>
      </c>
      <c r="I40" s="6">
        <v>4.4400000000000002E-2</v>
      </c>
      <c r="J40" s="6">
        <v>0.18149999999999999</v>
      </c>
      <c r="K40" s="105" t="str">
        <f t="shared" si="6"/>
        <v>Yes</v>
      </c>
    </row>
    <row r="41" spans="1:11" x14ac:dyDescent="0.2">
      <c r="A41" s="124" t="s">
        <v>44</v>
      </c>
      <c r="B41" s="22" t="s">
        <v>213</v>
      </c>
      <c r="C41" s="57">
        <v>54.776114694999997</v>
      </c>
      <c r="D41" s="5" t="str">
        <f t="shared" si="7"/>
        <v>N/A</v>
      </c>
      <c r="E41" s="4">
        <v>68.728749547999996</v>
      </c>
      <c r="F41" s="5" t="str">
        <f t="shared" ref="F41:F47" si="8">IF($B41="N/A","N/A",IF(E41&gt;15,"No",IF(E41&lt;-15,"No","Yes")))</f>
        <v>N/A</v>
      </c>
      <c r="G41" s="4">
        <v>67.740110008000002</v>
      </c>
      <c r="H41" s="5" t="str">
        <f t="shared" ref="H41:H47" si="9">IF($B41="N/A","N/A",IF(G41&gt;15,"No",IF(G41&lt;-15,"No","Yes")))</f>
        <v>N/A</v>
      </c>
      <c r="I41" s="6">
        <v>25.47</v>
      </c>
      <c r="J41" s="6">
        <v>-1.44</v>
      </c>
      <c r="K41" s="105" t="str">
        <f t="shared" si="6"/>
        <v>Yes</v>
      </c>
    </row>
    <row r="42" spans="1:11" x14ac:dyDescent="0.2">
      <c r="A42" s="124" t="s">
        <v>45</v>
      </c>
      <c r="B42" s="22" t="s">
        <v>213</v>
      </c>
      <c r="C42" s="57">
        <v>45.043263021000001</v>
      </c>
      <c r="D42" s="5" t="str">
        <f t="shared" si="7"/>
        <v>N/A</v>
      </c>
      <c r="E42" s="4">
        <v>31.087928247000001</v>
      </c>
      <c r="F42" s="5" t="str">
        <f t="shared" si="8"/>
        <v>N/A</v>
      </c>
      <c r="G42" s="4">
        <v>32.203449145999997</v>
      </c>
      <c r="H42" s="5" t="str">
        <f t="shared" si="9"/>
        <v>N/A</v>
      </c>
      <c r="I42" s="6">
        <v>-31</v>
      </c>
      <c r="J42" s="6">
        <v>3.5880000000000001</v>
      </c>
      <c r="K42" s="105" t="str">
        <f t="shared" si="6"/>
        <v>Yes</v>
      </c>
    </row>
    <row r="43" spans="1:11" x14ac:dyDescent="0.2">
      <c r="A43" s="124" t="s">
        <v>50</v>
      </c>
      <c r="B43" s="22" t="s">
        <v>213</v>
      </c>
      <c r="C43" s="57">
        <v>0.18062228359999999</v>
      </c>
      <c r="D43" s="5" t="str">
        <f t="shared" si="7"/>
        <v>N/A</v>
      </c>
      <c r="E43" s="4">
        <v>0.1833222041</v>
      </c>
      <c r="F43" s="5" t="str">
        <f t="shared" si="8"/>
        <v>N/A</v>
      </c>
      <c r="G43" s="4">
        <v>5.6440846199999999E-2</v>
      </c>
      <c r="H43" s="5" t="str">
        <f t="shared" si="9"/>
        <v>N/A</v>
      </c>
      <c r="I43" s="6">
        <v>1.4950000000000001</v>
      </c>
      <c r="J43" s="6">
        <v>-69.2</v>
      </c>
      <c r="K43" s="105" t="str">
        <f t="shared" si="6"/>
        <v>No</v>
      </c>
    </row>
    <row r="44" spans="1:11" x14ac:dyDescent="0.2">
      <c r="A44" s="124" t="s">
        <v>908</v>
      </c>
      <c r="B44" s="22" t="s">
        <v>213</v>
      </c>
      <c r="C44" s="57">
        <v>83.562896504999998</v>
      </c>
      <c r="D44" s="5" t="str">
        <f t="shared" si="7"/>
        <v>N/A</v>
      </c>
      <c r="E44" s="4">
        <v>88.409271692000004</v>
      </c>
      <c r="F44" s="5" t="str">
        <f t="shared" si="8"/>
        <v>N/A</v>
      </c>
      <c r="G44" s="4">
        <v>86.137520816000006</v>
      </c>
      <c r="H44" s="5" t="str">
        <f t="shared" si="9"/>
        <v>N/A</v>
      </c>
      <c r="I44" s="6">
        <v>5.8</v>
      </c>
      <c r="J44" s="6">
        <v>-2.57</v>
      </c>
      <c r="K44" s="105" t="str">
        <f>IF(J44="Div by 0", "N/A", IF(J44="N/A","N/A", IF(J44&gt;30, "No", IF(J44&lt;-30, "No", "Yes"))))</f>
        <v>Yes</v>
      </c>
    </row>
    <row r="45" spans="1:11" x14ac:dyDescent="0.2">
      <c r="A45" s="124" t="s">
        <v>909</v>
      </c>
      <c r="B45" s="22" t="s">
        <v>213</v>
      </c>
      <c r="C45" s="57">
        <v>15.707100761</v>
      </c>
      <c r="D45" s="5" t="str">
        <f t="shared" si="7"/>
        <v>N/A</v>
      </c>
      <c r="E45" s="4">
        <v>10.976107159</v>
      </c>
      <c r="F45" s="5" t="str">
        <f t="shared" si="8"/>
        <v>N/A</v>
      </c>
      <c r="G45" s="4">
        <v>13.027132501000001</v>
      </c>
      <c r="H45" s="5" t="str">
        <f t="shared" si="9"/>
        <v>N/A</v>
      </c>
      <c r="I45" s="6">
        <v>-30.1</v>
      </c>
      <c r="J45" s="6">
        <v>18.690000000000001</v>
      </c>
      <c r="K45" s="105" t="str">
        <f>IF(J45="Div by 0", "N/A", IF(J45="N/A","N/A", IF(J45&gt;30, "No", IF(J45&lt;-30, "No", "Yes"))))</f>
        <v>Yes</v>
      </c>
    </row>
    <row r="46" spans="1:11" x14ac:dyDescent="0.2">
      <c r="A46" s="124" t="s">
        <v>932</v>
      </c>
      <c r="B46" s="22" t="s">
        <v>213</v>
      </c>
      <c r="C46" s="57">
        <v>0</v>
      </c>
      <c r="D46" s="5" t="str">
        <f t="shared" si="7"/>
        <v>N/A</v>
      </c>
      <c r="E46" s="4">
        <v>7.856257E-4</v>
      </c>
      <c r="F46" s="5" t="str">
        <f t="shared" si="8"/>
        <v>N/A</v>
      </c>
      <c r="G46" s="4">
        <v>2.1450313E-3</v>
      </c>
      <c r="H46" s="5" t="str">
        <f t="shared" si="9"/>
        <v>N/A</v>
      </c>
      <c r="I46" s="6" t="s">
        <v>1748</v>
      </c>
      <c r="J46" s="6">
        <v>173</v>
      </c>
      <c r="K46" s="105" t="str">
        <f>IF(J46="Div by 0", "N/A", IF(J46="N/A","N/A", IF(J46&gt;30, "No", IF(J46&lt;-30, "No", "Yes"))))</f>
        <v>No</v>
      </c>
    </row>
    <row r="47" spans="1:11" x14ac:dyDescent="0.2">
      <c r="A47" s="131" t="s">
        <v>920</v>
      </c>
      <c r="B47" s="113" t="s">
        <v>213</v>
      </c>
      <c r="C47" s="130">
        <v>0.73000273449999997</v>
      </c>
      <c r="D47" s="114" t="str">
        <f t="shared" si="7"/>
        <v>N/A</v>
      </c>
      <c r="E47" s="118">
        <v>0.61462114840000004</v>
      </c>
      <c r="F47" s="114" t="str">
        <f t="shared" si="8"/>
        <v>N/A</v>
      </c>
      <c r="G47" s="118">
        <v>0.83534668349999996</v>
      </c>
      <c r="H47" s="114" t="str">
        <f t="shared" si="9"/>
        <v>N/A</v>
      </c>
      <c r="I47" s="115">
        <v>-15.8</v>
      </c>
      <c r="J47" s="115">
        <v>35.909999999999997</v>
      </c>
      <c r="K47" s="116" t="str">
        <f>IF(J47="Div by 0", "N/A", IF(J47="N/A","N/A", IF(J47&gt;30, "No", IF(J47&lt;-30, "No", "Yes"))))</f>
        <v>No</v>
      </c>
    </row>
    <row r="48" spans="1:11" ht="12" customHeight="1" x14ac:dyDescent="0.2">
      <c r="A48" s="202" t="s">
        <v>1621</v>
      </c>
      <c r="B48" s="203"/>
      <c r="C48" s="203"/>
      <c r="D48" s="203"/>
      <c r="E48" s="203"/>
      <c r="F48" s="203"/>
      <c r="G48" s="203"/>
      <c r="H48" s="203"/>
      <c r="I48" s="203"/>
      <c r="J48" s="203"/>
      <c r="K48" s="204"/>
    </row>
    <row r="49" spans="1:11" x14ac:dyDescent="0.2">
      <c r="A49" s="194" t="s">
        <v>1619</v>
      </c>
      <c r="B49" s="195"/>
      <c r="C49" s="195"/>
      <c r="D49" s="195"/>
      <c r="E49" s="195"/>
      <c r="F49" s="195"/>
      <c r="G49" s="195"/>
      <c r="H49" s="195"/>
      <c r="I49" s="195"/>
      <c r="J49" s="195"/>
      <c r="K49" s="196"/>
    </row>
    <row r="50" spans="1:11" x14ac:dyDescent="0.2">
      <c r="A50" s="197" t="s">
        <v>1707</v>
      </c>
      <c r="B50" s="197"/>
      <c r="C50" s="197"/>
      <c r="D50" s="197"/>
      <c r="E50" s="197"/>
      <c r="F50" s="197"/>
      <c r="G50" s="197"/>
      <c r="H50" s="197"/>
      <c r="I50" s="197"/>
      <c r="J50" s="197"/>
      <c r="K50" s="198"/>
    </row>
  </sheetData>
  <mergeCells count="7">
    <mergeCell ref="A50:K50"/>
    <mergeCell ref="A1:K1"/>
    <mergeCell ref="A2:K2"/>
    <mergeCell ref="A4:K4"/>
    <mergeCell ref="A48:K48"/>
    <mergeCell ref="A49:K49"/>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0"/>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58"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1727</v>
      </c>
      <c r="B1" s="186"/>
      <c r="C1" s="186"/>
      <c r="D1" s="186"/>
      <c r="E1" s="186"/>
      <c r="F1" s="186"/>
      <c r="G1" s="186"/>
      <c r="H1" s="186"/>
      <c r="I1" s="186"/>
      <c r="J1" s="186"/>
      <c r="K1" s="187"/>
    </row>
    <row r="2" spans="1:11" x14ac:dyDescent="0.2">
      <c r="A2" s="191" t="s">
        <v>1574</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25" t="s">
        <v>12</v>
      </c>
      <c r="B6" s="3" t="s">
        <v>213</v>
      </c>
      <c r="C6" s="56">
        <v>13691584</v>
      </c>
      <c r="D6" s="5" t="str">
        <f t="shared" ref="D6:D15" si="0">IF($B6="N/A","N/A",IF(C6&lt;0,"No","Yes"))</f>
        <v>N/A</v>
      </c>
      <c r="E6" s="56">
        <v>14083733</v>
      </c>
      <c r="F6" s="5" t="str">
        <f t="shared" ref="F6:F15" si="1">IF($B6="N/A","N/A",IF(E6&lt;0,"No","Yes"))</f>
        <v>N/A</v>
      </c>
      <c r="G6" s="56">
        <v>18399810</v>
      </c>
      <c r="H6" s="5" t="str">
        <f t="shared" ref="H6:H15" si="2">IF($B6="N/A","N/A",IF(G6&lt;0,"No","Yes"))</f>
        <v>N/A</v>
      </c>
      <c r="I6" s="6">
        <v>2.8639999999999999</v>
      </c>
      <c r="J6" s="6">
        <v>30.65</v>
      </c>
      <c r="K6" s="105" t="str">
        <f t="shared" ref="K6:K15" si="3">IF(J6="Div by 0", "N/A", IF(J6="N/A","N/A", IF(J6&gt;30, "No", IF(J6&lt;-30, "No", "Yes"))))</f>
        <v>No</v>
      </c>
    </row>
    <row r="7" spans="1:11" x14ac:dyDescent="0.2">
      <c r="A7" s="125" t="s">
        <v>442</v>
      </c>
      <c r="B7" s="3" t="s">
        <v>213</v>
      </c>
      <c r="C7" s="57">
        <v>2.1631025306999998</v>
      </c>
      <c r="D7" s="5" t="str">
        <f t="shared" si="0"/>
        <v>N/A</v>
      </c>
      <c r="E7" s="57">
        <v>2.0189604559999998</v>
      </c>
      <c r="F7" s="5" t="str">
        <f t="shared" si="1"/>
        <v>N/A</v>
      </c>
      <c r="G7" s="57">
        <v>1.7623171109</v>
      </c>
      <c r="H7" s="5" t="str">
        <f t="shared" si="2"/>
        <v>N/A</v>
      </c>
      <c r="I7" s="6">
        <v>-6.66</v>
      </c>
      <c r="J7" s="6">
        <v>-12.7</v>
      </c>
      <c r="K7" s="105" t="str">
        <f t="shared" si="3"/>
        <v>Yes</v>
      </c>
    </row>
    <row r="8" spans="1:11" x14ac:dyDescent="0.2">
      <c r="A8" s="125" t="s">
        <v>443</v>
      </c>
      <c r="B8" s="3" t="s">
        <v>213</v>
      </c>
      <c r="C8" s="57">
        <v>28.417698054999999</v>
      </c>
      <c r="D8" s="5" t="str">
        <f t="shared" si="0"/>
        <v>N/A</v>
      </c>
      <c r="E8" s="57">
        <v>28.313274613000001</v>
      </c>
      <c r="F8" s="5" t="str">
        <f t="shared" si="1"/>
        <v>N/A</v>
      </c>
      <c r="G8" s="57">
        <v>26.762526351999998</v>
      </c>
      <c r="H8" s="5" t="str">
        <f t="shared" si="2"/>
        <v>N/A</v>
      </c>
      <c r="I8" s="6">
        <v>-0.36699999999999999</v>
      </c>
      <c r="J8" s="6">
        <v>-5.48</v>
      </c>
      <c r="K8" s="105" t="str">
        <f t="shared" si="3"/>
        <v>Yes</v>
      </c>
    </row>
    <row r="9" spans="1:11" x14ac:dyDescent="0.2">
      <c r="A9" s="125" t="s">
        <v>444</v>
      </c>
      <c r="B9" s="3" t="s">
        <v>213</v>
      </c>
      <c r="C9" s="57">
        <v>41.979620472999997</v>
      </c>
      <c r="D9" s="5" t="str">
        <f t="shared" si="0"/>
        <v>N/A</v>
      </c>
      <c r="E9" s="57">
        <v>43.605079703999998</v>
      </c>
      <c r="F9" s="5" t="str">
        <f t="shared" si="1"/>
        <v>N/A</v>
      </c>
      <c r="G9" s="57">
        <v>38.041827605999998</v>
      </c>
      <c r="H9" s="5" t="str">
        <f t="shared" si="2"/>
        <v>N/A</v>
      </c>
      <c r="I9" s="6">
        <v>3.8719999999999999</v>
      </c>
      <c r="J9" s="6">
        <v>-12.8</v>
      </c>
      <c r="K9" s="105" t="str">
        <f t="shared" si="3"/>
        <v>Yes</v>
      </c>
    </row>
    <row r="10" spans="1:11" x14ac:dyDescent="0.2">
      <c r="A10" s="125" t="s">
        <v>445</v>
      </c>
      <c r="B10" s="3" t="s">
        <v>213</v>
      </c>
      <c r="C10" s="57">
        <v>27.4002263</v>
      </c>
      <c r="D10" s="5" t="str">
        <f t="shared" si="0"/>
        <v>N/A</v>
      </c>
      <c r="E10" s="57">
        <v>26.006663148000001</v>
      </c>
      <c r="F10" s="5" t="str">
        <f t="shared" si="1"/>
        <v>N/A</v>
      </c>
      <c r="G10" s="57">
        <v>22.886116759</v>
      </c>
      <c r="H10" s="5" t="str">
        <f t="shared" si="2"/>
        <v>N/A</v>
      </c>
      <c r="I10" s="6">
        <v>-5.09</v>
      </c>
      <c r="J10" s="6">
        <v>-12</v>
      </c>
      <c r="K10" s="105" t="str">
        <f t="shared" si="3"/>
        <v>Yes</v>
      </c>
    </row>
    <row r="11" spans="1:11" x14ac:dyDescent="0.2">
      <c r="A11" s="125" t="s">
        <v>1616</v>
      </c>
      <c r="B11" s="3" t="s">
        <v>213</v>
      </c>
      <c r="C11" s="57">
        <v>81.038636581000006</v>
      </c>
      <c r="D11" s="5" t="str">
        <f t="shared" si="0"/>
        <v>N/A</v>
      </c>
      <c r="E11" s="57">
        <v>93.227214688000004</v>
      </c>
      <c r="F11" s="5" t="str">
        <f t="shared" si="1"/>
        <v>N/A</v>
      </c>
      <c r="G11" s="57">
        <v>76.699145263000005</v>
      </c>
      <c r="H11" s="5" t="str">
        <f t="shared" si="2"/>
        <v>N/A</v>
      </c>
      <c r="I11" s="6">
        <v>15.04</v>
      </c>
      <c r="J11" s="6">
        <v>-17.7</v>
      </c>
      <c r="K11" s="105" t="str">
        <f t="shared" si="3"/>
        <v>Yes</v>
      </c>
    </row>
    <row r="12" spans="1:11" x14ac:dyDescent="0.2">
      <c r="A12" s="125" t="s">
        <v>16</v>
      </c>
      <c r="B12" s="3" t="s">
        <v>213</v>
      </c>
      <c r="C12" s="57">
        <v>5.4744140634000003</v>
      </c>
      <c r="D12" s="5" t="str">
        <f t="shared" si="0"/>
        <v>N/A</v>
      </c>
      <c r="E12" s="57">
        <v>5.5483443204</v>
      </c>
      <c r="F12" s="5" t="str">
        <f t="shared" si="1"/>
        <v>N/A</v>
      </c>
      <c r="G12" s="57">
        <v>5.6818249753999996</v>
      </c>
      <c r="H12" s="5" t="str">
        <f t="shared" si="2"/>
        <v>N/A</v>
      </c>
      <c r="I12" s="6">
        <v>1.35</v>
      </c>
      <c r="J12" s="6">
        <v>2.4060000000000001</v>
      </c>
      <c r="K12" s="105" t="str">
        <f t="shared" si="3"/>
        <v>Yes</v>
      </c>
    </row>
    <row r="13" spans="1:11" x14ac:dyDescent="0.2">
      <c r="A13" s="125" t="s">
        <v>36</v>
      </c>
      <c r="B13" s="3" t="s">
        <v>213</v>
      </c>
      <c r="C13" s="57">
        <v>17.179982204000002</v>
      </c>
      <c r="D13" s="5" t="str">
        <f t="shared" si="0"/>
        <v>N/A</v>
      </c>
      <c r="E13" s="57">
        <v>17.500215101999999</v>
      </c>
      <c r="F13" s="5" t="str">
        <f t="shared" si="1"/>
        <v>N/A</v>
      </c>
      <c r="G13" s="57">
        <v>20.911245635</v>
      </c>
      <c r="H13" s="5" t="str">
        <f t="shared" si="2"/>
        <v>N/A</v>
      </c>
      <c r="I13" s="6">
        <v>1.8640000000000001</v>
      </c>
      <c r="J13" s="6">
        <v>19.489999999999998</v>
      </c>
      <c r="K13" s="105" t="str">
        <f t="shared" si="3"/>
        <v>Yes</v>
      </c>
    </row>
    <row r="14" spans="1:11" x14ac:dyDescent="0.2">
      <c r="A14" s="125" t="s">
        <v>37</v>
      </c>
      <c r="B14" s="3" t="s">
        <v>213</v>
      </c>
      <c r="C14" s="57">
        <v>6.5717415115</v>
      </c>
      <c r="D14" s="5" t="str">
        <f t="shared" si="0"/>
        <v>N/A</v>
      </c>
      <c r="E14" s="57">
        <v>4.5701070947</v>
      </c>
      <c r="F14" s="5" t="str">
        <f t="shared" si="1"/>
        <v>N/A</v>
      </c>
      <c r="G14" s="57">
        <v>0.12544629930000001</v>
      </c>
      <c r="H14" s="5" t="str">
        <f t="shared" si="2"/>
        <v>N/A</v>
      </c>
      <c r="I14" s="6">
        <v>-30.5</v>
      </c>
      <c r="J14" s="6">
        <v>-97.3</v>
      </c>
      <c r="K14" s="105" t="str">
        <f t="shared" si="3"/>
        <v>No</v>
      </c>
    </row>
    <row r="15" spans="1:11" x14ac:dyDescent="0.2">
      <c r="A15" s="125" t="s">
        <v>38</v>
      </c>
      <c r="B15" s="3" t="s">
        <v>213</v>
      </c>
      <c r="C15" s="57">
        <v>3.1567787017</v>
      </c>
      <c r="D15" s="5" t="str">
        <f t="shared" si="0"/>
        <v>N/A</v>
      </c>
      <c r="E15" s="57">
        <v>3.0814311917000001</v>
      </c>
      <c r="F15" s="5" t="str">
        <f t="shared" si="1"/>
        <v>N/A</v>
      </c>
      <c r="G15" s="57">
        <v>3.3233376102999999</v>
      </c>
      <c r="H15" s="5" t="str">
        <f t="shared" si="2"/>
        <v>N/A</v>
      </c>
      <c r="I15" s="6">
        <v>-2.39</v>
      </c>
      <c r="J15" s="6">
        <v>7.85</v>
      </c>
      <c r="K15" s="105" t="str">
        <f t="shared" si="3"/>
        <v>Yes</v>
      </c>
    </row>
    <row r="16" spans="1:11" x14ac:dyDescent="0.2">
      <c r="A16" s="125" t="s">
        <v>376</v>
      </c>
      <c r="B16" s="3" t="s">
        <v>213</v>
      </c>
      <c r="C16" s="4">
        <v>31.638194675000001</v>
      </c>
      <c r="D16" s="5" t="str">
        <f t="shared" ref="D16:D41" si="4">IF($B16="N/A","N/A",IF(C16&lt;0,"No","Yes"))</f>
        <v>N/A</v>
      </c>
      <c r="E16" s="4">
        <v>30.667700105000002</v>
      </c>
      <c r="F16" s="5" t="str">
        <f t="shared" ref="F16:F41" si="5">IF($B16="N/A","N/A",IF(E16&lt;0,"No","Yes"))</f>
        <v>N/A</v>
      </c>
      <c r="G16" s="4">
        <v>33.408551500999998</v>
      </c>
      <c r="H16" s="5" t="str">
        <f t="shared" ref="H16:H41" si="6">IF($B16="N/A","N/A",IF(G16&lt;0,"No","Yes"))</f>
        <v>N/A</v>
      </c>
      <c r="I16" s="6">
        <v>-3.07</v>
      </c>
      <c r="J16" s="6">
        <v>8.9369999999999994</v>
      </c>
      <c r="K16" s="105" t="str">
        <f t="shared" ref="K16:K41" si="7">IF(J16="Div by 0", "N/A", IF(J16="N/A","N/A", IF(J16&gt;30, "No", IF(J16&lt;-30, "No", "Yes"))))</f>
        <v>Yes</v>
      </c>
    </row>
    <row r="17" spans="1:11" x14ac:dyDescent="0.2">
      <c r="A17" s="125" t="s">
        <v>377</v>
      </c>
      <c r="B17" s="3" t="s">
        <v>213</v>
      </c>
      <c r="C17" s="4">
        <v>1.6433452999999999E-3</v>
      </c>
      <c r="D17" s="5" t="str">
        <f t="shared" si="4"/>
        <v>N/A</v>
      </c>
      <c r="E17" s="4">
        <v>1.2354678999999999E-3</v>
      </c>
      <c r="F17" s="5" t="str">
        <f t="shared" si="5"/>
        <v>N/A</v>
      </c>
      <c r="G17" s="4">
        <v>1.01088E-3</v>
      </c>
      <c r="H17" s="5" t="str">
        <f t="shared" si="6"/>
        <v>N/A</v>
      </c>
      <c r="I17" s="6">
        <v>-24.8</v>
      </c>
      <c r="J17" s="6">
        <v>-18.2</v>
      </c>
      <c r="K17" s="105" t="str">
        <f t="shared" si="7"/>
        <v>Yes</v>
      </c>
    </row>
    <row r="18" spans="1:11" x14ac:dyDescent="0.2">
      <c r="A18" s="125" t="s">
        <v>378</v>
      </c>
      <c r="B18" s="3" t="s">
        <v>213</v>
      </c>
      <c r="C18" s="4">
        <v>0.44681462709999997</v>
      </c>
      <c r="D18" s="5" t="str">
        <f t="shared" si="4"/>
        <v>N/A</v>
      </c>
      <c r="E18" s="4">
        <v>0.42649203870000002</v>
      </c>
      <c r="F18" s="5" t="str">
        <f t="shared" si="5"/>
        <v>N/A</v>
      </c>
      <c r="G18" s="4">
        <v>0.43315664669999998</v>
      </c>
      <c r="H18" s="5" t="str">
        <f t="shared" si="6"/>
        <v>N/A</v>
      </c>
      <c r="I18" s="6">
        <v>-4.55</v>
      </c>
      <c r="J18" s="6">
        <v>1.5629999999999999</v>
      </c>
      <c r="K18" s="105" t="str">
        <f t="shared" si="7"/>
        <v>Yes</v>
      </c>
    </row>
    <row r="19" spans="1:11" x14ac:dyDescent="0.2">
      <c r="A19" s="125" t="s">
        <v>379</v>
      </c>
      <c r="B19" s="3" t="s">
        <v>213</v>
      </c>
      <c r="C19" s="4">
        <v>16.449199742000001</v>
      </c>
      <c r="D19" s="5" t="str">
        <f t="shared" si="4"/>
        <v>N/A</v>
      </c>
      <c r="E19" s="4">
        <v>17.082395696999999</v>
      </c>
      <c r="F19" s="5" t="str">
        <f t="shared" si="5"/>
        <v>N/A</v>
      </c>
      <c r="G19" s="4">
        <v>13.450671501</v>
      </c>
      <c r="H19" s="5" t="str">
        <f t="shared" si="6"/>
        <v>N/A</v>
      </c>
      <c r="I19" s="6">
        <v>3.8490000000000002</v>
      </c>
      <c r="J19" s="6">
        <v>-21.3</v>
      </c>
      <c r="K19" s="105" t="str">
        <f t="shared" si="7"/>
        <v>Yes</v>
      </c>
    </row>
    <row r="20" spans="1:11" x14ac:dyDescent="0.2">
      <c r="A20" s="125" t="s">
        <v>380</v>
      </c>
      <c r="B20" s="3" t="s">
        <v>213</v>
      </c>
      <c r="C20" s="4">
        <v>1.1472741210999999</v>
      </c>
      <c r="D20" s="5" t="str">
        <f t="shared" si="4"/>
        <v>N/A</v>
      </c>
      <c r="E20" s="4">
        <v>1.1218545538</v>
      </c>
      <c r="F20" s="5" t="str">
        <f t="shared" si="5"/>
        <v>N/A</v>
      </c>
      <c r="G20" s="4">
        <v>1.4773848208</v>
      </c>
      <c r="H20" s="5" t="str">
        <f t="shared" si="6"/>
        <v>N/A</v>
      </c>
      <c r="I20" s="6">
        <v>-2.2200000000000002</v>
      </c>
      <c r="J20" s="6">
        <v>31.69</v>
      </c>
      <c r="K20" s="105" t="str">
        <f t="shared" si="7"/>
        <v>No</v>
      </c>
    </row>
    <row r="21" spans="1:11" x14ac:dyDescent="0.2">
      <c r="A21" s="125" t="s">
        <v>381</v>
      </c>
      <c r="B21" s="3" t="s">
        <v>213</v>
      </c>
      <c r="C21" s="4">
        <v>0.32007983880000002</v>
      </c>
      <c r="D21" s="5" t="str">
        <f t="shared" si="4"/>
        <v>N/A</v>
      </c>
      <c r="E21" s="4">
        <v>0.25790747380000001</v>
      </c>
      <c r="F21" s="5" t="str">
        <f t="shared" si="5"/>
        <v>N/A</v>
      </c>
      <c r="G21" s="4">
        <v>0.22528493499999999</v>
      </c>
      <c r="H21" s="5" t="str">
        <f t="shared" si="6"/>
        <v>N/A</v>
      </c>
      <c r="I21" s="6">
        <v>-19.399999999999999</v>
      </c>
      <c r="J21" s="6">
        <v>-12.6</v>
      </c>
      <c r="K21" s="105" t="str">
        <f t="shared" si="7"/>
        <v>Yes</v>
      </c>
    </row>
    <row r="22" spans="1:11" x14ac:dyDescent="0.2">
      <c r="A22" s="125" t="s">
        <v>382</v>
      </c>
      <c r="B22" s="3" t="s">
        <v>213</v>
      </c>
      <c r="C22" s="4">
        <v>29.198601126</v>
      </c>
      <c r="D22" s="5" t="str">
        <f t="shared" si="4"/>
        <v>N/A</v>
      </c>
      <c r="E22" s="4">
        <v>28.538818507999999</v>
      </c>
      <c r="F22" s="5" t="str">
        <f t="shared" si="5"/>
        <v>N/A</v>
      </c>
      <c r="G22" s="4">
        <v>30.719110686</v>
      </c>
      <c r="H22" s="5" t="str">
        <f t="shared" si="6"/>
        <v>N/A</v>
      </c>
      <c r="I22" s="6">
        <v>-2.2599999999999998</v>
      </c>
      <c r="J22" s="6">
        <v>7.64</v>
      </c>
      <c r="K22" s="105" t="str">
        <f t="shared" si="7"/>
        <v>Yes</v>
      </c>
    </row>
    <row r="23" spans="1:11" x14ac:dyDescent="0.2">
      <c r="A23" s="125" t="s">
        <v>383</v>
      </c>
      <c r="B23" s="3" t="s">
        <v>213</v>
      </c>
      <c r="C23" s="4">
        <v>0</v>
      </c>
      <c r="D23" s="5" t="str">
        <f t="shared" si="4"/>
        <v>N/A</v>
      </c>
      <c r="E23" s="4">
        <v>0</v>
      </c>
      <c r="F23" s="5" t="str">
        <f t="shared" si="5"/>
        <v>N/A</v>
      </c>
      <c r="G23" s="4">
        <v>0</v>
      </c>
      <c r="H23" s="5" t="str">
        <f t="shared" si="6"/>
        <v>N/A</v>
      </c>
      <c r="I23" s="6" t="s">
        <v>1748</v>
      </c>
      <c r="J23" s="6" t="s">
        <v>1748</v>
      </c>
      <c r="K23" s="105" t="str">
        <f t="shared" si="7"/>
        <v>N/A</v>
      </c>
    </row>
    <row r="24" spans="1:11" x14ac:dyDescent="0.2">
      <c r="A24" s="125" t="s">
        <v>384</v>
      </c>
      <c r="B24" s="3" t="s">
        <v>213</v>
      </c>
      <c r="C24" s="4">
        <v>0.1212204519</v>
      </c>
      <c r="D24" s="5" t="str">
        <f t="shared" si="4"/>
        <v>N/A</v>
      </c>
      <c r="E24" s="4">
        <v>0.1528714014</v>
      </c>
      <c r="F24" s="5" t="str">
        <f t="shared" si="5"/>
        <v>N/A</v>
      </c>
      <c r="G24" s="4">
        <v>0.19871400850000001</v>
      </c>
      <c r="H24" s="5" t="str">
        <f t="shared" si="6"/>
        <v>N/A</v>
      </c>
      <c r="I24" s="6">
        <v>26.11</v>
      </c>
      <c r="J24" s="6">
        <v>29.99</v>
      </c>
      <c r="K24" s="105" t="str">
        <f t="shared" si="7"/>
        <v>Yes</v>
      </c>
    </row>
    <row r="25" spans="1:11" x14ac:dyDescent="0.2">
      <c r="A25" s="125" t="s">
        <v>385</v>
      </c>
      <c r="B25" s="3" t="s">
        <v>213</v>
      </c>
      <c r="C25" s="4">
        <v>2.7367907175999999</v>
      </c>
      <c r="D25" s="5" t="str">
        <f t="shared" si="4"/>
        <v>N/A</v>
      </c>
      <c r="E25" s="4">
        <v>2.6585068035999999</v>
      </c>
      <c r="F25" s="5" t="str">
        <f t="shared" si="5"/>
        <v>N/A</v>
      </c>
      <c r="G25" s="4">
        <v>2.9636610378000001</v>
      </c>
      <c r="H25" s="5" t="str">
        <f t="shared" si="6"/>
        <v>N/A</v>
      </c>
      <c r="I25" s="6">
        <v>-2.86</v>
      </c>
      <c r="J25" s="6">
        <v>11.48</v>
      </c>
      <c r="K25" s="105" t="str">
        <f t="shared" si="7"/>
        <v>Yes</v>
      </c>
    </row>
    <row r="26" spans="1:11" x14ac:dyDescent="0.2">
      <c r="A26" s="125" t="s">
        <v>386</v>
      </c>
      <c r="B26" s="3" t="s">
        <v>213</v>
      </c>
      <c r="C26" s="4">
        <v>14.395792334999999</v>
      </c>
      <c r="D26" s="5" t="str">
        <f t="shared" si="4"/>
        <v>N/A</v>
      </c>
      <c r="E26" s="4">
        <v>14.257725561999999</v>
      </c>
      <c r="F26" s="5" t="str">
        <f t="shared" si="5"/>
        <v>N/A</v>
      </c>
      <c r="G26" s="4">
        <v>11.117348494</v>
      </c>
      <c r="H26" s="5" t="str">
        <f t="shared" si="6"/>
        <v>N/A</v>
      </c>
      <c r="I26" s="6">
        <v>-0.95899999999999996</v>
      </c>
      <c r="J26" s="6">
        <v>-22</v>
      </c>
      <c r="K26" s="105" t="str">
        <f t="shared" si="7"/>
        <v>Yes</v>
      </c>
    </row>
    <row r="27" spans="1:11" x14ac:dyDescent="0.2">
      <c r="A27" s="125" t="s">
        <v>387</v>
      </c>
      <c r="B27" s="3" t="s">
        <v>213</v>
      </c>
      <c r="C27" s="4">
        <v>0</v>
      </c>
      <c r="D27" s="5" t="str">
        <f t="shared" si="4"/>
        <v>N/A</v>
      </c>
      <c r="E27" s="4">
        <v>0</v>
      </c>
      <c r="F27" s="5" t="str">
        <f t="shared" si="5"/>
        <v>N/A</v>
      </c>
      <c r="G27" s="4">
        <v>0</v>
      </c>
      <c r="H27" s="5" t="str">
        <f t="shared" si="6"/>
        <v>N/A</v>
      </c>
      <c r="I27" s="6" t="s">
        <v>1748</v>
      </c>
      <c r="J27" s="6" t="s">
        <v>1748</v>
      </c>
      <c r="K27" s="105" t="str">
        <f t="shared" si="7"/>
        <v>N/A</v>
      </c>
    </row>
    <row r="28" spans="1:11" x14ac:dyDescent="0.2">
      <c r="A28" s="125" t="s">
        <v>388</v>
      </c>
      <c r="B28" s="3" t="s">
        <v>213</v>
      </c>
      <c r="C28" s="4">
        <v>0</v>
      </c>
      <c r="D28" s="5" t="str">
        <f t="shared" si="4"/>
        <v>N/A</v>
      </c>
      <c r="E28" s="4">
        <v>0</v>
      </c>
      <c r="F28" s="5" t="str">
        <f t="shared" si="5"/>
        <v>N/A</v>
      </c>
      <c r="G28" s="4">
        <v>0</v>
      </c>
      <c r="H28" s="5" t="str">
        <f t="shared" si="6"/>
        <v>N/A</v>
      </c>
      <c r="I28" s="6" t="s">
        <v>1748</v>
      </c>
      <c r="J28" s="6" t="s">
        <v>1748</v>
      </c>
      <c r="K28" s="105" t="str">
        <f t="shared" si="7"/>
        <v>N/A</v>
      </c>
    </row>
    <row r="29" spans="1:11" x14ac:dyDescent="0.2">
      <c r="A29" s="125" t="s">
        <v>389</v>
      </c>
      <c r="B29" s="3" t="s">
        <v>213</v>
      </c>
      <c r="C29" s="4">
        <v>0</v>
      </c>
      <c r="D29" s="5" t="str">
        <f t="shared" si="4"/>
        <v>N/A</v>
      </c>
      <c r="E29" s="4">
        <v>0</v>
      </c>
      <c r="F29" s="5" t="str">
        <f t="shared" si="5"/>
        <v>N/A</v>
      </c>
      <c r="G29" s="4">
        <v>0</v>
      </c>
      <c r="H29" s="5" t="str">
        <f t="shared" si="6"/>
        <v>N/A</v>
      </c>
      <c r="I29" s="6" t="s">
        <v>1748</v>
      </c>
      <c r="J29" s="6" t="s">
        <v>1748</v>
      </c>
      <c r="K29" s="105" t="str">
        <f t="shared" si="7"/>
        <v>N/A</v>
      </c>
    </row>
    <row r="30" spans="1:11" x14ac:dyDescent="0.2">
      <c r="A30" s="125" t="s">
        <v>390</v>
      </c>
      <c r="B30" s="3" t="s">
        <v>213</v>
      </c>
      <c r="C30" s="4">
        <v>0</v>
      </c>
      <c r="D30" s="5" t="str">
        <f t="shared" si="4"/>
        <v>N/A</v>
      </c>
      <c r="E30" s="4">
        <v>0</v>
      </c>
      <c r="F30" s="5" t="str">
        <f t="shared" si="5"/>
        <v>N/A</v>
      </c>
      <c r="G30" s="4">
        <v>0</v>
      </c>
      <c r="H30" s="5" t="str">
        <f t="shared" si="6"/>
        <v>N/A</v>
      </c>
      <c r="I30" s="6" t="s">
        <v>1748</v>
      </c>
      <c r="J30" s="6" t="s">
        <v>1748</v>
      </c>
      <c r="K30" s="105" t="str">
        <f t="shared" si="7"/>
        <v>N/A</v>
      </c>
    </row>
    <row r="31" spans="1:11" x14ac:dyDescent="0.2">
      <c r="A31" s="125" t="s">
        <v>391</v>
      </c>
      <c r="B31" s="3" t="s">
        <v>213</v>
      </c>
      <c r="C31" s="4">
        <v>0</v>
      </c>
      <c r="D31" s="5" t="str">
        <f t="shared" si="4"/>
        <v>N/A</v>
      </c>
      <c r="E31" s="4">
        <v>3.4081870000000002E-4</v>
      </c>
      <c r="F31" s="5" t="str">
        <f t="shared" si="5"/>
        <v>N/A</v>
      </c>
      <c r="G31" s="4">
        <v>1.5032763899999999E-2</v>
      </c>
      <c r="H31" s="5" t="str">
        <f t="shared" si="6"/>
        <v>N/A</v>
      </c>
      <c r="I31" s="6" t="s">
        <v>1748</v>
      </c>
      <c r="J31" s="6">
        <v>4311</v>
      </c>
      <c r="K31" s="105" t="str">
        <f t="shared" si="7"/>
        <v>No</v>
      </c>
    </row>
    <row r="32" spans="1:11" x14ac:dyDescent="0.2">
      <c r="A32" s="125" t="s">
        <v>392</v>
      </c>
      <c r="B32" s="3" t="s">
        <v>213</v>
      </c>
      <c r="C32" s="4">
        <v>0.94851698679999996</v>
      </c>
      <c r="D32" s="5" t="str">
        <f t="shared" si="4"/>
        <v>N/A</v>
      </c>
      <c r="E32" s="4">
        <v>1.0310192617</v>
      </c>
      <c r="F32" s="5" t="str">
        <f t="shared" si="5"/>
        <v>N/A</v>
      </c>
      <c r="G32" s="4">
        <v>1.4922654093000001</v>
      </c>
      <c r="H32" s="5" t="str">
        <f t="shared" si="6"/>
        <v>N/A</v>
      </c>
      <c r="I32" s="6">
        <v>8.6980000000000004</v>
      </c>
      <c r="J32" s="6">
        <v>44.74</v>
      </c>
      <c r="K32" s="105" t="str">
        <f t="shared" si="7"/>
        <v>No</v>
      </c>
    </row>
    <row r="33" spans="1:11" x14ac:dyDescent="0.2">
      <c r="A33" s="125" t="s">
        <v>393</v>
      </c>
      <c r="B33" s="3" t="s">
        <v>213</v>
      </c>
      <c r="C33" s="4">
        <v>0</v>
      </c>
      <c r="D33" s="5" t="str">
        <f t="shared" si="4"/>
        <v>N/A</v>
      </c>
      <c r="E33" s="4">
        <v>0</v>
      </c>
      <c r="F33" s="5" t="str">
        <f t="shared" si="5"/>
        <v>N/A</v>
      </c>
      <c r="G33" s="4">
        <v>0</v>
      </c>
      <c r="H33" s="5" t="str">
        <f t="shared" si="6"/>
        <v>N/A</v>
      </c>
      <c r="I33" s="6" t="s">
        <v>1748</v>
      </c>
      <c r="J33" s="6" t="s">
        <v>1748</v>
      </c>
      <c r="K33" s="105" t="str">
        <f t="shared" si="7"/>
        <v>N/A</v>
      </c>
    </row>
    <row r="34" spans="1:11" x14ac:dyDescent="0.2">
      <c r="A34" s="125" t="s">
        <v>394</v>
      </c>
      <c r="B34" s="3" t="s">
        <v>213</v>
      </c>
      <c r="C34" s="4">
        <v>6.3060636399999995E-2</v>
      </c>
      <c r="D34" s="5" t="str">
        <f t="shared" si="4"/>
        <v>N/A</v>
      </c>
      <c r="E34" s="4">
        <v>6.4272732200000002E-2</v>
      </c>
      <c r="F34" s="5" t="str">
        <f t="shared" si="5"/>
        <v>N/A</v>
      </c>
      <c r="G34" s="4">
        <v>0.1001966868</v>
      </c>
      <c r="H34" s="5" t="str">
        <f t="shared" si="6"/>
        <v>N/A</v>
      </c>
      <c r="I34" s="6">
        <v>1.9219999999999999</v>
      </c>
      <c r="J34" s="6">
        <v>55.89</v>
      </c>
      <c r="K34" s="105" t="str">
        <f t="shared" si="7"/>
        <v>No</v>
      </c>
    </row>
    <row r="35" spans="1:11" x14ac:dyDescent="0.2">
      <c r="A35" s="125" t="s">
        <v>395</v>
      </c>
      <c r="B35" s="3" t="s">
        <v>213</v>
      </c>
      <c r="C35" s="4">
        <v>0.56206790969999998</v>
      </c>
      <c r="D35" s="5" t="str">
        <f t="shared" si="4"/>
        <v>N/A</v>
      </c>
      <c r="E35" s="4">
        <v>0.62588519679999999</v>
      </c>
      <c r="F35" s="5" t="str">
        <f t="shared" si="5"/>
        <v>N/A</v>
      </c>
      <c r="G35" s="4">
        <v>1.0079669301</v>
      </c>
      <c r="H35" s="5" t="str">
        <f t="shared" si="6"/>
        <v>N/A</v>
      </c>
      <c r="I35" s="6">
        <v>11.35</v>
      </c>
      <c r="J35" s="6">
        <v>61.05</v>
      </c>
      <c r="K35" s="105" t="str">
        <f t="shared" si="7"/>
        <v>No</v>
      </c>
    </row>
    <row r="36" spans="1:11" x14ac:dyDescent="0.2">
      <c r="A36" s="125" t="s">
        <v>396</v>
      </c>
      <c r="B36" s="3" t="s">
        <v>213</v>
      </c>
      <c r="C36" s="4">
        <v>0</v>
      </c>
      <c r="D36" s="5" t="str">
        <f t="shared" si="4"/>
        <v>N/A</v>
      </c>
      <c r="E36" s="4">
        <v>0</v>
      </c>
      <c r="F36" s="5" t="str">
        <f t="shared" si="5"/>
        <v>N/A</v>
      </c>
      <c r="G36" s="4">
        <v>0</v>
      </c>
      <c r="H36" s="5" t="str">
        <f t="shared" si="6"/>
        <v>N/A</v>
      </c>
      <c r="I36" s="6" t="s">
        <v>1748</v>
      </c>
      <c r="J36" s="6" t="s">
        <v>1748</v>
      </c>
      <c r="K36" s="105" t="str">
        <f t="shared" si="7"/>
        <v>N/A</v>
      </c>
    </row>
    <row r="37" spans="1:11" x14ac:dyDescent="0.2">
      <c r="A37" s="125" t="s">
        <v>397</v>
      </c>
      <c r="B37" s="3" t="s">
        <v>213</v>
      </c>
      <c r="C37" s="4">
        <v>0</v>
      </c>
      <c r="D37" s="5" t="str">
        <f t="shared" si="4"/>
        <v>N/A</v>
      </c>
      <c r="E37" s="4">
        <v>0</v>
      </c>
      <c r="F37" s="5" t="str">
        <f t="shared" si="5"/>
        <v>N/A</v>
      </c>
      <c r="G37" s="4">
        <v>0</v>
      </c>
      <c r="H37" s="5" t="str">
        <f t="shared" si="6"/>
        <v>N/A</v>
      </c>
      <c r="I37" s="6" t="s">
        <v>1748</v>
      </c>
      <c r="J37" s="6" t="s">
        <v>1748</v>
      </c>
      <c r="K37" s="105" t="str">
        <f t="shared" si="7"/>
        <v>N/A</v>
      </c>
    </row>
    <row r="38" spans="1:11" x14ac:dyDescent="0.2">
      <c r="A38" s="125" t="s">
        <v>398</v>
      </c>
      <c r="B38" s="3" t="s">
        <v>213</v>
      </c>
      <c r="C38" s="4">
        <v>0</v>
      </c>
      <c r="D38" s="5" t="str">
        <f t="shared" si="4"/>
        <v>N/A</v>
      </c>
      <c r="E38" s="4">
        <v>0</v>
      </c>
      <c r="F38" s="5" t="str">
        <f t="shared" si="5"/>
        <v>N/A</v>
      </c>
      <c r="G38" s="4">
        <v>0</v>
      </c>
      <c r="H38" s="5" t="str">
        <f t="shared" si="6"/>
        <v>N/A</v>
      </c>
      <c r="I38" s="6" t="s">
        <v>1748</v>
      </c>
      <c r="J38" s="6" t="s">
        <v>1748</v>
      </c>
      <c r="K38" s="105" t="str">
        <f t="shared" si="7"/>
        <v>N/A</v>
      </c>
    </row>
    <row r="39" spans="1:11" x14ac:dyDescent="0.2">
      <c r="A39" s="125" t="s">
        <v>399</v>
      </c>
      <c r="B39" s="3" t="s">
        <v>213</v>
      </c>
      <c r="C39" s="4">
        <v>0.46611845639999999</v>
      </c>
      <c r="D39" s="5" t="str">
        <f t="shared" si="4"/>
        <v>N/A</v>
      </c>
      <c r="E39" s="4">
        <v>0.93617934960000004</v>
      </c>
      <c r="F39" s="5" t="str">
        <f t="shared" si="5"/>
        <v>N/A</v>
      </c>
      <c r="G39" s="4">
        <v>1.3979655225000001</v>
      </c>
      <c r="H39" s="5" t="str">
        <f t="shared" si="6"/>
        <v>N/A</v>
      </c>
      <c r="I39" s="6">
        <v>100.8</v>
      </c>
      <c r="J39" s="6">
        <v>49.33</v>
      </c>
      <c r="K39" s="105" t="str">
        <f t="shared" si="7"/>
        <v>No</v>
      </c>
    </row>
    <row r="40" spans="1:11" x14ac:dyDescent="0.2">
      <c r="A40" s="125" t="s">
        <v>400</v>
      </c>
      <c r="B40" s="3" t="s">
        <v>213</v>
      </c>
      <c r="C40" s="4">
        <v>0</v>
      </c>
      <c r="D40" s="5" t="str">
        <f t="shared" si="4"/>
        <v>N/A</v>
      </c>
      <c r="E40" s="4">
        <v>0</v>
      </c>
      <c r="F40" s="5" t="str">
        <f t="shared" si="5"/>
        <v>N/A</v>
      </c>
      <c r="G40" s="4">
        <v>0</v>
      </c>
      <c r="H40" s="5" t="str">
        <f t="shared" si="6"/>
        <v>N/A</v>
      </c>
      <c r="I40" s="6" t="s">
        <v>1748</v>
      </c>
      <c r="J40" s="6" t="s">
        <v>1748</v>
      </c>
      <c r="K40" s="105" t="str">
        <f t="shared" si="7"/>
        <v>N/A</v>
      </c>
    </row>
    <row r="41" spans="1:11" x14ac:dyDescent="0.2">
      <c r="A41" s="125" t="s">
        <v>401</v>
      </c>
      <c r="B41" s="3" t="s">
        <v>213</v>
      </c>
      <c r="C41" s="4">
        <v>1.504625031</v>
      </c>
      <c r="D41" s="5" t="str">
        <f t="shared" si="4"/>
        <v>N/A</v>
      </c>
      <c r="E41" s="4">
        <v>2.1767950301000001</v>
      </c>
      <c r="F41" s="5" t="str">
        <f t="shared" si="5"/>
        <v>N/A</v>
      </c>
      <c r="G41" s="4">
        <v>1.9916781749000001</v>
      </c>
      <c r="H41" s="5" t="str">
        <f t="shared" si="6"/>
        <v>N/A</v>
      </c>
      <c r="I41" s="6">
        <v>44.67</v>
      </c>
      <c r="J41" s="6">
        <v>-8.5</v>
      </c>
      <c r="K41" s="105" t="str">
        <f t="shared" si="7"/>
        <v>Yes</v>
      </c>
    </row>
    <row r="42" spans="1:11" x14ac:dyDescent="0.2">
      <c r="A42" s="125" t="s">
        <v>32</v>
      </c>
      <c r="B42" s="3" t="s">
        <v>213</v>
      </c>
      <c r="C42" s="4">
        <v>86.225121943999994</v>
      </c>
      <c r="D42" s="5" t="str">
        <f t="shared" ref="D42:D51" si="8">IF($B42="N/A","N/A",IF(C42&lt;0,"No","Yes"))</f>
        <v>N/A</v>
      </c>
      <c r="E42" s="4">
        <v>86.344089311999994</v>
      </c>
      <c r="F42" s="5" t="str">
        <f t="shared" ref="F42:F51" si="9">IF($B42="N/A","N/A",IF(E42&lt;0,"No","Yes"))</f>
        <v>N/A</v>
      </c>
      <c r="G42" s="4">
        <v>89.554832360000006</v>
      </c>
      <c r="H42" s="5" t="str">
        <f t="shared" ref="H42:H51" si="10">IF($B42="N/A","N/A",IF(G42&lt;0,"No","Yes"))</f>
        <v>N/A</v>
      </c>
      <c r="I42" s="6">
        <v>0.13800000000000001</v>
      </c>
      <c r="J42" s="6">
        <v>3.7189999999999999</v>
      </c>
      <c r="K42" s="105" t="str">
        <f t="shared" ref="K42:K51" si="11">IF(J42="Div by 0", "N/A", IF(J42="N/A","N/A", IF(J42&gt;30, "No", IF(J42&lt;-30, "No", "Yes"))))</f>
        <v>Yes</v>
      </c>
    </row>
    <row r="43" spans="1:11" x14ac:dyDescent="0.2">
      <c r="A43" s="125" t="s">
        <v>39</v>
      </c>
      <c r="B43" s="3" t="s">
        <v>213</v>
      </c>
      <c r="C43" s="4">
        <v>100</v>
      </c>
      <c r="D43" s="5" t="str">
        <f t="shared" si="8"/>
        <v>N/A</v>
      </c>
      <c r="E43" s="4">
        <v>100</v>
      </c>
      <c r="F43" s="5" t="str">
        <f t="shared" si="9"/>
        <v>N/A</v>
      </c>
      <c r="G43" s="4">
        <v>99.999527763000003</v>
      </c>
      <c r="H43" s="5" t="str">
        <f t="shared" si="10"/>
        <v>N/A</v>
      </c>
      <c r="I43" s="6">
        <v>0</v>
      </c>
      <c r="J43" s="6">
        <v>0</v>
      </c>
      <c r="K43" s="105" t="str">
        <f t="shared" si="11"/>
        <v>Yes</v>
      </c>
    </row>
    <row r="44" spans="1:11" x14ac:dyDescent="0.2">
      <c r="A44" s="125" t="s">
        <v>40</v>
      </c>
      <c r="B44" s="3" t="s">
        <v>213</v>
      </c>
      <c r="C44" s="4">
        <v>55.935762607000001</v>
      </c>
      <c r="D44" s="5" t="str">
        <f t="shared" si="8"/>
        <v>N/A</v>
      </c>
      <c r="E44" s="4">
        <v>56.957283973999999</v>
      </c>
      <c r="F44" s="5" t="str">
        <f t="shared" si="9"/>
        <v>N/A</v>
      </c>
      <c r="G44" s="4">
        <v>57.936763738000003</v>
      </c>
      <c r="H44" s="5" t="str">
        <f t="shared" si="10"/>
        <v>N/A</v>
      </c>
      <c r="I44" s="6">
        <v>1.8260000000000001</v>
      </c>
      <c r="J44" s="6">
        <v>1.72</v>
      </c>
      <c r="K44" s="105" t="str">
        <f t="shared" si="11"/>
        <v>Yes</v>
      </c>
    </row>
    <row r="45" spans="1:11" x14ac:dyDescent="0.2">
      <c r="A45" s="125" t="s">
        <v>163</v>
      </c>
      <c r="B45" s="3" t="s">
        <v>213</v>
      </c>
      <c r="C45" s="4">
        <v>89.894763089999998</v>
      </c>
      <c r="D45" s="5" t="str">
        <f t="shared" si="8"/>
        <v>N/A</v>
      </c>
      <c r="E45" s="4">
        <v>89.795219775999996</v>
      </c>
      <c r="F45" s="5" t="str">
        <f t="shared" si="9"/>
        <v>N/A</v>
      </c>
      <c r="G45" s="4">
        <v>79.182328513000002</v>
      </c>
      <c r="H45" s="5" t="str">
        <f t="shared" si="10"/>
        <v>N/A</v>
      </c>
      <c r="I45" s="6">
        <v>-0.111</v>
      </c>
      <c r="J45" s="6">
        <v>-11.8</v>
      </c>
      <c r="K45" s="105" t="str">
        <f t="shared" si="11"/>
        <v>Yes</v>
      </c>
    </row>
    <row r="46" spans="1:11" x14ac:dyDescent="0.2">
      <c r="A46" s="125" t="s">
        <v>41</v>
      </c>
      <c r="B46" s="3" t="s">
        <v>213</v>
      </c>
      <c r="C46" s="4">
        <v>100</v>
      </c>
      <c r="D46" s="5" t="str">
        <f t="shared" si="8"/>
        <v>N/A</v>
      </c>
      <c r="E46" s="4">
        <v>100</v>
      </c>
      <c r="F46" s="5" t="str">
        <f t="shared" si="9"/>
        <v>N/A</v>
      </c>
      <c r="G46" s="4">
        <v>100</v>
      </c>
      <c r="H46" s="5" t="str">
        <f t="shared" si="10"/>
        <v>N/A</v>
      </c>
      <c r="I46" s="6">
        <v>0</v>
      </c>
      <c r="J46" s="6">
        <v>0</v>
      </c>
      <c r="K46" s="105" t="str">
        <f t="shared" si="11"/>
        <v>Yes</v>
      </c>
    </row>
    <row r="47" spans="1:11" x14ac:dyDescent="0.2">
      <c r="A47" s="125" t="s">
        <v>42</v>
      </c>
      <c r="B47" s="3" t="s">
        <v>213</v>
      </c>
      <c r="C47" s="4">
        <v>100</v>
      </c>
      <c r="D47" s="5" t="str">
        <f t="shared" si="8"/>
        <v>N/A</v>
      </c>
      <c r="E47" s="4">
        <v>100</v>
      </c>
      <c r="F47" s="5" t="str">
        <f t="shared" si="9"/>
        <v>N/A</v>
      </c>
      <c r="G47" s="4">
        <v>100</v>
      </c>
      <c r="H47" s="5" t="str">
        <f t="shared" si="10"/>
        <v>N/A</v>
      </c>
      <c r="I47" s="6">
        <v>0</v>
      </c>
      <c r="J47" s="6">
        <v>0</v>
      </c>
      <c r="K47" s="105" t="str">
        <f t="shared" si="11"/>
        <v>Yes</v>
      </c>
    </row>
    <row r="48" spans="1:11" x14ac:dyDescent="0.2">
      <c r="A48" s="125" t="s">
        <v>43</v>
      </c>
      <c r="B48" s="3" t="s">
        <v>213</v>
      </c>
      <c r="C48" s="4">
        <v>96.095038052000007</v>
      </c>
      <c r="D48" s="5" t="str">
        <f t="shared" si="8"/>
        <v>N/A</v>
      </c>
      <c r="E48" s="4">
        <v>96.182044501999997</v>
      </c>
      <c r="F48" s="5" t="str">
        <f t="shared" si="9"/>
        <v>N/A</v>
      </c>
      <c r="G48" s="4">
        <v>87.592495589999999</v>
      </c>
      <c r="H48" s="5" t="str">
        <f t="shared" si="10"/>
        <v>N/A</v>
      </c>
      <c r="I48" s="6">
        <v>9.0499999999999997E-2</v>
      </c>
      <c r="J48" s="6">
        <v>-8.93</v>
      </c>
      <c r="K48" s="105" t="str">
        <f t="shared" si="11"/>
        <v>Yes</v>
      </c>
    </row>
    <row r="49" spans="1:12" x14ac:dyDescent="0.2">
      <c r="A49" s="125" t="s">
        <v>44</v>
      </c>
      <c r="B49" s="3" t="s">
        <v>213</v>
      </c>
      <c r="C49" s="4">
        <v>78.000785992000004</v>
      </c>
      <c r="D49" s="5" t="str">
        <f t="shared" si="8"/>
        <v>N/A</v>
      </c>
      <c r="E49" s="4">
        <v>77.883344816000005</v>
      </c>
      <c r="F49" s="5" t="str">
        <f t="shared" si="9"/>
        <v>N/A</v>
      </c>
      <c r="G49" s="4">
        <v>79.521665892000001</v>
      </c>
      <c r="H49" s="5" t="str">
        <f t="shared" si="10"/>
        <v>N/A</v>
      </c>
      <c r="I49" s="6">
        <v>-0.151</v>
      </c>
      <c r="J49" s="6">
        <v>2.1040000000000001</v>
      </c>
      <c r="K49" s="105" t="str">
        <f t="shared" si="11"/>
        <v>Yes</v>
      </c>
    </row>
    <row r="50" spans="1:12" x14ac:dyDescent="0.2">
      <c r="A50" s="125" t="s">
        <v>45</v>
      </c>
      <c r="B50" s="3" t="s">
        <v>213</v>
      </c>
      <c r="C50" s="4">
        <v>21.940439308999999</v>
      </c>
      <c r="D50" s="5" t="str">
        <f t="shared" si="8"/>
        <v>N/A</v>
      </c>
      <c r="E50" s="4">
        <v>22.041187777000001</v>
      </c>
      <c r="F50" s="5" t="str">
        <f t="shared" si="9"/>
        <v>N/A</v>
      </c>
      <c r="G50" s="4">
        <v>20.455086751</v>
      </c>
      <c r="H50" s="5" t="str">
        <f t="shared" si="10"/>
        <v>N/A</v>
      </c>
      <c r="I50" s="6">
        <v>0.4592</v>
      </c>
      <c r="J50" s="6">
        <v>-7.2</v>
      </c>
      <c r="K50" s="105" t="str">
        <f t="shared" si="11"/>
        <v>Yes</v>
      </c>
    </row>
    <row r="51" spans="1:12" x14ac:dyDescent="0.2">
      <c r="A51" s="125" t="s">
        <v>50</v>
      </c>
      <c r="B51" s="3" t="s">
        <v>213</v>
      </c>
      <c r="C51" s="4">
        <v>5.8774699399999998E-2</v>
      </c>
      <c r="D51" s="5" t="str">
        <f t="shared" si="8"/>
        <v>N/A</v>
      </c>
      <c r="E51" s="4">
        <v>7.5467407299999997E-2</v>
      </c>
      <c r="F51" s="5" t="str">
        <f t="shared" si="9"/>
        <v>N/A</v>
      </c>
      <c r="G51" s="4">
        <v>2.3247357199999999E-2</v>
      </c>
      <c r="H51" s="5" t="str">
        <f t="shared" si="10"/>
        <v>N/A</v>
      </c>
      <c r="I51" s="6">
        <v>28.4</v>
      </c>
      <c r="J51" s="6">
        <v>-69.2</v>
      </c>
      <c r="K51" s="105" t="str">
        <f t="shared" si="11"/>
        <v>No</v>
      </c>
      <c r="L51" s="38"/>
    </row>
    <row r="52" spans="1:12" s="38" customFormat="1" x14ac:dyDescent="0.2">
      <c r="A52" s="124" t="s">
        <v>893</v>
      </c>
      <c r="B52" s="3" t="s">
        <v>213</v>
      </c>
      <c r="C52" s="4">
        <v>0</v>
      </c>
      <c r="D52" s="5" t="str">
        <f t="shared" ref="D52:D57" si="12">IF($B52="N/A","N/A",IF(C52&lt;0,"No","Yes"))</f>
        <v>N/A</v>
      </c>
      <c r="E52" s="4">
        <v>0</v>
      </c>
      <c r="F52" s="5" t="str">
        <f t="shared" ref="F52:F57" si="13">IF($B52="N/A","N/A",IF(E52&lt;0,"No","Yes"))</f>
        <v>N/A</v>
      </c>
      <c r="G52" s="4">
        <v>0</v>
      </c>
      <c r="H52" s="5" t="str">
        <f t="shared" ref="H52:H57" si="14">IF($B52="N/A","N/A",IF(G52&lt;0,"No","Yes"))</f>
        <v>N/A</v>
      </c>
      <c r="I52" s="6" t="s">
        <v>1748</v>
      </c>
      <c r="J52" s="6" t="s">
        <v>1748</v>
      </c>
      <c r="K52" s="105" t="str">
        <f t="shared" ref="K52:K57" si="15">IF(J52="Div by 0", "N/A", IF(J52="N/A","N/A", IF(J52&gt;30, "No", IF(J52&lt;-30, "No", "Yes"))))</f>
        <v>N/A</v>
      </c>
    </row>
    <row r="53" spans="1:12" s="38" customFormat="1" x14ac:dyDescent="0.2">
      <c r="A53" s="124" t="s">
        <v>894</v>
      </c>
      <c r="B53" s="3" t="s">
        <v>213</v>
      </c>
      <c r="C53" s="4">
        <v>0</v>
      </c>
      <c r="D53" s="5" t="str">
        <f t="shared" si="12"/>
        <v>N/A</v>
      </c>
      <c r="E53" s="4">
        <v>0</v>
      </c>
      <c r="F53" s="5" t="str">
        <f t="shared" si="13"/>
        <v>N/A</v>
      </c>
      <c r="G53" s="4">
        <v>0</v>
      </c>
      <c r="H53" s="5" t="str">
        <f t="shared" si="14"/>
        <v>N/A</v>
      </c>
      <c r="I53" s="6" t="s">
        <v>1748</v>
      </c>
      <c r="J53" s="6" t="s">
        <v>1748</v>
      </c>
      <c r="K53" s="105" t="str">
        <f t="shared" si="15"/>
        <v>N/A</v>
      </c>
    </row>
    <row r="54" spans="1:12" s="38" customFormat="1" x14ac:dyDescent="0.2">
      <c r="A54" s="124" t="s">
        <v>895</v>
      </c>
      <c r="B54" s="3" t="s">
        <v>213</v>
      </c>
      <c r="C54" s="4">
        <v>67.049225276000001</v>
      </c>
      <c r="D54" s="5" t="str">
        <f t="shared" si="12"/>
        <v>N/A</v>
      </c>
      <c r="E54" s="4">
        <v>99.465113403999993</v>
      </c>
      <c r="F54" s="5" t="str">
        <f t="shared" si="13"/>
        <v>N/A</v>
      </c>
      <c r="G54" s="4">
        <v>34.272946296999997</v>
      </c>
      <c r="H54" s="5" t="str">
        <f t="shared" si="14"/>
        <v>N/A</v>
      </c>
      <c r="I54" s="6">
        <v>48.35</v>
      </c>
      <c r="J54" s="6">
        <v>-65.5</v>
      </c>
      <c r="K54" s="105" t="str">
        <f t="shared" si="15"/>
        <v>No</v>
      </c>
    </row>
    <row r="55" spans="1:12" s="38" customFormat="1" x14ac:dyDescent="0.2">
      <c r="A55" s="124" t="s">
        <v>896</v>
      </c>
      <c r="B55" s="3" t="s">
        <v>213</v>
      </c>
      <c r="C55" s="4">
        <v>0</v>
      </c>
      <c r="D55" s="5" t="str">
        <f t="shared" si="12"/>
        <v>N/A</v>
      </c>
      <c r="E55" s="4">
        <v>0</v>
      </c>
      <c r="F55" s="5" t="str">
        <f t="shared" si="13"/>
        <v>N/A</v>
      </c>
      <c r="G55" s="4">
        <v>0</v>
      </c>
      <c r="H55" s="5" t="str">
        <f t="shared" si="14"/>
        <v>N/A</v>
      </c>
      <c r="I55" s="6" t="s">
        <v>1748</v>
      </c>
      <c r="J55" s="6" t="s">
        <v>1748</v>
      </c>
      <c r="K55" s="105" t="str">
        <f t="shared" si="15"/>
        <v>N/A</v>
      </c>
    </row>
    <row r="56" spans="1:12" s="38" customFormat="1" ht="25.5" x14ac:dyDescent="0.2">
      <c r="A56" s="124" t="s">
        <v>897</v>
      </c>
      <c r="B56" s="3" t="s">
        <v>213</v>
      </c>
      <c r="C56" s="4">
        <v>0</v>
      </c>
      <c r="D56" s="5" t="str">
        <f t="shared" si="12"/>
        <v>N/A</v>
      </c>
      <c r="E56" s="4">
        <v>0</v>
      </c>
      <c r="F56" s="5" t="str">
        <f t="shared" si="13"/>
        <v>N/A</v>
      </c>
      <c r="G56" s="4">
        <v>0</v>
      </c>
      <c r="H56" s="5" t="str">
        <f t="shared" si="14"/>
        <v>N/A</v>
      </c>
      <c r="I56" s="6" t="s">
        <v>1748</v>
      </c>
      <c r="J56" s="6" t="s">
        <v>1748</v>
      </c>
      <c r="K56" s="105" t="str">
        <f t="shared" si="15"/>
        <v>N/A</v>
      </c>
    </row>
    <row r="57" spans="1:12" s="38" customFormat="1" ht="25.5" x14ac:dyDescent="0.2">
      <c r="A57" s="131" t="s">
        <v>933</v>
      </c>
      <c r="B57" s="133" t="s">
        <v>213</v>
      </c>
      <c r="C57" s="118">
        <v>0</v>
      </c>
      <c r="D57" s="114" t="str">
        <f t="shared" si="12"/>
        <v>N/A</v>
      </c>
      <c r="E57" s="118">
        <v>0</v>
      </c>
      <c r="F57" s="114" t="str">
        <f t="shared" si="13"/>
        <v>N/A</v>
      </c>
      <c r="G57" s="118">
        <v>0</v>
      </c>
      <c r="H57" s="114" t="str">
        <f t="shared" si="14"/>
        <v>N/A</v>
      </c>
      <c r="I57" s="115" t="s">
        <v>1748</v>
      </c>
      <c r="J57" s="115" t="s">
        <v>1748</v>
      </c>
      <c r="K57" s="116" t="str">
        <f t="shared" si="15"/>
        <v>N/A</v>
      </c>
      <c r="L57" s="13"/>
    </row>
    <row r="58" spans="1:12" ht="12" customHeight="1" x14ac:dyDescent="0.2">
      <c r="A58" s="202" t="s">
        <v>1621</v>
      </c>
      <c r="B58" s="203"/>
      <c r="C58" s="203"/>
      <c r="D58" s="203"/>
      <c r="E58" s="203"/>
      <c r="F58" s="203"/>
      <c r="G58" s="203"/>
      <c r="H58" s="203"/>
      <c r="I58" s="203"/>
      <c r="J58" s="203"/>
      <c r="K58" s="204"/>
    </row>
    <row r="59" spans="1:12" x14ac:dyDescent="0.2">
      <c r="A59" s="194" t="s">
        <v>1619</v>
      </c>
      <c r="B59" s="195"/>
      <c r="C59" s="195"/>
      <c r="D59" s="195"/>
      <c r="E59" s="195"/>
      <c r="F59" s="195"/>
      <c r="G59" s="195"/>
      <c r="H59" s="195"/>
      <c r="I59" s="195"/>
      <c r="J59" s="195"/>
      <c r="K59" s="196"/>
    </row>
    <row r="60" spans="1:12" x14ac:dyDescent="0.2">
      <c r="A60" s="197" t="s">
        <v>1707</v>
      </c>
      <c r="B60" s="197"/>
      <c r="C60" s="197"/>
      <c r="D60" s="197"/>
      <c r="E60" s="197"/>
      <c r="F60" s="197"/>
      <c r="G60" s="197"/>
      <c r="H60" s="197"/>
      <c r="I60" s="197"/>
      <c r="J60" s="197"/>
      <c r="K60" s="198"/>
    </row>
  </sheetData>
  <mergeCells count="7">
    <mergeCell ref="A60:K60"/>
    <mergeCell ref="A1:K1"/>
    <mergeCell ref="A2:K2"/>
    <mergeCell ref="A4:K4"/>
    <mergeCell ref="A58:K58"/>
    <mergeCell ref="A59:K59"/>
    <mergeCell ref="A3:K3"/>
  </mergeCells>
  <printOptions headings="1"/>
  <pageMargins left="0.75" right="0.75" top="1" bottom="0.75" header="0.5" footer="0.5"/>
  <pageSetup scale="55" orientation="landscape" useFirstPageNumber="1" r:id="rId1"/>
  <headerFooter alignWithMargins="0">
    <oddFooter>&amp;R&amp;A Page &amp;P</oddFooter>
  </headerFooter>
  <rowBreaks count="1" manualBreakCount="1">
    <brk id="55" max="10" man="1"/>
  </rowBreaks>
  <tableParts count="1">
    <tablePart r:id="rId2"/>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K40"/>
  <sheetViews>
    <sheetView zoomScaleNormal="100" zoomScaleSheetLayoutView="85" workbookViewId="0">
      <pane xSplit="2" ySplit="5" topLeftCell="F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13"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1728</v>
      </c>
      <c r="B1" s="186"/>
      <c r="C1" s="186"/>
      <c r="D1" s="186"/>
      <c r="E1" s="186"/>
      <c r="F1" s="186"/>
      <c r="G1" s="186"/>
      <c r="H1" s="186"/>
      <c r="I1" s="186"/>
      <c r="J1" s="186"/>
      <c r="K1" s="187"/>
    </row>
    <row r="2" spans="1:11" x14ac:dyDescent="0.2">
      <c r="A2" s="191" t="s">
        <v>1575</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ht="55.5" customHeight="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s="16" customFormat="1" ht="12.75" customHeight="1" x14ac:dyDescent="0.2">
      <c r="A6" s="128" t="s">
        <v>344</v>
      </c>
      <c r="B6" s="5" t="s">
        <v>213</v>
      </c>
      <c r="C6" s="15">
        <v>7</v>
      </c>
      <c r="D6" s="5" t="s">
        <v>213</v>
      </c>
      <c r="E6" s="15">
        <v>7</v>
      </c>
      <c r="F6" s="5" t="s">
        <v>213</v>
      </c>
      <c r="G6" s="15">
        <v>7</v>
      </c>
      <c r="H6" s="5" t="s">
        <v>213</v>
      </c>
      <c r="I6" s="89" t="s">
        <v>213</v>
      </c>
      <c r="J6" s="89" t="s">
        <v>213</v>
      </c>
      <c r="K6" s="105" t="s">
        <v>213</v>
      </c>
    </row>
    <row r="7" spans="1:11" x14ac:dyDescent="0.2">
      <c r="A7" s="104" t="s">
        <v>12</v>
      </c>
      <c r="B7" s="17" t="s">
        <v>213</v>
      </c>
      <c r="C7" s="18">
        <v>7342301</v>
      </c>
      <c r="D7" s="19" t="str">
        <f>IF($B7="N/A","N/A",IF(C7&gt;15,"No",IF(C7&lt;-15,"No","Yes")))</f>
        <v>N/A</v>
      </c>
      <c r="E7" s="18">
        <v>7455675</v>
      </c>
      <c r="F7" s="19" t="str">
        <f>IF($B7="N/A","N/A",IF(E7&gt;15,"No",IF(E7&lt;-15,"No","Yes")))</f>
        <v>N/A</v>
      </c>
      <c r="G7" s="18">
        <v>7898582</v>
      </c>
      <c r="H7" s="19" t="str">
        <f>IF($B7="N/A","N/A",IF(G7&gt;15,"No",IF(G7&lt;-15,"No","Yes")))</f>
        <v>N/A</v>
      </c>
      <c r="I7" s="20">
        <v>1.544</v>
      </c>
      <c r="J7" s="20">
        <v>5.9409999999999998</v>
      </c>
      <c r="K7" s="106" t="str">
        <f t="shared" ref="K7:K22" si="0">IF(J7="Div by 0", "N/A", IF(J7="N/A","N/A", IF(J7&gt;30, "No", IF(J7&lt;-30, "No", "Yes"))))</f>
        <v>Yes</v>
      </c>
    </row>
    <row r="8" spans="1:11" x14ac:dyDescent="0.2">
      <c r="A8" s="104" t="s">
        <v>362</v>
      </c>
      <c r="B8" s="17" t="s">
        <v>213</v>
      </c>
      <c r="C8" s="21">
        <v>39.045293839000003</v>
      </c>
      <c r="D8" s="19" t="str">
        <f>IF($B8="N/A","N/A",IF(C8&gt;15,"No",IF(C8&lt;-15,"No","Yes")))</f>
        <v>N/A</v>
      </c>
      <c r="E8" s="21">
        <v>36.541761811999997</v>
      </c>
      <c r="F8" s="19" t="str">
        <f>IF($B8="N/A","N/A",IF(E8&gt;15,"No",IF(E8&lt;-15,"No","Yes")))</f>
        <v>N/A</v>
      </c>
      <c r="G8" s="21">
        <v>13.704016746000001</v>
      </c>
      <c r="H8" s="19" t="str">
        <f>IF($B8="N/A","N/A",IF(G8&gt;15,"No",IF(G8&lt;-15,"No","Yes")))</f>
        <v>N/A</v>
      </c>
      <c r="I8" s="20">
        <v>-6.41</v>
      </c>
      <c r="J8" s="20">
        <v>-62.5</v>
      </c>
      <c r="K8" s="106" t="str">
        <f t="shared" si="0"/>
        <v>No</v>
      </c>
    </row>
    <row r="9" spans="1:11" x14ac:dyDescent="0.2">
      <c r="A9" s="104" t="s">
        <v>119</v>
      </c>
      <c r="B9" s="22" t="s">
        <v>213</v>
      </c>
      <c r="C9" s="5">
        <v>60.954706160999997</v>
      </c>
      <c r="D9" s="5" t="str">
        <f>IF($B9="N/A","N/A",IF(C9&gt;15,"No",IF(C9&lt;-15,"No","Yes")))</f>
        <v>N/A</v>
      </c>
      <c r="E9" s="5">
        <v>63.458238188000003</v>
      </c>
      <c r="F9" s="5" t="str">
        <f>IF($B9="N/A","N/A",IF(E9&gt;15,"No",IF(E9&lt;-15,"No","Yes")))</f>
        <v>N/A</v>
      </c>
      <c r="G9" s="5">
        <v>86.295983254000006</v>
      </c>
      <c r="H9" s="5" t="str">
        <f>IF($B9="N/A","N/A",IF(G9&gt;15,"No",IF(G9&lt;-15,"No","Yes")))</f>
        <v>N/A</v>
      </c>
      <c r="I9" s="6">
        <v>4.1070000000000002</v>
      </c>
      <c r="J9" s="6">
        <v>35.99</v>
      </c>
      <c r="K9" s="105" t="str">
        <f t="shared" si="0"/>
        <v>No</v>
      </c>
    </row>
    <row r="10" spans="1:11" x14ac:dyDescent="0.2">
      <c r="A10" s="104" t="s">
        <v>120</v>
      </c>
      <c r="B10" s="22" t="s">
        <v>213</v>
      </c>
      <c r="C10" s="5">
        <v>0</v>
      </c>
      <c r="D10" s="5" t="str">
        <f>IF($B10="N/A","N/A",IF(C10&gt;15,"No",IF(C10&lt;-15,"No","Yes")))</f>
        <v>N/A</v>
      </c>
      <c r="E10" s="5">
        <v>0</v>
      </c>
      <c r="F10" s="5" t="str">
        <f>IF($B10="N/A","N/A",IF(E10&gt;15,"No",IF(E10&lt;-15,"No","Yes")))</f>
        <v>N/A</v>
      </c>
      <c r="G10" s="5">
        <v>0</v>
      </c>
      <c r="H10" s="5" t="str">
        <f>IF($B10="N/A","N/A",IF(G10&gt;15,"No",IF(G10&lt;-15,"No","Yes")))</f>
        <v>N/A</v>
      </c>
      <c r="I10" s="6" t="s">
        <v>1748</v>
      </c>
      <c r="J10" s="6" t="s">
        <v>1748</v>
      </c>
      <c r="K10" s="105" t="str">
        <f t="shared" si="0"/>
        <v>N/A</v>
      </c>
    </row>
    <row r="11" spans="1:11" x14ac:dyDescent="0.2">
      <c r="A11" s="104" t="s">
        <v>834</v>
      </c>
      <c r="B11" s="22" t="s">
        <v>214</v>
      </c>
      <c r="C11" s="5">
        <v>99.996812988000002</v>
      </c>
      <c r="D11" s="5" t="str">
        <f>IF(OR($B11="N/A",$C11="N/A"),"N/A",IF(C11&gt;100,"No",IF(C11&lt;95,"No","Yes")))</f>
        <v>Yes</v>
      </c>
      <c r="E11" s="5">
        <v>99.989202856000006</v>
      </c>
      <c r="F11" s="5" t="str">
        <f>IF(OR($B11="N/A",$E11="N/A"),"N/A",IF(E11&gt;100,"No",IF(E11&lt;95,"No","Yes")))</f>
        <v>Yes</v>
      </c>
      <c r="G11" s="5">
        <v>99.999936696999995</v>
      </c>
      <c r="H11" s="5" t="str">
        <f>IF($B11="N/A","N/A",IF(G11&gt;100,"No",IF(G11&lt;95,"No","Yes")))</f>
        <v>Yes</v>
      </c>
      <c r="I11" s="6">
        <v>-8.0000000000000002E-3</v>
      </c>
      <c r="J11" s="6">
        <v>1.0699999999999999E-2</v>
      </c>
      <c r="K11" s="105" t="str">
        <f t="shared" si="0"/>
        <v>Yes</v>
      </c>
    </row>
    <row r="12" spans="1:11" x14ac:dyDescent="0.2">
      <c r="A12" s="104" t="s">
        <v>348</v>
      </c>
      <c r="B12" s="22" t="s">
        <v>213</v>
      </c>
      <c r="C12" s="5">
        <v>22.869758611999998</v>
      </c>
      <c r="D12" s="5" t="str">
        <f t="shared" ref="D12:D13" si="1">IF(OR($B12="N/A",$C12="N/A"),"N/A",IF(C12&gt;100,"No",IF(C12&lt;95,"No","Yes")))</f>
        <v>N/A</v>
      </c>
      <c r="E12" s="5">
        <v>63.348616407999998</v>
      </c>
      <c r="F12" s="5" t="str">
        <f t="shared" ref="F12:F13" si="2">IF(OR($B12="N/A",$E12="N/A"),"N/A",IF(E12&gt;100,"No",IF(E12&lt;95,"No","Yes")))</f>
        <v>N/A</v>
      </c>
      <c r="G12" s="5">
        <v>36.497169047</v>
      </c>
      <c r="H12" s="5" t="str">
        <f t="shared" ref="H12:H13" si="3">IF($B12="N/A","N/A",IF(G12&gt;100,"No",IF(G12&lt;95,"No","Yes")))</f>
        <v>N/A</v>
      </c>
      <c r="I12" s="6">
        <v>177</v>
      </c>
      <c r="J12" s="6">
        <v>-42.4</v>
      </c>
      <c r="K12" s="105" t="str">
        <f t="shared" si="0"/>
        <v>No</v>
      </c>
    </row>
    <row r="13" spans="1:11" x14ac:dyDescent="0.2">
      <c r="A13" s="104" t="s">
        <v>835</v>
      </c>
      <c r="B13" s="22" t="s">
        <v>214</v>
      </c>
      <c r="C13" s="5">
        <v>0</v>
      </c>
      <c r="D13" s="5" t="str">
        <f t="shared" si="1"/>
        <v>No</v>
      </c>
      <c r="E13" s="5">
        <v>0.119814772</v>
      </c>
      <c r="F13" s="5" t="str">
        <f t="shared" si="2"/>
        <v>No</v>
      </c>
      <c r="G13" s="5">
        <v>57.754733698000003</v>
      </c>
      <c r="H13" s="5" t="str">
        <f t="shared" si="3"/>
        <v>No</v>
      </c>
      <c r="I13" s="6" t="s">
        <v>1748</v>
      </c>
      <c r="J13" s="6">
        <v>48103</v>
      </c>
      <c r="K13" s="105" t="str">
        <f t="shared" si="0"/>
        <v>No</v>
      </c>
    </row>
    <row r="14" spans="1:11" x14ac:dyDescent="0.2">
      <c r="A14" s="104" t="s">
        <v>13</v>
      </c>
      <c r="B14" s="22" t="s">
        <v>213</v>
      </c>
      <c r="C14" s="23">
        <v>2866823</v>
      </c>
      <c r="D14" s="5" t="str">
        <f>IF($B14="N/A","N/A",IF(C14&gt;15,"No",IF(C14&lt;-15,"No","Yes")))</f>
        <v>N/A</v>
      </c>
      <c r="E14" s="23">
        <v>2724435</v>
      </c>
      <c r="F14" s="5" t="str">
        <f>IF($B14="N/A","N/A",IF(E14&gt;15,"No",IF(E14&lt;-15,"No","Yes")))</f>
        <v>N/A</v>
      </c>
      <c r="G14" s="23">
        <v>1082423</v>
      </c>
      <c r="H14" s="5" t="str">
        <f>IF($B14="N/A","N/A",IF(G14&gt;15,"No",IF(G14&lt;-15,"No","Yes")))</f>
        <v>N/A</v>
      </c>
      <c r="I14" s="6">
        <v>-4.97</v>
      </c>
      <c r="J14" s="6">
        <v>-60.3</v>
      </c>
      <c r="K14" s="105" t="str">
        <f t="shared" si="0"/>
        <v>No</v>
      </c>
    </row>
    <row r="15" spans="1:11" ht="14.25" customHeight="1" x14ac:dyDescent="0.2">
      <c r="A15" s="104" t="s">
        <v>441</v>
      </c>
      <c r="B15" s="22" t="s">
        <v>213</v>
      </c>
      <c r="C15" s="5">
        <v>3.4881800000000002E-5</v>
      </c>
      <c r="D15" s="5" t="str">
        <f>IF($B15="N/A","N/A",IF(C15&gt;15,"No",IF(C15&lt;-15,"No","Yes")))</f>
        <v>N/A</v>
      </c>
      <c r="E15" s="5">
        <v>0</v>
      </c>
      <c r="F15" s="5" t="str">
        <f>IF($B15="N/A","N/A",IF(E15&gt;15,"No",IF(E15&lt;-15,"No","Yes")))</f>
        <v>N/A</v>
      </c>
      <c r="G15" s="5">
        <v>0</v>
      </c>
      <c r="H15" s="5" t="str">
        <f>IF($B15="N/A","N/A",IF(G15&gt;15,"No",IF(G15&lt;-15,"No","Yes")))</f>
        <v>N/A</v>
      </c>
      <c r="I15" s="6">
        <v>-100</v>
      </c>
      <c r="J15" s="6" t="s">
        <v>1748</v>
      </c>
      <c r="K15" s="105" t="str">
        <f t="shared" si="0"/>
        <v>N/A</v>
      </c>
    </row>
    <row r="16" spans="1:11" ht="12.75" customHeight="1" x14ac:dyDescent="0.2">
      <c r="A16" s="104" t="s">
        <v>857</v>
      </c>
      <c r="B16" s="22" t="s">
        <v>213</v>
      </c>
      <c r="C16" s="24">
        <v>141</v>
      </c>
      <c r="D16" s="5" t="str">
        <f>IF($B16="N/A","N/A",IF(C16&gt;15,"No",IF(C16&lt;-15,"No","Yes")))</f>
        <v>N/A</v>
      </c>
      <c r="E16" s="24" t="s">
        <v>1748</v>
      </c>
      <c r="F16" s="5" t="str">
        <f>IF($B16="N/A","N/A",IF(E16&gt;15,"No",IF(E16&lt;-15,"No","Yes")))</f>
        <v>N/A</v>
      </c>
      <c r="G16" s="24" t="s">
        <v>1748</v>
      </c>
      <c r="H16" s="5" t="str">
        <f>IF($B16="N/A","N/A",IF(G16&gt;15,"No",IF(G16&lt;-15,"No","Yes")))</f>
        <v>N/A</v>
      </c>
      <c r="I16" s="6" t="s">
        <v>1748</v>
      </c>
      <c r="J16" s="6" t="s">
        <v>1748</v>
      </c>
      <c r="K16" s="105" t="str">
        <f t="shared" si="0"/>
        <v>N/A</v>
      </c>
    </row>
    <row r="17" spans="1:11" x14ac:dyDescent="0.2">
      <c r="A17" s="104" t="s">
        <v>131</v>
      </c>
      <c r="B17" s="22" t="s">
        <v>213</v>
      </c>
      <c r="C17" s="23">
        <v>244</v>
      </c>
      <c r="D17" s="5" t="str">
        <f>IF($B17="N/A","N/A",IF(C17&gt;15,"No",IF(C17&lt;-15,"No","Yes")))</f>
        <v>N/A</v>
      </c>
      <c r="E17" s="23">
        <v>516</v>
      </c>
      <c r="F17" s="5" t="str">
        <f>IF($B17="N/A","N/A",IF(E17&gt;15,"No",IF(E17&lt;-15,"No","Yes")))</f>
        <v>N/A</v>
      </c>
      <c r="G17" s="23">
        <v>2815</v>
      </c>
      <c r="H17" s="5" t="str">
        <f>IF($B17="N/A","N/A",IF(G17&gt;15,"No",IF(G17&lt;-15,"No","Yes")))</f>
        <v>N/A</v>
      </c>
      <c r="I17" s="6">
        <v>111.5</v>
      </c>
      <c r="J17" s="6">
        <v>445.5</v>
      </c>
      <c r="K17" s="105" t="str">
        <f t="shared" si="0"/>
        <v>No</v>
      </c>
    </row>
    <row r="18" spans="1:11" x14ac:dyDescent="0.2">
      <c r="A18" s="104" t="s">
        <v>346</v>
      </c>
      <c r="B18" s="22" t="s">
        <v>213</v>
      </c>
      <c r="C18" s="4">
        <v>3.3232089000000001E-3</v>
      </c>
      <c r="D18" s="5" t="str">
        <f>IF($B18="N/A","N/A",IF(C18&gt;15,"No",IF(C18&lt;-15,"No","Yes")))</f>
        <v>N/A</v>
      </c>
      <c r="E18" s="4">
        <v>6.9209025000000002E-3</v>
      </c>
      <c r="F18" s="5" t="str">
        <f>IF($B18="N/A","N/A",IF(E18&gt;15,"No",IF(E18&lt;-15,"No","Yes")))</f>
        <v>N/A</v>
      </c>
      <c r="G18" s="4">
        <v>3.56393084E-2</v>
      </c>
      <c r="H18" s="5" t="str">
        <f>IF($B18="N/A","N/A",IF(G18&gt;15,"No",IF(G18&lt;-15,"No","Yes")))</f>
        <v>N/A</v>
      </c>
      <c r="I18" s="6">
        <v>108.3</v>
      </c>
      <c r="J18" s="6">
        <v>415</v>
      </c>
      <c r="K18" s="105" t="str">
        <f t="shared" si="0"/>
        <v>No</v>
      </c>
    </row>
    <row r="19" spans="1:11" ht="27.75" customHeight="1" x14ac:dyDescent="0.2">
      <c r="A19" s="104" t="s">
        <v>836</v>
      </c>
      <c r="B19" s="22" t="s">
        <v>213</v>
      </c>
      <c r="C19" s="24">
        <v>116.27868852</v>
      </c>
      <c r="D19" s="5" t="str">
        <f>IF($B19="N/A","N/A",IF(C19&gt;60,"No",IF(C19&lt;15,"No","Yes")))</f>
        <v>N/A</v>
      </c>
      <c r="E19" s="24">
        <v>26.726744186000001</v>
      </c>
      <c r="F19" s="5" t="str">
        <f>IF($B19="N/A","N/A",IF(E19&gt;60,"No",IF(E19&lt;15,"No","Yes")))</f>
        <v>N/A</v>
      </c>
      <c r="G19" s="24">
        <v>41.883481349999997</v>
      </c>
      <c r="H19" s="5" t="str">
        <f>IF($B19="N/A","N/A",IF(G19&gt;60,"No",IF(G19&lt;15,"No","Yes")))</f>
        <v>N/A</v>
      </c>
      <c r="I19" s="6">
        <v>-77</v>
      </c>
      <c r="J19" s="6">
        <v>56.71</v>
      </c>
      <c r="K19" s="105" t="str">
        <f t="shared" si="0"/>
        <v>No</v>
      </c>
    </row>
    <row r="20" spans="1:11" x14ac:dyDescent="0.2">
      <c r="A20" s="104" t="s">
        <v>27</v>
      </c>
      <c r="B20" s="22" t="s">
        <v>217</v>
      </c>
      <c r="C20" s="23">
        <v>0</v>
      </c>
      <c r="D20" s="5" t="str">
        <f>IF($B20="N/A","N/A",IF(C20="N/A","N/A",IF(C20=0,"Yes","No")))</f>
        <v>Yes</v>
      </c>
      <c r="E20" s="23">
        <v>0</v>
      </c>
      <c r="F20" s="5" t="str">
        <f>IF($B20="N/A","N/A",IF(E20="N/A","N/A",IF(E20=0,"Yes","No")))</f>
        <v>Yes</v>
      </c>
      <c r="G20" s="23">
        <v>0</v>
      </c>
      <c r="H20" s="5" t="str">
        <f>IF($B20="N/A","N/A",IF(G20=0,"Yes","No"))</f>
        <v>Yes</v>
      </c>
      <c r="I20" s="6" t="s">
        <v>1748</v>
      </c>
      <c r="J20" s="6" t="s">
        <v>1748</v>
      </c>
      <c r="K20" s="105" t="str">
        <f t="shared" si="0"/>
        <v>N/A</v>
      </c>
    </row>
    <row r="21" spans="1:11" x14ac:dyDescent="0.2">
      <c r="A21" s="104" t="s">
        <v>837</v>
      </c>
      <c r="B21" s="22" t="s">
        <v>213</v>
      </c>
      <c r="C21" s="5">
        <v>0.30043715180000002</v>
      </c>
      <c r="D21" s="5" t="str">
        <f>IF($B21="N/A","N/A",IF(C21&gt;15,"No",IF(C21&lt;-15,"No","Yes")))</f>
        <v>N/A</v>
      </c>
      <c r="E21" s="5">
        <v>0.28546040430000003</v>
      </c>
      <c r="F21" s="5" t="str">
        <f>IF($B21="N/A","N/A",IF(E21&gt;15,"No",IF(E21&lt;-15,"No","Yes")))</f>
        <v>N/A</v>
      </c>
      <c r="G21" s="5">
        <v>0.2770497287</v>
      </c>
      <c r="H21" s="5" t="str">
        <f>IF($B21="N/A","N/A",IF(G21&gt;15,"No",IF(G21&lt;-15,"No","Yes")))</f>
        <v>N/A</v>
      </c>
      <c r="I21" s="6">
        <v>-4.9800000000000004</v>
      </c>
      <c r="J21" s="6">
        <v>-2.95</v>
      </c>
      <c r="K21" s="105" t="str">
        <f t="shared" si="0"/>
        <v>Yes</v>
      </c>
    </row>
    <row r="22" spans="1:11" x14ac:dyDescent="0.2">
      <c r="A22" s="112" t="s">
        <v>1686</v>
      </c>
      <c r="B22" s="113" t="s">
        <v>213</v>
      </c>
      <c r="C22" s="134">
        <v>2266434</v>
      </c>
      <c r="D22" s="114" t="str">
        <f>IF($B22="N/A","N/A",IF(C22&gt;15,"No",IF(C22&lt;-15,"No","Yes")))</f>
        <v>N/A</v>
      </c>
      <c r="E22" s="134">
        <v>2384997</v>
      </c>
      <c r="F22" s="114" t="str">
        <f>IF($B22="N/A","N/A",IF(E22&gt;15,"No",IF(E22&lt;-15,"No","Yes")))</f>
        <v>N/A</v>
      </c>
      <c r="G22" s="134">
        <v>2395908</v>
      </c>
      <c r="H22" s="114" t="str">
        <f>IF($B22="N/A","N/A",IF(G22&gt;15,"No",IF(G22&lt;-15,"No","Yes")))</f>
        <v>N/A</v>
      </c>
      <c r="I22" s="115">
        <v>5.2309999999999999</v>
      </c>
      <c r="J22" s="115">
        <v>0.45750000000000002</v>
      </c>
      <c r="K22" s="116" t="str">
        <f t="shared" si="0"/>
        <v>Yes</v>
      </c>
    </row>
    <row r="23" spans="1:11" ht="12" customHeight="1" x14ac:dyDescent="0.2">
      <c r="A23" s="202" t="s">
        <v>1621</v>
      </c>
      <c r="B23" s="203"/>
      <c r="C23" s="203"/>
      <c r="D23" s="203"/>
      <c r="E23" s="203"/>
      <c r="F23" s="203"/>
      <c r="G23" s="203"/>
      <c r="H23" s="203"/>
      <c r="I23" s="203"/>
      <c r="J23" s="203"/>
      <c r="K23" s="204"/>
    </row>
    <row r="24" spans="1:11" x14ac:dyDescent="0.2">
      <c r="A24" s="194" t="s">
        <v>1619</v>
      </c>
      <c r="B24" s="195"/>
      <c r="C24" s="195"/>
      <c r="D24" s="195"/>
      <c r="E24" s="195"/>
      <c r="F24" s="195"/>
      <c r="G24" s="195"/>
      <c r="H24" s="195"/>
      <c r="I24" s="195"/>
      <c r="J24" s="195"/>
      <c r="K24" s="196"/>
    </row>
    <row r="25" spans="1:11" x14ac:dyDescent="0.2">
      <c r="A25" s="197" t="s">
        <v>1707</v>
      </c>
      <c r="B25" s="197"/>
      <c r="C25" s="197"/>
      <c r="D25" s="197"/>
      <c r="E25" s="197"/>
      <c r="F25" s="197"/>
      <c r="G25" s="197"/>
      <c r="H25" s="197"/>
      <c r="I25" s="197"/>
      <c r="J25" s="197"/>
      <c r="K25" s="198"/>
    </row>
    <row r="26" spans="1:11" x14ac:dyDescent="0.2">
      <c r="C26" s="4"/>
      <c r="D26" s="4"/>
    </row>
    <row r="27" spans="1:11" x14ac:dyDescent="0.2">
      <c r="C27" s="4"/>
      <c r="D27" s="4"/>
    </row>
    <row r="28" spans="1:11" x14ac:dyDescent="0.2">
      <c r="C28" s="4"/>
      <c r="D28" s="4"/>
    </row>
    <row r="29" spans="1:11" x14ac:dyDescent="0.2">
      <c r="C29" s="4"/>
      <c r="D29" s="4"/>
    </row>
    <row r="30" spans="1:11" x14ac:dyDescent="0.2">
      <c r="C30" s="4"/>
      <c r="D30" s="4"/>
    </row>
    <row r="31" spans="1:11" x14ac:dyDescent="0.2">
      <c r="C31" s="4"/>
      <c r="D31" s="4"/>
    </row>
    <row r="32" spans="1:11" x14ac:dyDescent="0.2">
      <c r="C32" s="4"/>
      <c r="D32" s="4"/>
    </row>
    <row r="33" spans="3:4" x14ac:dyDescent="0.2">
      <c r="C33" s="4"/>
      <c r="D33" s="4"/>
    </row>
    <row r="34" spans="3:4" x14ac:dyDescent="0.2">
      <c r="C34" s="4"/>
      <c r="D34" s="4"/>
    </row>
    <row r="35" spans="3:4" x14ac:dyDescent="0.2">
      <c r="C35" s="4"/>
      <c r="D35" s="4"/>
    </row>
    <row r="36" spans="3:4" x14ac:dyDescent="0.2">
      <c r="C36" s="4"/>
      <c r="D36" s="4"/>
    </row>
    <row r="37" spans="3:4" x14ac:dyDescent="0.2">
      <c r="C37" s="4"/>
      <c r="D37" s="4"/>
    </row>
    <row r="38" spans="3:4" x14ac:dyDescent="0.2">
      <c r="C38" s="4"/>
      <c r="D38" s="4"/>
    </row>
    <row r="39" spans="3:4" x14ac:dyDescent="0.2">
      <c r="C39" s="4"/>
      <c r="D39" s="4"/>
    </row>
    <row r="40" spans="3:4" x14ac:dyDescent="0.2">
      <c r="C40" s="4"/>
      <c r="D40" s="4"/>
    </row>
  </sheetData>
  <mergeCells count="7">
    <mergeCell ref="A25:K25"/>
    <mergeCell ref="A1:K1"/>
    <mergeCell ref="A2:K2"/>
    <mergeCell ref="A4:K4"/>
    <mergeCell ref="A23:K23"/>
    <mergeCell ref="A24:K24"/>
    <mergeCell ref="A3:K3"/>
  </mergeCells>
  <phoneticPr fontId="0" type="noConversion"/>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13"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1728</v>
      </c>
      <c r="B1" s="186"/>
      <c r="C1" s="186"/>
      <c r="D1" s="186"/>
      <c r="E1" s="186"/>
      <c r="F1" s="186"/>
      <c r="G1" s="186"/>
      <c r="H1" s="186"/>
      <c r="I1" s="186"/>
      <c r="J1" s="186"/>
      <c r="K1" s="187"/>
    </row>
    <row r="2" spans="1:11" x14ac:dyDescent="0.2">
      <c r="A2" s="191" t="s">
        <v>1576</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ht="55.5" customHeight="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04" t="s">
        <v>12</v>
      </c>
      <c r="B6" s="22" t="s">
        <v>213</v>
      </c>
      <c r="C6" s="23">
        <v>2866823</v>
      </c>
      <c r="D6" s="5" t="str">
        <f>IF($B6="N/A","N/A",IF(C6&gt;15,"No",IF(C6&lt;-15,"No","Yes")))</f>
        <v>N/A</v>
      </c>
      <c r="E6" s="23">
        <v>2724435</v>
      </c>
      <c r="F6" s="5" t="str">
        <f>IF($B6="N/A","N/A",IF(E6&gt;15,"No",IF(E6&lt;-15,"No","Yes")))</f>
        <v>N/A</v>
      </c>
      <c r="G6" s="23">
        <v>1082423</v>
      </c>
      <c r="H6" s="5" t="str">
        <f>IF($B6="N/A","N/A",IF(G6&gt;15,"No",IF(G6&lt;-15,"No","Yes")))</f>
        <v>N/A</v>
      </c>
      <c r="I6" s="6">
        <v>-4.97</v>
      </c>
      <c r="J6" s="6">
        <v>-60.3</v>
      </c>
      <c r="K6" s="105" t="str">
        <f t="shared" ref="K6:K18" si="0">IF(J6="Div by 0", "N/A", IF(J6="N/A","N/A", IF(J6&gt;30, "No", IF(J6&lt;-30, "No", "Yes"))))</f>
        <v>No</v>
      </c>
    </row>
    <row r="7" spans="1:11" x14ac:dyDescent="0.2">
      <c r="A7" s="104" t="s">
        <v>30</v>
      </c>
      <c r="B7" s="22" t="s">
        <v>214</v>
      </c>
      <c r="C7" s="5">
        <v>100</v>
      </c>
      <c r="D7" s="5" t="str">
        <f>IF($B7="N/A","N/A",IF(C7&gt;100,"No",IF(C7&lt;95,"No","Yes")))</f>
        <v>Yes</v>
      </c>
      <c r="E7" s="5">
        <v>100</v>
      </c>
      <c r="F7" s="5" t="str">
        <f>IF($B7="N/A","N/A",IF(E7&gt;100,"No",IF(E7&lt;95,"No","Yes")))</f>
        <v>Yes</v>
      </c>
      <c r="G7" s="5">
        <v>100</v>
      </c>
      <c r="H7" s="5" t="str">
        <f>IF($B7="N/A","N/A",IF(G7&gt;100,"No",IF(G7&lt;95,"No","Yes")))</f>
        <v>Yes</v>
      </c>
      <c r="I7" s="6">
        <v>0</v>
      </c>
      <c r="J7" s="6">
        <v>0</v>
      </c>
      <c r="K7" s="105" t="str">
        <f t="shared" si="0"/>
        <v>Yes</v>
      </c>
    </row>
    <row r="8" spans="1:11" x14ac:dyDescent="0.2">
      <c r="A8" s="104" t="s">
        <v>29</v>
      </c>
      <c r="B8" s="22" t="s">
        <v>217</v>
      </c>
      <c r="C8" s="5">
        <v>0</v>
      </c>
      <c r="D8" s="5" t="str">
        <f>IF($B8="N/A","N/A",IF(C8=0,"Yes","No"))</f>
        <v>Yes</v>
      </c>
      <c r="E8" s="5">
        <v>0</v>
      </c>
      <c r="F8" s="5" t="str">
        <f>IF($B8="N/A","N/A",IF(E8=0,"Yes","No"))</f>
        <v>Yes</v>
      </c>
      <c r="G8" s="5">
        <v>0</v>
      </c>
      <c r="H8" s="5" t="str">
        <f>IF($B8="N/A","N/A",IF(G8=0,"Yes","No"))</f>
        <v>Yes</v>
      </c>
      <c r="I8" s="6" t="s">
        <v>1748</v>
      </c>
      <c r="J8" s="6" t="s">
        <v>1748</v>
      </c>
      <c r="K8" s="105" t="str">
        <f t="shared" si="0"/>
        <v>N/A</v>
      </c>
    </row>
    <row r="9" spans="1:11" x14ac:dyDescent="0.2">
      <c r="A9" s="104" t="s">
        <v>849</v>
      </c>
      <c r="B9" s="22" t="s">
        <v>271</v>
      </c>
      <c r="C9" s="24">
        <v>70.682401738999999</v>
      </c>
      <c r="D9" s="5" t="str">
        <f>IF($B9="N/A","N/A",IF(C9&gt;60,"No",IF(C9&lt;15,"No","Yes")))</f>
        <v>No</v>
      </c>
      <c r="E9" s="24">
        <v>78.252501527999996</v>
      </c>
      <c r="F9" s="5" t="str">
        <f>IF($B9="N/A","N/A",IF(E9&gt;60,"No",IF(E9&lt;15,"No","Yes")))</f>
        <v>No</v>
      </c>
      <c r="G9" s="24">
        <v>87.316107474000006</v>
      </c>
      <c r="H9" s="5" t="str">
        <f>IF($B9="N/A","N/A",IF(G9&gt;60,"No",IF(G9&lt;15,"No","Yes")))</f>
        <v>No</v>
      </c>
      <c r="I9" s="6">
        <v>10.71</v>
      </c>
      <c r="J9" s="6">
        <v>11.58</v>
      </c>
      <c r="K9" s="105" t="str">
        <f t="shared" si="0"/>
        <v>Yes</v>
      </c>
    </row>
    <row r="10" spans="1:11" x14ac:dyDescent="0.2">
      <c r="A10" s="104" t="s">
        <v>14</v>
      </c>
      <c r="B10" s="22" t="s">
        <v>272</v>
      </c>
      <c r="C10" s="5">
        <v>2.7124799822000001</v>
      </c>
      <c r="D10" s="5" t="str">
        <f>IF($B10="N/A","N/A",IF(C10&gt;15,"No",IF(C10&lt;=0,"No","Yes")))</f>
        <v>Yes</v>
      </c>
      <c r="E10" s="5">
        <v>2.9381137740000001</v>
      </c>
      <c r="F10" s="5" t="str">
        <f>IF($B10="N/A","N/A",IF(E10&gt;15,"No",IF(E10&lt;=0,"No","Yes")))</f>
        <v>Yes</v>
      </c>
      <c r="G10" s="5">
        <v>1.9812956671999999</v>
      </c>
      <c r="H10" s="5" t="str">
        <f>IF($B10="N/A","N/A",IF(G10&gt;15,"No",IF(G10&lt;=0,"No","Yes")))</f>
        <v>Yes</v>
      </c>
      <c r="I10" s="6">
        <v>8.3179999999999996</v>
      </c>
      <c r="J10" s="6">
        <v>-32.6</v>
      </c>
      <c r="K10" s="105" t="str">
        <f t="shared" si="0"/>
        <v>No</v>
      </c>
    </row>
    <row r="11" spans="1:11" x14ac:dyDescent="0.2">
      <c r="A11" s="104" t="s">
        <v>872</v>
      </c>
      <c r="B11" s="22" t="s">
        <v>213</v>
      </c>
      <c r="C11" s="24">
        <v>172.99481752</v>
      </c>
      <c r="D11" s="5" t="str">
        <f>IF($B11="N/A","N/A",IF(C11&gt;15,"No",IF(C11&lt;-15,"No","Yes")))</f>
        <v>N/A</v>
      </c>
      <c r="E11" s="24">
        <v>173.92385723000001</v>
      </c>
      <c r="F11" s="5" t="str">
        <f>IF($B11="N/A","N/A",IF(E11&gt;15,"No",IF(E11&lt;-15,"No","Yes")))</f>
        <v>N/A</v>
      </c>
      <c r="G11" s="24">
        <v>216.38035065</v>
      </c>
      <c r="H11" s="5" t="str">
        <f>IF($B11="N/A","N/A",IF(G11&gt;15,"No",IF(G11&lt;-15,"No","Yes")))</f>
        <v>N/A</v>
      </c>
      <c r="I11" s="6">
        <v>0.53700000000000003</v>
      </c>
      <c r="J11" s="6">
        <v>24.41</v>
      </c>
      <c r="K11" s="105" t="str">
        <f t="shared" si="0"/>
        <v>Yes</v>
      </c>
    </row>
    <row r="12" spans="1:11" x14ac:dyDescent="0.2">
      <c r="A12" s="104" t="s">
        <v>934</v>
      </c>
      <c r="B12" s="22" t="s">
        <v>213</v>
      </c>
      <c r="C12" s="5">
        <v>2.9198175122999999</v>
      </c>
      <c r="D12" s="5" t="str">
        <f>IF($B12="N/A","N/A",IF(C12&gt;15,"No",IF(C12&lt;-15,"No","Yes")))</f>
        <v>N/A</v>
      </c>
      <c r="E12" s="5">
        <v>3.4240126852000001</v>
      </c>
      <c r="F12" s="5" t="str">
        <f>IF($B12="N/A","N/A",IF(E12&gt;15,"No",IF(E12&lt;-15,"No","Yes")))</f>
        <v>N/A</v>
      </c>
      <c r="G12" s="5">
        <v>6.2311129752000003</v>
      </c>
      <c r="H12" s="5" t="str">
        <f>IF($B12="N/A","N/A",IF(G12&gt;15,"No",IF(G12&lt;-15,"No","Yes")))</f>
        <v>N/A</v>
      </c>
      <c r="I12" s="6">
        <v>17.27</v>
      </c>
      <c r="J12" s="6">
        <v>81.98</v>
      </c>
      <c r="K12" s="105" t="str">
        <f t="shared" si="0"/>
        <v>No</v>
      </c>
    </row>
    <row r="13" spans="1:11" x14ac:dyDescent="0.2">
      <c r="A13" s="104" t="s">
        <v>51</v>
      </c>
      <c r="B13" s="22" t="s">
        <v>273</v>
      </c>
      <c r="C13" s="5">
        <v>99.334524664</v>
      </c>
      <c r="D13" s="5" t="str">
        <f>IF($B13="N/A","N/A",IF(C13&gt;99,"No",IF(C13&lt;95,"No","Yes")))</f>
        <v>No</v>
      </c>
      <c r="E13" s="5">
        <v>98.914380413000004</v>
      </c>
      <c r="F13" s="5" t="str">
        <f>IF($B13="N/A","N/A",IF(E13&gt;99,"No",IF(E13&lt;95,"No","Yes")))</f>
        <v>Yes</v>
      </c>
      <c r="G13" s="5">
        <v>99.436079980000002</v>
      </c>
      <c r="H13" s="5" t="str">
        <f>IF($B13="N/A","N/A",IF(G13&gt;99,"No",IF(G13&lt;95,"No","Yes")))</f>
        <v>No</v>
      </c>
      <c r="I13" s="6">
        <v>-0.42299999999999999</v>
      </c>
      <c r="J13" s="6">
        <v>0.52739999999999998</v>
      </c>
      <c r="K13" s="105" t="str">
        <f t="shared" si="0"/>
        <v>Yes</v>
      </c>
    </row>
    <row r="14" spans="1:11" x14ac:dyDescent="0.2">
      <c r="A14" s="104" t="s">
        <v>52</v>
      </c>
      <c r="B14" s="22" t="s">
        <v>274</v>
      </c>
      <c r="C14" s="5">
        <v>0.6654753363</v>
      </c>
      <c r="D14" s="5" t="str">
        <f>IF($B14="N/A","N/A",IF(C14&gt;6,"No",IF(C14&lt;=0,"No","Yes")))</f>
        <v>Yes</v>
      </c>
      <c r="E14" s="5">
        <v>1.0856195872000001</v>
      </c>
      <c r="F14" s="5" t="str">
        <f>IF($B14="N/A","N/A",IF(E14&gt;6,"No",IF(E14&lt;=0,"No","Yes")))</f>
        <v>Yes</v>
      </c>
      <c r="G14" s="5">
        <v>0.56392002019999998</v>
      </c>
      <c r="H14" s="5" t="str">
        <f>IF($B14="N/A","N/A",IF(G14&gt;6,"No",IF(G14&lt;=0,"No","Yes")))</f>
        <v>Yes</v>
      </c>
      <c r="I14" s="6">
        <v>63.13</v>
      </c>
      <c r="J14" s="6">
        <v>-48.1</v>
      </c>
      <c r="K14" s="105" t="str">
        <f t="shared" si="0"/>
        <v>No</v>
      </c>
    </row>
    <row r="15" spans="1:11" x14ac:dyDescent="0.2">
      <c r="A15" s="104" t="s">
        <v>164</v>
      </c>
      <c r="B15" s="22" t="s">
        <v>213</v>
      </c>
      <c r="C15" s="5">
        <v>99.969625089000004</v>
      </c>
      <c r="D15" s="5" t="str">
        <f>IF($B15="N/A","N/A",IF(C15&gt;15,"No",IF(C15&lt;-15,"No","Yes")))</f>
        <v>N/A</v>
      </c>
      <c r="E15" s="5">
        <v>99.975471806000002</v>
      </c>
      <c r="F15" s="5" t="str">
        <f>IF($B15="N/A","N/A",IF(E15&gt;15,"No",IF(E15&lt;-15,"No","Yes")))</f>
        <v>N/A</v>
      </c>
      <c r="G15" s="5">
        <v>93.854981655000003</v>
      </c>
      <c r="H15" s="5" t="str">
        <f>IF($B15="N/A","N/A",IF(G15&gt;15,"No",IF(G15&lt;-15,"No","Yes")))</f>
        <v>N/A</v>
      </c>
      <c r="I15" s="6">
        <v>5.7999999999999996E-3</v>
      </c>
      <c r="J15" s="6">
        <v>-6.12</v>
      </c>
      <c r="K15" s="105" t="str">
        <f t="shared" si="0"/>
        <v>Yes</v>
      </c>
    </row>
    <row r="16" spans="1:11" x14ac:dyDescent="0.2">
      <c r="A16" s="104" t="s">
        <v>165</v>
      </c>
      <c r="B16" s="22" t="s">
        <v>275</v>
      </c>
      <c r="C16" s="5">
        <v>0</v>
      </c>
      <c r="D16" s="5" t="str">
        <f>IF($B16="N/A","N/A",IF(C16&gt;98,"Yes","No"))</f>
        <v>No</v>
      </c>
      <c r="E16" s="5">
        <v>0</v>
      </c>
      <c r="F16" s="5" t="str">
        <f>IF($B16="N/A","N/A",IF(E16&gt;98,"Yes","No"))</f>
        <v>No</v>
      </c>
      <c r="G16" s="5">
        <v>0</v>
      </c>
      <c r="H16" s="5" t="str">
        <f>IF($B16="N/A","N/A",IF(G16&gt;98,"Yes","No"))</f>
        <v>No</v>
      </c>
      <c r="I16" s="6" t="s">
        <v>1748</v>
      </c>
      <c r="J16" s="6" t="s">
        <v>1748</v>
      </c>
      <c r="K16" s="105" t="str">
        <f t="shared" si="0"/>
        <v>N/A</v>
      </c>
    </row>
    <row r="17" spans="1:11" x14ac:dyDescent="0.2">
      <c r="A17" s="104" t="s">
        <v>21</v>
      </c>
      <c r="B17" s="22" t="s">
        <v>275</v>
      </c>
      <c r="C17" s="5">
        <v>97.980402037000005</v>
      </c>
      <c r="D17" s="5" t="str">
        <f>IF($B17="N/A","N/A",IF(C17&gt;98,"Yes","No"))</f>
        <v>No</v>
      </c>
      <c r="E17" s="5">
        <v>99.881144015999993</v>
      </c>
      <c r="F17" s="5" t="str">
        <f>IF($B17="N/A","N/A",IF(E17&gt;98,"Yes","No"))</f>
        <v>Yes</v>
      </c>
      <c r="G17" s="5">
        <v>99.962464659999995</v>
      </c>
      <c r="H17" s="5" t="str">
        <f>IF($B17="N/A","N/A",IF(G17&gt;98,"Yes","No"))</f>
        <v>Yes</v>
      </c>
      <c r="I17" s="6">
        <v>1.94</v>
      </c>
      <c r="J17" s="6">
        <v>8.14E-2</v>
      </c>
      <c r="K17" s="105" t="str">
        <f t="shared" si="0"/>
        <v>Yes</v>
      </c>
    </row>
    <row r="18" spans="1:11" x14ac:dyDescent="0.2">
      <c r="A18" s="104" t="s">
        <v>53</v>
      </c>
      <c r="B18" s="22" t="s">
        <v>275</v>
      </c>
      <c r="C18" s="5">
        <v>100</v>
      </c>
      <c r="D18" s="5" t="str">
        <f>IF($B18="N/A","N/A",IF(C18&gt;98,"Yes","No"))</f>
        <v>Yes</v>
      </c>
      <c r="E18" s="5">
        <v>100</v>
      </c>
      <c r="F18" s="5" t="str">
        <f>IF($B18="N/A","N/A",IF(E18&gt;98,"Yes","No"))</f>
        <v>Yes</v>
      </c>
      <c r="G18" s="5">
        <v>100</v>
      </c>
      <c r="H18" s="5" t="str">
        <f>IF($B18="N/A","N/A",IF(G18&gt;98,"Yes","No"))</f>
        <v>Yes</v>
      </c>
      <c r="I18" s="6">
        <v>0</v>
      </c>
      <c r="J18" s="6">
        <v>0</v>
      </c>
      <c r="K18" s="105" t="str">
        <f t="shared" si="0"/>
        <v>Yes</v>
      </c>
    </row>
    <row r="19" spans="1:11" ht="12.75" customHeight="1" x14ac:dyDescent="0.2">
      <c r="A19" s="104" t="s">
        <v>673</v>
      </c>
      <c r="B19" s="22" t="s">
        <v>223</v>
      </c>
      <c r="C19" s="5">
        <v>99.503457311000005</v>
      </c>
      <c r="D19" s="5" t="str">
        <f>IF($B19="N/A","N/A",IF(C19&gt;100,"No",IF(C19&lt;98,"No","Yes")))</f>
        <v>Yes</v>
      </c>
      <c r="E19" s="5">
        <v>99.533444548999995</v>
      </c>
      <c r="F19" s="5" t="str">
        <f>IF($B19="N/A","N/A",IF(E19&gt;100,"No",IF(E19&lt;98,"No","Yes")))</f>
        <v>Yes</v>
      </c>
      <c r="G19" s="5">
        <v>99.876850363000003</v>
      </c>
      <c r="H19" s="5" t="str">
        <f>IF($B19="N/A","N/A",IF(G19&gt;100,"No",IF(G19&lt;98,"No","Yes")))</f>
        <v>Yes</v>
      </c>
      <c r="I19" s="6">
        <v>3.0099999999999998E-2</v>
      </c>
      <c r="J19" s="6">
        <v>0.34499999999999997</v>
      </c>
      <c r="K19" s="105" t="str">
        <f>IF(J19="Div by 0", "N/A", IF(J19="N/A","N/A", IF(J19&gt;30, "No", IF(J19&lt;-30, "No", "Yes"))))</f>
        <v>Yes</v>
      </c>
    </row>
    <row r="20" spans="1:11" x14ac:dyDescent="0.2">
      <c r="A20" s="104" t="s">
        <v>674</v>
      </c>
      <c r="B20" s="22" t="s">
        <v>223</v>
      </c>
      <c r="C20" s="5">
        <v>99.999860472999998</v>
      </c>
      <c r="D20" s="5" t="str">
        <f>IF($B20="N/A","N/A",IF(C20&gt;100,"No",IF(C20&lt;98,"No","Yes")))</f>
        <v>Yes</v>
      </c>
      <c r="E20" s="5">
        <v>100</v>
      </c>
      <c r="F20" s="5" t="str">
        <f>IF($B20="N/A","N/A",IF(E20&gt;100,"No",IF(E20&lt;98,"No","Yes")))</f>
        <v>Yes</v>
      </c>
      <c r="G20" s="5">
        <v>99.983093486000001</v>
      </c>
      <c r="H20" s="5" t="str">
        <f>IF($B20="N/A","N/A",IF(G20&gt;100,"No",IF(G20&lt;98,"No","Yes")))</f>
        <v>Yes</v>
      </c>
      <c r="I20" s="6">
        <v>1E-4</v>
      </c>
      <c r="J20" s="6">
        <v>-1.7000000000000001E-2</v>
      </c>
      <c r="K20" s="105" t="str">
        <f>IF(J20="Div by 0", "N/A", IF(J20="N/A","N/A", IF(J20&gt;30, "No", IF(J20&lt;-30, "No", "Yes"))))</f>
        <v>Yes</v>
      </c>
    </row>
    <row r="21" spans="1:11" x14ac:dyDescent="0.2">
      <c r="A21" s="104" t="s">
        <v>675</v>
      </c>
      <c r="B21" s="22" t="s">
        <v>223</v>
      </c>
      <c r="C21" s="5">
        <v>99.999860472999998</v>
      </c>
      <c r="D21" s="5" t="str">
        <f>IF($B21="N/A","N/A",IF(C21&gt;100,"No",IF(C21&lt;98,"No","Yes")))</f>
        <v>Yes</v>
      </c>
      <c r="E21" s="5">
        <v>100</v>
      </c>
      <c r="F21" s="5" t="str">
        <f>IF($B21="N/A","N/A",IF(E21&gt;100,"No",IF(E21&lt;98,"No","Yes")))</f>
        <v>Yes</v>
      </c>
      <c r="G21" s="5">
        <v>99.983093486000001</v>
      </c>
      <c r="H21" s="5" t="str">
        <f>IF($B21="N/A","N/A",IF(G21&gt;100,"No",IF(G21&lt;98,"No","Yes")))</f>
        <v>Yes</v>
      </c>
      <c r="I21" s="6">
        <v>1E-4</v>
      </c>
      <c r="J21" s="6">
        <v>-1.7000000000000001E-2</v>
      </c>
      <c r="K21" s="105" t="str">
        <f>IF(J21="Div by 0", "N/A", IF(J21="N/A","N/A", IF(J21&gt;30, "No", IF(J21&lt;-30, "No", "Yes"))))</f>
        <v>Yes</v>
      </c>
    </row>
    <row r="22" spans="1:11" ht="15" customHeight="1" x14ac:dyDescent="0.2">
      <c r="A22" s="104" t="s">
        <v>1687</v>
      </c>
      <c r="B22" s="22" t="s">
        <v>213</v>
      </c>
      <c r="C22" s="5">
        <v>60.250597962000001</v>
      </c>
      <c r="D22" s="5" t="str">
        <f>IF($B22="N/A","N/A",IF(C22&gt;15,"No",IF(C22&lt;-15,"No","Yes")))</f>
        <v>N/A</v>
      </c>
      <c r="E22" s="5">
        <v>56.526509165999997</v>
      </c>
      <c r="F22" s="5" t="str">
        <f>IF($B22="N/A","N/A",IF(E22&gt;15,"No",IF(E22&lt;-15,"No","Yes")))</f>
        <v>N/A</v>
      </c>
      <c r="G22" s="5">
        <v>54.980077104999999</v>
      </c>
      <c r="H22" s="5" t="str">
        <f>IF($B22="N/A","N/A",IF(G22&gt;15,"No",IF(G22&lt;-15,"No","Yes")))</f>
        <v>N/A</v>
      </c>
      <c r="I22" s="6">
        <v>-6.18</v>
      </c>
      <c r="J22" s="6">
        <v>-2.74</v>
      </c>
      <c r="K22" s="105" t="str">
        <f t="shared" ref="K22:K31" si="1">IF(J22="Div by 0", "N/A", IF(J22="N/A","N/A", IF(J22&gt;30, "No", IF(J22&lt;-30, "No", "Yes"))))</f>
        <v>Yes</v>
      </c>
    </row>
    <row r="23" spans="1:11" x14ac:dyDescent="0.2">
      <c r="A23" s="104" t="s">
        <v>935</v>
      </c>
      <c r="B23" s="22" t="s">
        <v>213</v>
      </c>
      <c r="C23" s="5">
        <v>39.528146663000001</v>
      </c>
      <c r="D23" s="5" t="str">
        <f>IF($B23="N/A","N/A",IF(C23&gt;15,"No",IF(C23&lt;-15,"No","Yes")))</f>
        <v>N/A</v>
      </c>
      <c r="E23" s="5">
        <v>43.029105117</v>
      </c>
      <c r="F23" s="5" t="str">
        <f>IF($B23="N/A","N/A",IF(E23&gt;15,"No",IF(E23&lt;-15,"No","Yes")))</f>
        <v>N/A</v>
      </c>
      <c r="G23" s="5">
        <v>44.342276540999997</v>
      </c>
      <c r="H23" s="5" t="str">
        <f>IF($B23="N/A","N/A",IF(G23&gt;15,"No",IF(G23&lt;-15,"No","Yes")))</f>
        <v>N/A</v>
      </c>
      <c r="I23" s="6">
        <v>8.8569999999999993</v>
      </c>
      <c r="J23" s="6">
        <v>3.052</v>
      </c>
      <c r="K23" s="105" t="str">
        <f t="shared" si="1"/>
        <v>Yes</v>
      </c>
    </row>
    <row r="24" spans="1:11" ht="25.5" x14ac:dyDescent="0.2">
      <c r="A24" s="104" t="s">
        <v>936</v>
      </c>
      <c r="B24" s="22" t="s">
        <v>213</v>
      </c>
      <c r="C24" s="5">
        <v>0.1730487023</v>
      </c>
      <c r="D24" s="5" t="str">
        <f>IF($B24="N/A","N/A",IF(C24&gt;15,"No",IF(C24&lt;-15,"No","Yes")))</f>
        <v>N/A</v>
      </c>
      <c r="E24" s="5">
        <v>0.3884108081</v>
      </c>
      <c r="F24" s="5" t="str">
        <f>IF($B24="N/A","N/A",IF(E24&gt;15,"No",IF(E24&lt;-15,"No","Yes")))</f>
        <v>N/A</v>
      </c>
      <c r="G24" s="5">
        <v>0.60872690249999994</v>
      </c>
      <c r="H24" s="5" t="str">
        <f>IF($B24="N/A","N/A",IF(G24&gt;15,"No",IF(G24&lt;-15,"No","Yes")))</f>
        <v>N/A</v>
      </c>
      <c r="I24" s="6">
        <v>124.5</v>
      </c>
      <c r="J24" s="6">
        <v>56.72</v>
      </c>
      <c r="K24" s="105" t="str">
        <f t="shared" si="1"/>
        <v>No</v>
      </c>
    </row>
    <row r="25" spans="1:11" x14ac:dyDescent="0.2">
      <c r="A25" s="104" t="s">
        <v>166</v>
      </c>
      <c r="B25" s="22" t="s">
        <v>213</v>
      </c>
      <c r="C25" s="5">
        <v>99.999860472999998</v>
      </c>
      <c r="D25" s="5" t="str">
        <f t="shared" ref="D25:D27" si="2">IF($B25="N/A","N/A",IF(C25&gt;15,"No",IF(C25&lt;-15,"No","Yes")))</f>
        <v>N/A</v>
      </c>
      <c r="E25" s="5">
        <v>100</v>
      </c>
      <c r="F25" s="5" t="str">
        <f t="shared" ref="F25:F27" si="3">IF($B25="N/A","N/A",IF(E25&gt;15,"No",IF(E25&lt;-15,"No","Yes")))</f>
        <v>N/A</v>
      </c>
      <c r="G25" s="5">
        <v>99.983093486000001</v>
      </c>
      <c r="H25" s="5" t="str">
        <f t="shared" ref="H25:H27" si="4">IF($B25="N/A","N/A",IF(G25&gt;15,"No",IF(G25&lt;-15,"No","Yes")))</f>
        <v>N/A</v>
      </c>
      <c r="I25" s="6">
        <v>1E-4</v>
      </c>
      <c r="J25" s="6">
        <v>-1.7000000000000001E-2</v>
      </c>
      <c r="K25" s="105" t="str">
        <f t="shared" si="1"/>
        <v>Yes</v>
      </c>
    </row>
    <row r="26" spans="1:11" x14ac:dyDescent="0.2">
      <c r="A26" s="104" t="s">
        <v>167</v>
      </c>
      <c r="B26" s="22" t="s">
        <v>213</v>
      </c>
      <c r="C26" s="5">
        <v>99.999860472999998</v>
      </c>
      <c r="D26" s="5" t="str">
        <f t="shared" si="2"/>
        <v>N/A</v>
      </c>
      <c r="E26" s="5">
        <v>100</v>
      </c>
      <c r="F26" s="5" t="str">
        <f t="shared" si="3"/>
        <v>N/A</v>
      </c>
      <c r="G26" s="5">
        <v>99.983093486000001</v>
      </c>
      <c r="H26" s="5" t="str">
        <f t="shared" si="4"/>
        <v>N/A</v>
      </c>
      <c r="I26" s="6">
        <v>1E-4</v>
      </c>
      <c r="J26" s="6">
        <v>-1.7000000000000001E-2</v>
      </c>
      <c r="K26" s="105" t="str">
        <f t="shared" si="1"/>
        <v>Yes</v>
      </c>
    </row>
    <row r="27" spans="1:11" x14ac:dyDescent="0.2">
      <c r="A27" s="104" t="s">
        <v>168</v>
      </c>
      <c r="B27" s="22" t="s">
        <v>213</v>
      </c>
      <c r="C27" s="5">
        <v>99.999860472999998</v>
      </c>
      <c r="D27" s="5" t="str">
        <f t="shared" si="2"/>
        <v>N/A</v>
      </c>
      <c r="E27" s="5">
        <v>100</v>
      </c>
      <c r="F27" s="5" t="str">
        <f t="shared" si="3"/>
        <v>N/A</v>
      </c>
      <c r="G27" s="5">
        <v>99.983093486000001</v>
      </c>
      <c r="H27" s="5" t="str">
        <f t="shared" si="4"/>
        <v>N/A</v>
      </c>
      <c r="I27" s="6">
        <v>1E-4</v>
      </c>
      <c r="J27" s="6">
        <v>-1.7000000000000001E-2</v>
      </c>
      <c r="K27" s="105" t="str">
        <f t="shared" si="1"/>
        <v>Yes</v>
      </c>
    </row>
    <row r="28" spans="1:11" x14ac:dyDescent="0.2">
      <c r="A28" s="104" t="s">
        <v>54</v>
      </c>
      <c r="B28" s="22" t="s">
        <v>213</v>
      </c>
      <c r="C28" s="5">
        <v>5.5994737031000001</v>
      </c>
      <c r="D28" s="5" t="str">
        <f>IF($B28="N/A","N/A",IF(C28&gt;15,"No",IF(C28&lt;-15,"No","Yes")))</f>
        <v>N/A</v>
      </c>
      <c r="E28" s="5">
        <v>5.8920106371000003</v>
      </c>
      <c r="F28" s="5" t="str">
        <f>IF($B28="N/A","N/A",IF(E28&gt;15,"No",IF(E28&lt;-15,"No","Yes")))</f>
        <v>N/A</v>
      </c>
      <c r="G28" s="5">
        <v>6.6068440896</v>
      </c>
      <c r="H28" s="5" t="str">
        <f>IF($B28="N/A","N/A",IF(G28&gt;15,"No",IF(G28&lt;-15,"No","Yes")))</f>
        <v>N/A</v>
      </c>
      <c r="I28" s="6">
        <v>5.2240000000000002</v>
      </c>
      <c r="J28" s="6">
        <v>12.13</v>
      </c>
      <c r="K28" s="105" t="str">
        <f t="shared" si="1"/>
        <v>Yes</v>
      </c>
    </row>
    <row r="29" spans="1:11" x14ac:dyDescent="0.2">
      <c r="A29" s="104" t="s">
        <v>55</v>
      </c>
      <c r="B29" s="22" t="s">
        <v>213</v>
      </c>
      <c r="C29" s="5">
        <v>94.400386769999997</v>
      </c>
      <c r="D29" s="5" t="str">
        <f>IF($B29="N/A","N/A",IF(C29&gt;15,"No",IF(C29&lt;-15,"No","Yes")))</f>
        <v>N/A</v>
      </c>
      <c r="E29" s="5">
        <v>94.107989363000002</v>
      </c>
      <c r="F29" s="5" t="str">
        <f>IF($B29="N/A","N/A",IF(E29&gt;15,"No",IF(E29&lt;-15,"No","Yes")))</f>
        <v>N/A</v>
      </c>
      <c r="G29" s="5">
        <v>93.376249396000006</v>
      </c>
      <c r="H29" s="5" t="str">
        <f>IF($B29="N/A","N/A",IF(G29&gt;15,"No",IF(G29&lt;-15,"No","Yes")))</f>
        <v>N/A</v>
      </c>
      <c r="I29" s="6">
        <v>-0.31</v>
      </c>
      <c r="J29" s="6">
        <v>-0.77800000000000002</v>
      </c>
      <c r="K29" s="105" t="str">
        <f t="shared" si="1"/>
        <v>Yes</v>
      </c>
    </row>
    <row r="30" spans="1:11" x14ac:dyDescent="0.2">
      <c r="A30" s="104" t="s">
        <v>56</v>
      </c>
      <c r="B30" s="22" t="s">
        <v>213</v>
      </c>
      <c r="C30" s="5">
        <v>75.151448135999999</v>
      </c>
      <c r="D30" s="5" t="str">
        <f>IF($B30="N/A","N/A",IF(C30&gt;15,"No",IF(C30&lt;-15,"No","Yes")))</f>
        <v>N/A</v>
      </c>
      <c r="E30" s="5">
        <v>75.935120492999999</v>
      </c>
      <c r="F30" s="5" t="str">
        <f>IF($B30="N/A","N/A",IF(E30&gt;15,"No",IF(E30&lt;-15,"No","Yes")))</f>
        <v>N/A</v>
      </c>
      <c r="G30" s="5">
        <v>78.313561333999999</v>
      </c>
      <c r="H30" s="5" t="str">
        <f>IF($B30="N/A","N/A",IF(G30&gt;15,"No",IF(G30&lt;-15,"No","Yes")))</f>
        <v>N/A</v>
      </c>
      <c r="I30" s="6">
        <v>1.0429999999999999</v>
      </c>
      <c r="J30" s="6">
        <v>3.1320000000000001</v>
      </c>
      <c r="K30" s="105" t="str">
        <f t="shared" si="1"/>
        <v>Yes</v>
      </c>
    </row>
    <row r="31" spans="1:11" x14ac:dyDescent="0.2">
      <c r="A31" s="112" t="s">
        <v>57</v>
      </c>
      <c r="B31" s="113" t="s">
        <v>213</v>
      </c>
      <c r="C31" s="114">
        <v>17.300579770999999</v>
      </c>
      <c r="D31" s="114" t="str">
        <f>IF($B31="N/A","N/A",IF(C31&gt;15,"No",IF(C31&lt;-15,"No","Yes")))</f>
        <v>N/A</v>
      </c>
      <c r="E31" s="114">
        <v>16.695424923000001</v>
      </c>
      <c r="F31" s="114" t="str">
        <f>IF($B31="N/A","N/A",IF(E31&gt;15,"No",IF(E31&lt;-15,"No","Yes")))</f>
        <v>N/A</v>
      </c>
      <c r="G31" s="114">
        <v>15.161263203000001</v>
      </c>
      <c r="H31" s="114" t="str">
        <f>IF($B31="N/A","N/A",IF(G31&gt;15,"No",IF(G31&lt;-15,"No","Yes")))</f>
        <v>N/A</v>
      </c>
      <c r="I31" s="115">
        <v>-3.5</v>
      </c>
      <c r="J31" s="115">
        <v>-9.19</v>
      </c>
      <c r="K31" s="116" t="str">
        <f t="shared" si="1"/>
        <v>Yes</v>
      </c>
    </row>
    <row r="32" spans="1:11" ht="12" customHeight="1" x14ac:dyDescent="0.2">
      <c r="A32" s="202" t="s">
        <v>1621</v>
      </c>
      <c r="B32" s="203"/>
      <c r="C32" s="203"/>
      <c r="D32" s="203"/>
      <c r="E32" s="203"/>
      <c r="F32" s="203"/>
      <c r="G32" s="203"/>
      <c r="H32" s="203"/>
      <c r="I32" s="203"/>
      <c r="J32" s="203"/>
      <c r="K32" s="204"/>
    </row>
    <row r="33" spans="1:11" x14ac:dyDescent="0.2">
      <c r="A33" s="194" t="s">
        <v>1619</v>
      </c>
      <c r="B33" s="195"/>
      <c r="C33" s="195"/>
      <c r="D33" s="195"/>
      <c r="E33" s="195"/>
      <c r="F33" s="195"/>
      <c r="G33" s="195"/>
      <c r="H33" s="195"/>
      <c r="I33" s="195"/>
      <c r="J33" s="195"/>
      <c r="K33" s="196"/>
    </row>
    <row r="34" spans="1:11" x14ac:dyDescent="0.2">
      <c r="A34" s="197" t="s">
        <v>1707</v>
      </c>
      <c r="B34" s="197"/>
      <c r="C34" s="197"/>
      <c r="D34" s="197"/>
      <c r="E34" s="197"/>
      <c r="F34" s="197"/>
      <c r="G34" s="197"/>
      <c r="H34" s="197"/>
      <c r="I34" s="197"/>
      <c r="J34" s="197"/>
      <c r="K34" s="198"/>
    </row>
    <row r="35" spans="1:11" x14ac:dyDescent="0.2">
      <c r="C35" s="4"/>
      <c r="D35" s="4"/>
    </row>
    <row r="36" spans="1:11" x14ac:dyDescent="0.2">
      <c r="C36" s="4"/>
      <c r="D36" s="4"/>
    </row>
    <row r="37" spans="1:11" x14ac:dyDescent="0.2">
      <c r="C37" s="4"/>
      <c r="D37" s="4"/>
    </row>
    <row r="38" spans="1:11" x14ac:dyDescent="0.2">
      <c r="C38" s="4"/>
      <c r="D38"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13"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1728</v>
      </c>
      <c r="B1" s="186"/>
      <c r="C1" s="186"/>
      <c r="D1" s="186"/>
      <c r="E1" s="186"/>
      <c r="F1" s="186"/>
      <c r="G1" s="186"/>
      <c r="H1" s="186"/>
      <c r="I1" s="186"/>
      <c r="J1" s="186"/>
      <c r="K1" s="187"/>
    </row>
    <row r="2" spans="1:11" x14ac:dyDescent="0.2">
      <c r="A2" s="191" t="s">
        <v>1577</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ht="55.5" customHeight="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28" t="s">
        <v>12</v>
      </c>
      <c r="B6" s="55" t="s">
        <v>213</v>
      </c>
      <c r="C6" s="23">
        <v>4475478</v>
      </c>
      <c r="D6" s="5" t="str">
        <f t="shared" ref="D6:F18" si="0">IF($B6="N/A","N/A",IF(C6&lt;0,"No","Yes"))</f>
        <v>N/A</v>
      </c>
      <c r="E6" s="23">
        <v>4731240</v>
      </c>
      <c r="F6" s="5" t="str">
        <f t="shared" si="0"/>
        <v>N/A</v>
      </c>
      <c r="G6" s="23">
        <v>6816159</v>
      </c>
      <c r="H6" s="5" t="str">
        <f t="shared" ref="H6:H18" si="1">IF($B6="N/A","N/A",IF(G6&lt;0,"No","Yes"))</f>
        <v>N/A</v>
      </c>
      <c r="I6" s="6">
        <v>5.7149999999999999</v>
      </c>
      <c r="J6" s="6">
        <v>44.07</v>
      </c>
      <c r="K6" s="105" t="str">
        <f t="shared" ref="K6:K18" si="2">IF(J6="Div by 0", "N/A", IF(J6="N/A","N/A", IF(J6&gt;30, "No", IF(J6&lt;-30, "No", "Yes"))))</f>
        <v>No</v>
      </c>
    </row>
    <row r="7" spans="1:11" x14ac:dyDescent="0.2">
      <c r="A7" s="102" t="s">
        <v>442</v>
      </c>
      <c r="B7" s="55" t="s">
        <v>213</v>
      </c>
      <c r="C7" s="5">
        <v>7.3735140000000005E-4</v>
      </c>
      <c r="D7" s="5" t="str">
        <f t="shared" si="0"/>
        <v>N/A</v>
      </c>
      <c r="E7" s="5">
        <v>7.397638E-4</v>
      </c>
      <c r="F7" s="5" t="str">
        <f t="shared" si="0"/>
        <v>N/A</v>
      </c>
      <c r="G7" s="5">
        <v>0.25866474070000001</v>
      </c>
      <c r="H7" s="5" t="str">
        <f t="shared" si="1"/>
        <v>N/A</v>
      </c>
      <c r="I7" s="6">
        <v>0.32719999999999999</v>
      </c>
      <c r="J7" s="6">
        <v>34866</v>
      </c>
      <c r="K7" s="105" t="str">
        <f t="shared" si="2"/>
        <v>No</v>
      </c>
    </row>
    <row r="8" spans="1:11" x14ac:dyDescent="0.2">
      <c r="A8" s="102" t="s">
        <v>443</v>
      </c>
      <c r="B8" s="55" t="s">
        <v>213</v>
      </c>
      <c r="C8" s="5">
        <v>29.029100355000001</v>
      </c>
      <c r="D8" s="5" t="str">
        <f t="shared" si="0"/>
        <v>N/A</v>
      </c>
      <c r="E8" s="5">
        <v>29.141409018000001</v>
      </c>
      <c r="F8" s="5" t="str">
        <f t="shared" si="0"/>
        <v>N/A</v>
      </c>
      <c r="G8" s="5">
        <v>29.423800119999999</v>
      </c>
      <c r="H8" s="5" t="str">
        <f t="shared" si="1"/>
        <v>N/A</v>
      </c>
      <c r="I8" s="6">
        <v>0.38690000000000002</v>
      </c>
      <c r="J8" s="6">
        <v>0.96899999999999997</v>
      </c>
      <c r="K8" s="105" t="str">
        <f t="shared" si="2"/>
        <v>Yes</v>
      </c>
    </row>
    <row r="9" spans="1:11" x14ac:dyDescent="0.2">
      <c r="A9" s="102" t="s">
        <v>444</v>
      </c>
      <c r="B9" s="55" t="s">
        <v>213</v>
      </c>
      <c r="C9" s="5">
        <v>44.284588149000001</v>
      </c>
      <c r="D9" s="5" t="str">
        <f t="shared" si="0"/>
        <v>N/A</v>
      </c>
      <c r="E9" s="5">
        <v>45.171963374999997</v>
      </c>
      <c r="F9" s="5" t="str">
        <f t="shared" si="0"/>
        <v>N/A</v>
      </c>
      <c r="G9" s="5">
        <v>36.873582321000001</v>
      </c>
      <c r="H9" s="5" t="str">
        <f t="shared" si="1"/>
        <v>N/A</v>
      </c>
      <c r="I9" s="6">
        <v>2.004</v>
      </c>
      <c r="J9" s="6">
        <v>-18.399999999999999</v>
      </c>
      <c r="K9" s="105" t="str">
        <f t="shared" si="2"/>
        <v>Yes</v>
      </c>
    </row>
    <row r="10" spans="1:11" x14ac:dyDescent="0.2">
      <c r="A10" s="102" t="s">
        <v>445</v>
      </c>
      <c r="B10" s="55" t="s">
        <v>213</v>
      </c>
      <c r="C10" s="5">
        <v>26.652482707000001</v>
      </c>
      <c r="D10" s="5" t="str">
        <f t="shared" si="0"/>
        <v>N/A</v>
      </c>
      <c r="E10" s="5">
        <v>25.620704086</v>
      </c>
      <c r="F10" s="5" t="str">
        <f t="shared" si="0"/>
        <v>N/A</v>
      </c>
      <c r="G10" s="5">
        <v>22.41276942</v>
      </c>
      <c r="H10" s="5" t="str">
        <f t="shared" si="1"/>
        <v>N/A</v>
      </c>
      <c r="I10" s="6">
        <v>-3.87</v>
      </c>
      <c r="J10" s="6">
        <v>-12.5</v>
      </c>
      <c r="K10" s="105" t="str">
        <f t="shared" si="2"/>
        <v>Yes</v>
      </c>
    </row>
    <row r="11" spans="1:11" x14ac:dyDescent="0.2">
      <c r="A11" s="128" t="s">
        <v>207</v>
      </c>
      <c r="B11" s="55" t="s">
        <v>213</v>
      </c>
      <c r="C11" s="5">
        <v>95.518042988999994</v>
      </c>
      <c r="D11" s="5" t="str">
        <f t="shared" si="0"/>
        <v>N/A</v>
      </c>
      <c r="E11" s="5">
        <v>94.367396284999998</v>
      </c>
      <c r="F11" s="5" t="str">
        <f t="shared" si="0"/>
        <v>N/A</v>
      </c>
      <c r="G11" s="5">
        <v>97.904508976000002</v>
      </c>
      <c r="H11" s="5" t="str">
        <f t="shared" si="1"/>
        <v>N/A</v>
      </c>
      <c r="I11" s="6">
        <v>-1.2</v>
      </c>
      <c r="J11" s="6">
        <v>3.7480000000000002</v>
      </c>
      <c r="K11" s="105" t="str">
        <f t="shared" si="2"/>
        <v>Yes</v>
      </c>
    </row>
    <row r="12" spans="1:11" x14ac:dyDescent="0.2">
      <c r="A12" s="128" t="s">
        <v>934</v>
      </c>
      <c r="B12" s="55" t="s">
        <v>213</v>
      </c>
      <c r="C12" s="5">
        <v>0</v>
      </c>
      <c r="D12" s="5" t="str">
        <f t="shared" si="0"/>
        <v>N/A</v>
      </c>
      <c r="E12" s="5">
        <v>0</v>
      </c>
      <c r="F12" s="5" t="str">
        <f t="shared" si="0"/>
        <v>N/A</v>
      </c>
      <c r="G12" s="5">
        <v>0</v>
      </c>
      <c r="H12" s="5" t="str">
        <f t="shared" si="1"/>
        <v>N/A</v>
      </c>
      <c r="I12" s="6" t="s">
        <v>1748</v>
      </c>
      <c r="J12" s="6" t="s">
        <v>1748</v>
      </c>
      <c r="K12" s="105" t="str">
        <f t="shared" si="2"/>
        <v>N/A</v>
      </c>
    </row>
    <row r="13" spans="1:11" x14ac:dyDescent="0.2">
      <c r="A13" s="128" t="s">
        <v>51</v>
      </c>
      <c r="B13" s="55" t="s">
        <v>213</v>
      </c>
      <c r="C13" s="5">
        <v>100</v>
      </c>
      <c r="D13" s="5" t="str">
        <f t="shared" si="0"/>
        <v>N/A</v>
      </c>
      <c r="E13" s="5">
        <v>100</v>
      </c>
      <c r="F13" s="5" t="str">
        <f t="shared" si="0"/>
        <v>N/A</v>
      </c>
      <c r="G13" s="5">
        <v>100</v>
      </c>
      <c r="H13" s="5" t="str">
        <f t="shared" si="1"/>
        <v>N/A</v>
      </c>
      <c r="I13" s="6">
        <v>0</v>
      </c>
      <c r="J13" s="6">
        <v>0</v>
      </c>
      <c r="K13" s="105" t="str">
        <f t="shared" si="2"/>
        <v>Yes</v>
      </c>
    </row>
    <row r="14" spans="1:11" x14ac:dyDescent="0.2">
      <c r="A14" s="128" t="s">
        <v>52</v>
      </c>
      <c r="B14" s="55" t="s">
        <v>213</v>
      </c>
      <c r="C14" s="5">
        <v>0</v>
      </c>
      <c r="D14" s="5" t="str">
        <f t="shared" si="0"/>
        <v>N/A</v>
      </c>
      <c r="E14" s="5">
        <v>0</v>
      </c>
      <c r="F14" s="5" t="str">
        <f t="shared" si="0"/>
        <v>N/A</v>
      </c>
      <c r="G14" s="5">
        <v>0</v>
      </c>
      <c r="H14" s="5" t="str">
        <f t="shared" si="1"/>
        <v>N/A</v>
      </c>
      <c r="I14" s="6" t="s">
        <v>1748</v>
      </c>
      <c r="J14" s="6" t="s">
        <v>1748</v>
      </c>
      <c r="K14" s="105" t="str">
        <f t="shared" si="2"/>
        <v>N/A</v>
      </c>
    </row>
    <row r="15" spans="1:11" x14ac:dyDescent="0.2">
      <c r="A15" s="128" t="s">
        <v>164</v>
      </c>
      <c r="B15" s="55" t="s">
        <v>213</v>
      </c>
      <c r="C15" s="5">
        <v>58.180779796000003</v>
      </c>
      <c r="D15" s="5" t="str">
        <f t="shared" si="0"/>
        <v>N/A</v>
      </c>
      <c r="E15" s="5">
        <v>97.777348009999997</v>
      </c>
      <c r="F15" s="5" t="str">
        <f t="shared" si="0"/>
        <v>N/A</v>
      </c>
      <c r="G15" s="5">
        <v>95.986067813000005</v>
      </c>
      <c r="H15" s="5" t="str">
        <f t="shared" si="1"/>
        <v>N/A</v>
      </c>
      <c r="I15" s="6">
        <v>68.06</v>
      </c>
      <c r="J15" s="6">
        <v>-1.83</v>
      </c>
      <c r="K15" s="105" t="str">
        <f t="shared" si="2"/>
        <v>Yes</v>
      </c>
    </row>
    <row r="16" spans="1:11" x14ac:dyDescent="0.2">
      <c r="A16" s="128" t="s">
        <v>165</v>
      </c>
      <c r="B16" s="55" t="s">
        <v>213</v>
      </c>
      <c r="C16" s="5">
        <v>98.953117410000004</v>
      </c>
      <c r="D16" s="5" t="str">
        <f t="shared" si="0"/>
        <v>N/A</v>
      </c>
      <c r="E16" s="5">
        <v>97.636306761</v>
      </c>
      <c r="F16" s="5" t="str">
        <f t="shared" si="0"/>
        <v>N/A</v>
      </c>
      <c r="G16" s="5">
        <v>41.823716259999998</v>
      </c>
      <c r="H16" s="5" t="str">
        <f t="shared" si="1"/>
        <v>N/A</v>
      </c>
      <c r="I16" s="6">
        <v>-1.33</v>
      </c>
      <c r="J16" s="6">
        <v>-57.2</v>
      </c>
      <c r="K16" s="105" t="str">
        <f t="shared" si="2"/>
        <v>No</v>
      </c>
    </row>
    <row r="17" spans="1:11" x14ac:dyDescent="0.2">
      <c r="A17" s="128" t="s">
        <v>21</v>
      </c>
      <c r="B17" s="55" t="s">
        <v>213</v>
      </c>
      <c r="C17" s="5">
        <v>98.854133570000002</v>
      </c>
      <c r="D17" s="5" t="str">
        <f t="shared" si="0"/>
        <v>N/A</v>
      </c>
      <c r="E17" s="5">
        <v>97.690436333999997</v>
      </c>
      <c r="F17" s="5" t="str">
        <f t="shared" si="0"/>
        <v>N/A</v>
      </c>
      <c r="G17" s="5">
        <v>99.402874844999999</v>
      </c>
      <c r="H17" s="5" t="str">
        <f t="shared" si="1"/>
        <v>N/A</v>
      </c>
      <c r="I17" s="6">
        <v>-1.18</v>
      </c>
      <c r="J17" s="6">
        <v>1.7529999999999999</v>
      </c>
      <c r="K17" s="105" t="str">
        <f t="shared" si="2"/>
        <v>Yes</v>
      </c>
    </row>
    <row r="18" spans="1:11" x14ac:dyDescent="0.2">
      <c r="A18" s="128" t="s">
        <v>53</v>
      </c>
      <c r="B18" s="55" t="s">
        <v>213</v>
      </c>
      <c r="C18" s="5">
        <v>99.999463743999996</v>
      </c>
      <c r="D18" s="5" t="str">
        <f t="shared" si="0"/>
        <v>N/A</v>
      </c>
      <c r="E18" s="5">
        <v>99.834990403999996</v>
      </c>
      <c r="F18" s="5" t="str">
        <f t="shared" si="0"/>
        <v>N/A</v>
      </c>
      <c r="G18" s="5">
        <v>99.699845616999994</v>
      </c>
      <c r="H18" s="5" t="str">
        <f t="shared" si="1"/>
        <v>N/A</v>
      </c>
      <c r="I18" s="6">
        <v>-0.16400000000000001</v>
      </c>
      <c r="J18" s="6">
        <v>-0.13500000000000001</v>
      </c>
      <c r="K18" s="105" t="str">
        <f t="shared" si="2"/>
        <v>Yes</v>
      </c>
    </row>
    <row r="19" spans="1:11" x14ac:dyDescent="0.2">
      <c r="A19" s="104" t="s">
        <v>673</v>
      </c>
      <c r="B19" s="55" t="s">
        <v>213</v>
      </c>
      <c r="C19" s="5">
        <v>99.568157858999996</v>
      </c>
      <c r="D19" s="5" t="str">
        <f t="shared" ref="D19:D21" si="3">IF($B19="N/A","N/A",IF(C19&lt;0,"No","Yes"))</f>
        <v>N/A</v>
      </c>
      <c r="E19" s="5">
        <v>99.423533788</v>
      </c>
      <c r="F19" s="5" t="str">
        <f t="shared" ref="F19:F21" si="4">IF($B19="N/A","N/A",IF(E19&lt;0,"No","Yes"))</f>
        <v>N/A</v>
      </c>
      <c r="G19" s="5">
        <v>99.768271251000002</v>
      </c>
      <c r="H19" s="5" t="str">
        <f t="shared" ref="H19:H21" si="5">IF($B19="N/A","N/A",IF(G19&lt;0,"No","Yes"))</f>
        <v>N/A</v>
      </c>
      <c r="I19" s="6">
        <v>-0.14499999999999999</v>
      </c>
      <c r="J19" s="6">
        <v>0.34670000000000001</v>
      </c>
      <c r="K19" s="105" t="str">
        <f>IF(J19="Div by 0", "N/A", IF(J19="N/A","N/A", IF(J19&gt;30, "No", IF(J19&lt;-30, "No", "Yes"))))</f>
        <v>Yes</v>
      </c>
    </row>
    <row r="20" spans="1:11" x14ac:dyDescent="0.2">
      <c r="A20" s="104" t="s">
        <v>674</v>
      </c>
      <c r="B20" s="55" t="s">
        <v>213</v>
      </c>
      <c r="C20" s="5">
        <v>99.901306630999997</v>
      </c>
      <c r="D20" s="5" t="str">
        <f t="shared" si="3"/>
        <v>N/A</v>
      </c>
      <c r="E20" s="5">
        <v>99.875466051000004</v>
      </c>
      <c r="F20" s="5" t="str">
        <f t="shared" si="4"/>
        <v>N/A</v>
      </c>
      <c r="G20" s="5">
        <v>99.857544403000006</v>
      </c>
      <c r="H20" s="5" t="str">
        <f t="shared" si="5"/>
        <v>N/A</v>
      </c>
      <c r="I20" s="6">
        <v>-2.5999999999999999E-2</v>
      </c>
      <c r="J20" s="6">
        <v>-1.7999999999999999E-2</v>
      </c>
      <c r="K20" s="105" t="str">
        <f>IF(J20="Div by 0", "N/A", IF(J20="N/A","N/A", IF(J20&gt;30, "No", IF(J20&lt;-30, "No", "Yes"))))</f>
        <v>Yes</v>
      </c>
    </row>
    <row r="21" spans="1:11" x14ac:dyDescent="0.2">
      <c r="A21" s="104" t="s">
        <v>675</v>
      </c>
      <c r="B21" s="55" t="s">
        <v>213</v>
      </c>
      <c r="C21" s="5">
        <v>99.901306630999997</v>
      </c>
      <c r="D21" s="5" t="str">
        <f t="shared" si="3"/>
        <v>N/A</v>
      </c>
      <c r="E21" s="5">
        <v>99.875466051000004</v>
      </c>
      <c r="F21" s="5" t="str">
        <f t="shared" si="4"/>
        <v>N/A</v>
      </c>
      <c r="G21" s="5">
        <v>99.857544403000006</v>
      </c>
      <c r="H21" s="5" t="str">
        <f t="shared" si="5"/>
        <v>N/A</v>
      </c>
      <c r="I21" s="6">
        <v>-2.5999999999999999E-2</v>
      </c>
      <c r="J21" s="6">
        <v>-1.7999999999999999E-2</v>
      </c>
      <c r="K21" s="105" t="str">
        <f>IF(J21="Div by 0", "N/A", IF(J21="N/A","N/A", IF(J21&gt;30, "No", IF(J21&lt;-30, "No", "Yes"))))</f>
        <v>Yes</v>
      </c>
    </row>
    <row r="22" spans="1:11" ht="16.5" customHeight="1" x14ac:dyDescent="0.2">
      <c r="A22" s="104" t="s">
        <v>1687</v>
      </c>
      <c r="B22" s="55" t="s">
        <v>213</v>
      </c>
      <c r="C22" s="5">
        <v>59.796406105000003</v>
      </c>
      <c r="D22" s="5" t="str">
        <f t="shared" ref="D22:D31" si="6">IF($B22="N/A","N/A",IF(C22&lt;0,"No","Yes"))</f>
        <v>N/A</v>
      </c>
      <c r="E22" s="5">
        <v>57.383307547000001</v>
      </c>
      <c r="F22" s="5" t="str">
        <f t="shared" ref="F22:F31" si="7">IF($B22="N/A","N/A",IF(E22&lt;0,"No","Yes"))</f>
        <v>N/A</v>
      </c>
      <c r="G22" s="5">
        <v>55.705962845000002</v>
      </c>
      <c r="I22" s="6">
        <v>-4.04</v>
      </c>
      <c r="J22" s="6">
        <v>-2.92</v>
      </c>
      <c r="K22" s="105" t="str">
        <f t="shared" ref="K22:K31" si="8">IF(J22="Div by 0", "N/A", IF(J22="N/A","N/A", IF(J22&gt;30, "No", IF(J22&lt;-30, "No", "Yes"))))</f>
        <v>Yes</v>
      </c>
    </row>
    <row r="23" spans="1:11" x14ac:dyDescent="0.2">
      <c r="A23" s="104" t="s">
        <v>937</v>
      </c>
      <c r="B23" s="55" t="s">
        <v>213</v>
      </c>
      <c r="C23" s="5">
        <v>39.702530097999997</v>
      </c>
      <c r="D23" s="5" t="str">
        <f t="shared" si="6"/>
        <v>N/A</v>
      </c>
      <c r="E23" s="5">
        <v>41.961240605</v>
      </c>
      <c r="F23" s="5" t="str">
        <f t="shared" si="7"/>
        <v>N/A</v>
      </c>
      <c r="G23" s="5">
        <v>43.621092171999997</v>
      </c>
      <c r="H23" s="5" t="str">
        <f t="shared" ref="H23:H31" si="9">IF($B23="N/A","N/A",IF(G23&lt;0,"No","Yes"))</f>
        <v>N/A</v>
      </c>
      <c r="I23" s="6">
        <v>5.6890000000000001</v>
      </c>
      <c r="J23" s="6">
        <v>3.956</v>
      </c>
      <c r="K23" s="105" t="str">
        <f t="shared" si="8"/>
        <v>Yes</v>
      </c>
    </row>
    <row r="24" spans="1:11" ht="25.5" x14ac:dyDescent="0.2">
      <c r="A24" s="104" t="s">
        <v>938</v>
      </c>
      <c r="B24" s="55" t="s">
        <v>213</v>
      </c>
      <c r="C24" s="5">
        <v>0.2230152846</v>
      </c>
      <c r="D24" s="5" t="str">
        <f t="shared" si="6"/>
        <v>N/A</v>
      </c>
      <c r="E24" s="5">
        <v>0.38102062040000001</v>
      </c>
      <c r="F24" s="5" t="str">
        <f t="shared" si="7"/>
        <v>N/A</v>
      </c>
      <c r="G24" s="5">
        <v>0.41491109580000002</v>
      </c>
      <c r="H24" s="5" t="str">
        <f t="shared" si="9"/>
        <v>N/A</v>
      </c>
      <c r="I24" s="6">
        <v>70.849999999999994</v>
      </c>
      <c r="J24" s="6">
        <v>8.8949999999999996</v>
      </c>
      <c r="K24" s="105" t="str">
        <f t="shared" si="8"/>
        <v>Yes</v>
      </c>
    </row>
    <row r="25" spans="1:11" x14ac:dyDescent="0.2">
      <c r="A25" s="128" t="s">
        <v>166</v>
      </c>
      <c r="B25" s="55" t="s">
        <v>213</v>
      </c>
      <c r="C25" s="5">
        <v>99.901306630999997</v>
      </c>
      <c r="D25" s="5" t="str">
        <f t="shared" si="6"/>
        <v>N/A</v>
      </c>
      <c r="E25" s="5">
        <v>99.875466051000004</v>
      </c>
      <c r="F25" s="5" t="str">
        <f t="shared" si="7"/>
        <v>N/A</v>
      </c>
      <c r="G25" s="5">
        <v>99.857544403000006</v>
      </c>
      <c r="H25" s="5" t="str">
        <f t="shared" si="9"/>
        <v>N/A</v>
      </c>
      <c r="I25" s="6">
        <v>-2.5999999999999999E-2</v>
      </c>
      <c r="J25" s="6">
        <v>-1.7999999999999999E-2</v>
      </c>
      <c r="K25" s="105" t="str">
        <f t="shared" si="8"/>
        <v>Yes</v>
      </c>
    </row>
    <row r="26" spans="1:11" x14ac:dyDescent="0.2">
      <c r="A26" s="128" t="s">
        <v>167</v>
      </c>
      <c r="B26" s="55" t="s">
        <v>213</v>
      </c>
      <c r="C26" s="5">
        <v>99.901306630999997</v>
      </c>
      <c r="D26" s="5" t="str">
        <f t="shared" si="6"/>
        <v>N/A</v>
      </c>
      <c r="E26" s="5">
        <v>99.875466051000004</v>
      </c>
      <c r="F26" s="5" t="str">
        <f t="shared" si="7"/>
        <v>N/A</v>
      </c>
      <c r="G26" s="5">
        <v>99.857544403000006</v>
      </c>
      <c r="H26" s="5" t="str">
        <f t="shared" si="9"/>
        <v>N/A</v>
      </c>
      <c r="I26" s="6">
        <v>-2.5999999999999999E-2</v>
      </c>
      <c r="J26" s="6">
        <v>-1.7999999999999999E-2</v>
      </c>
      <c r="K26" s="105" t="str">
        <f t="shared" si="8"/>
        <v>Yes</v>
      </c>
    </row>
    <row r="27" spans="1:11" x14ac:dyDescent="0.2">
      <c r="A27" s="128" t="s">
        <v>168</v>
      </c>
      <c r="B27" s="55" t="s">
        <v>213</v>
      </c>
      <c r="C27" s="5">
        <v>99.901306630999997</v>
      </c>
      <c r="D27" s="5" t="str">
        <f t="shared" si="6"/>
        <v>N/A</v>
      </c>
      <c r="E27" s="5">
        <v>99.875466051000004</v>
      </c>
      <c r="F27" s="5" t="str">
        <f t="shared" si="7"/>
        <v>N/A</v>
      </c>
      <c r="G27" s="5">
        <v>99.857544403000006</v>
      </c>
      <c r="H27" s="5" t="str">
        <f t="shared" si="9"/>
        <v>N/A</v>
      </c>
      <c r="I27" s="6">
        <v>-2.5999999999999999E-2</v>
      </c>
      <c r="J27" s="6">
        <v>-1.7999999999999999E-2</v>
      </c>
      <c r="K27" s="105" t="str">
        <f t="shared" si="8"/>
        <v>Yes</v>
      </c>
    </row>
    <row r="28" spans="1:11" x14ac:dyDescent="0.2">
      <c r="A28" s="128" t="s">
        <v>54</v>
      </c>
      <c r="B28" s="55" t="s">
        <v>213</v>
      </c>
      <c r="C28" s="5">
        <v>7.7607576218999998</v>
      </c>
      <c r="D28" s="5" t="str">
        <f t="shared" si="6"/>
        <v>N/A</v>
      </c>
      <c r="E28" s="5">
        <v>8.1299828375000001</v>
      </c>
      <c r="F28" s="5" t="str">
        <f t="shared" si="7"/>
        <v>N/A</v>
      </c>
      <c r="G28" s="5">
        <v>7.7124521303</v>
      </c>
      <c r="H28" s="5" t="str">
        <f t="shared" si="9"/>
        <v>N/A</v>
      </c>
      <c r="I28" s="6">
        <v>4.758</v>
      </c>
      <c r="J28" s="6">
        <v>-5.14</v>
      </c>
      <c r="K28" s="105" t="str">
        <f t="shared" si="8"/>
        <v>Yes</v>
      </c>
    </row>
    <row r="29" spans="1:11" x14ac:dyDescent="0.2">
      <c r="A29" s="128" t="s">
        <v>55</v>
      </c>
      <c r="B29" s="55" t="s">
        <v>213</v>
      </c>
      <c r="C29" s="5">
        <v>92.140549010000001</v>
      </c>
      <c r="D29" s="5" t="str">
        <f t="shared" si="6"/>
        <v>N/A</v>
      </c>
      <c r="E29" s="5">
        <v>91.745483214000004</v>
      </c>
      <c r="F29" s="5" t="str">
        <f t="shared" si="7"/>
        <v>N/A</v>
      </c>
      <c r="G29" s="5">
        <v>92.145092273000003</v>
      </c>
      <c r="H29" s="5" t="str">
        <f t="shared" si="9"/>
        <v>N/A</v>
      </c>
      <c r="I29" s="6">
        <v>-0.42899999999999999</v>
      </c>
      <c r="J29" s="6">
        <v>0.43559999999999999</v>
      </c>
      <c r="K29" s="105" t="str">
        <f t="shared" si="8"/>
        <v>Yes</v>
      </c>
    </row>
    <row r="30" spans="1:11" x14ac:dyDescent="0.2">
      <c r="A30" s="128" t="s">
        <v>56</v>
      </c>
      <c r="B30" s="55" t="s">
        <v>213</v>
      </c>
      <c r="C30" s="5">
        <v>82.284149313</v>
      </c>
      <c r="D30" s="5" t="str">
        <f t="shared" si="6"/>
        <v>N/A</v>
      </c>
      <c r="E30" s="5">
        <v>82.750378335999997</v>
      </c>
      <c r="F30" s="5" t="str">
        <f t="shared" si="7"/>
        <v>N/A</v>
      </c>
      <c r="G30" s="5">
        <v>83.957035039999994</v>
      </c>
      <c r="H30" s="5" t="str">
        <f t="shared" si="9"/>
        <v>N/A</v>
      </c>
      <c r="I30" s="6">
        <v>0.56659999999999999</v>
      </c>
      <c r="J30" s="6">
        <v>1.458</v>
      </c>
      <c r="K30" s="105" t="str">
        <f t="shared" si="8"/>
        <v>Yes</v>
      </c>
    </row>
    <row r="31" spans="1:11" x14ac:dyDescent="0.2">
      <c r="A31" s="129" t="s">
        <v>57</v>
      </c>
      <c r="B31" s="135" t="s">
        <v>213</v>
      </c>
      <c r="C31" s="114">
        <v>14.258052436</v>
      </c>
      <c r="D31" s="114" t="str">
        <f t="shared" si="6"/>
        <v>N/A</v>
      </c>
      <c r="E31" s="114">
        <v>13.656525562000001</v>
      </c>
      <c r="F31" s="114" t="str">
        <f t="shared" si="7"/>
        <v>N/A</v>
      </c>
      <c r="G31" s="114">
        <v>13.570590123000001</v>
      </c>
      <c r="H31" s="114" t="str">
        <f t="shared" si="9"/>
        <v>N/A</v>
      </c>
      <c r="I31" s="115">
        <v>-4.22</v>
      </c>
      <c r="J31" s="115">
        <v>-0.629</v>
      </c>
      <c r="K31" s="116" t="str">
        <f t="shared" si="8"/>
        <v>Yes</v>
      </c>
    </row>
    <row r="32" spans="1:11" ht="12" customHeight="1" x14ac:dyDescent="0.2">
      <c r="A32" s="202" t="s">
        <v>1621</v>
      </c>
      <c r="B32" s="203"/>
      <c r="C32" s="203"/>
      <c r="D32" s="203"/>
      <c r="E32" s="203"/>
      <c r="F32" s="203"/>
      <c r="G32" s="203"/>
      <c r="H32" s="203"/>
      <c r="I32" s="203"/>
      <c r="J32" s="203"/>
      <c r="K32" s="204"/>
    </row>
    <row r="33" spans="1:11" x14ac:dyDescent="0.2">
      <c r="A33" s="194" t="s">
        <v>1619</v>
      </c>
      <c r="B33" s="195"/>
      <c r="C33" s="195"/>
      <c r="D33" s="195"/>
      <c r="E33" s="195"/>
      <c r="F33" s="195"/>
      <c r="G33" s="195"/>
      <c r="H33" s="195"/>
      <c r="I33" s="195"/>
      <c r="J33" s="195"/>
      <c r="K33" s="196"/>
    </row>
    <row r="34" spans="1:11" x14ac:dyDescent="0.2">
      <c r="A34" s="197" t="s">
        <v>1707</v>
      </c>
      <c r="B34" s="197"/>
      <c r="C34" s="197"/>
      <c r="D34" s="197"/>
      <c r="E34" s="197"/>
      <c r="F34" s="197"/>
      <c r="G34" s="197"/>
      <c r="H34" s="197"/>
      <c r="I34" s="197"/>
      <c r="J34" s="197"/>
      <c r="K34" s="198"/>
    </row>
    <row r="35" spans="1:11" x14ac:dyDescent="0.2">
      <c r="C35" s="4"/>
      <c r="D35" s="4"/>
    </row>
    <row r="36" spans="1:11" x14ac:dyDescent="0.2">
      <c r="C36" s="4"/>
      <c r="D36" s="4"/>
    </row>
    <row r="37" spans="1:11" x14ac:dyDescent="0.2">
      <c r="C37" s="4"/>
      <c r="D37" s="4"/>
    </row>
    <row r="38" spans="1:11" x14ac:dyDescent="0.2">
      <c r="C38" s="4"/>
      <c r="D38"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L58"/>
  <sheetViews>
    <sheetView zoomScaleNormal="100" zoomScaleSheetLayoutView="90" workbookViewId="0">
      <pane xSplit="2" ySplit="5" topLeftCell="F12" activePane="bottomRight" state="frozen"/>
      <selection activeCell="A3" sqref="A3:L3"/>
      <selection pane="topRight" activeCell="A3" sqref="A3:L3"/>
      <selection pane="bottomLeft" activeCell="A3" sqref="A3:L3"/>
      <selection pane="bottomRight" activeCell="A3" sqref="A3:L3"/>
    </sheetView>
  </sheetViews>
  <sheetFormatPr defaultColWidth="9.140625" defaultRowHeight="12.75" x14ac:dyDescent="0.2"/>
  <cols>
    <col min="1" max="1" width="77.28515625" style="34"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28.140625" style="13" customWidth="1"/>
    <col min="12" max="12" width="25.5703125" style="26" customWidth="1"/>
    <col min="13" max="16384" width="9.140625" style="26"/>
  </cols>
  <sheetData>
    <row r="1" spans="1:12" s="12" customFormat="1" ht="18.75" customHeight="1" x14ac:dyDescent="0.2">
      <c r="A1" s="185" t="s">
        <v>1729</v>
      </c>
      <c r="B1" s="186"/>
      <c r="C1" s="186"/>
      <c r="D1" s="186"/>
      <c r="E1" s="186"/>
      <c r="F1" s="186"/>
      <c r="G1" s="186"/>
      <c r="H1" s="186"/>
      <c r="I1" s="186"/>
      <c r="J1" s="186"/>
      <c r="K1" s="186"/>
      <c r="L1" s="187"/>
    </row>
    <row r="2" spans="1:12" s="13" customFormat="1" x14ac:dyDescent="0.2">
      <c r="A2" s="191" t="s">
        <v>1578</v>
      </c>
      <c r="B2" s="192"/>
      <c r="C2" s="192"/>
      <c r="D2" s="192"/>
      <c r="E2" s="192"/>
      <c r="F2" s="192"/>
      <c r="G2" s="192"/>
      <c r="H2" s="192"/>
      <c r="I2" s="192"/>
      <c r="J2" s="192"/>
      <c r="K2" s="192"/>
      <c r="L2" s="193"/>
    </row>
    <row r="3" spans="1:12" s="13" customFormat="1" x14ac:dyDescent="0.2">
      <c r="A3" s="191" t="s">
        <v>1747</v>
      </c>
      <c r="B3" s="192"/>
      <c r="C3" s="192"/>
      <c r="D3" s="192"/>
      <c r="E3" s="192"/>
      <c r="F3" s="192"/>
      <c r="G3" s="192"/>
      <c r="H3" s="192"/>
      <c r="I3" s="192"/>
      <c r="J3" s="192"/>
      <c r="K3" s="192"/>
      <c r="L3" s="193"/>
    </row>
    <row r="4" spans="1:12" s="13" customFormat="1" x14ac:dyDescent="0.2">
      <c r="A4" s="207" t="s">
        <v>647</v>
      </c>
      <c r="B4" s="208"/>
      <c r="C4" s="208"/>
      <c r="D4" s="208"/>
      <c r="E4" s="208"/>
      <c r="F4" s="208"/>
      <c r="G4" s="208"/>
      <c r="H4" s="208"/>
      <c r="I4" s="208"/>
      <c r="J4" s="208"/>
      <c r="K4" s="208"/>
      <c r="L4" s="209"/>
    </row>
    <row r="5" spans="1:12" s="51" customFormat="1" ht="63" customHeight="1" x14ac:dyDescent="0.2">
      <c r="A5" s="140" t="s">
        <v>11</v>
      </c>
      <c r="B5" s="109" t="s">
        <v>212</v>
      </c>
      <c r="C5" s="109" t="s">
        <v>1680</v>
      </c>
      <c r="D5" s="109" t="s">
        <v>1724</v>
      </c>
      <c r="E5" s="109" t="s">
        <v>1704</v>
      </c>
      <c r="F5" s="109" t="s">
        <v>1721</v>
      </c>
      <c r="G5" s="109" t="s">
        <v>1719</v>
      </c>
      <c r="H5" s="109" t="s">
        <v>1720</v>
      </c>
      <c r="I5" s="141" t="s">
        <v>1725</v>
      </c>
      <c r="J5" s="141" t="s">
        <v>1722</v>
      </c>
      <c r="K5" s="142" t="s">
        <v>739</v>
      </c>
      <c r="L5" s="143" t="s">
        <v>738</v>
      </c>
    </row>
    <row r="6" spans="1:12" s="16" customFormat="1" ht="12.75" customHeight="1" x14ac:dyDescent="0.2">
      <c r="A6" s="128" t="s">
        <v>345</v>
      </c>
      <c r="B6" s="27" t="s">
        <v>213</v>
      </c>
      <c r="C6" s="15">
        <v>7</v>
      </c>
      <c r="D6" s="27" t="s">
        <v>213</v>
      </c>
      <c r="E6" s="15">
        <v>7</v>
      </c>
      <c r="F6" s="27" t="s">
        <v>213</v>
      </c>
      <c r="G6" s="15">
        <v>7</v>
      </c>
      <c r="H6" s="27" t="s">
        <v>213</v>
      </c>
      <c r="I6" s="89" t="s">
        <v>213</v>
      </c>
      <c r="J6" s="89" t="s">
        <v>213</v>
      </c>
      <c r="K6" s="27" t="s">
        <v>213</v>
      </c>
      <c r="L6" s="139" t="s">
        <v>213</v>
      </c>
    </row>
    <row r="7" spans="1:12" x14ac:dyDescent="0.2">
      <c r="A7" s="104" t="s">
        <v>17</v>
      </c>
      <c r="B7" s="17" t="s">
        <v>213</v>
      </c>
      <c r="C7" s="18">
        <v>1135847</v>
      </c>
      <c r="D7" s="52" t="str">
        <f>IF($B7="N/A","N/A",IF(C7&gt;10,"No",IF(C7&lt;-10,"No","Yes")))</f>
        <v>N/A</v>
      </c>
      <c r="E7" s="18">
        <v>1186073</v>
      </c>
      <c r="F7" s="52" t="str">
        <f>IF($B7="N/A","N/A",IF(E7&gt;10,"No",IF(E7&lt;-10,"No","Yes")))</f>
        <v>N/A</v>
      </c>
      <c r="G7" s="18">
        <v>1263296</v>
      </c>
      <c r="H7" s="52" t="str">
        <f>IF($B7="N/A","N/A",IF(G7&gt;10,"No",IF(G7&lt;-10,"No","Yes")))</f>
        <v>N/A</v>
      </c>
      <c r="I7" s="53">
        <v>4.4219999999999997</v>
      </c>
      <c r="J7" s="53">
        <v>6.5110000000000001</v>
      </c>
      <c r="K7" s="54" t="s">
        <v>734</v>
      </c>
      <c r="L7" s="106" t="str">
        <f>IF(J7="Div by 0", "N/A", IF(K7="N/A","N/A", IF(J7&gt;VALUE(MID(K7,1,2)), "No", IF(J7&lt;-1*VALUE(MID(K7,1,2)), "No", "Yes"))))</f>
        <v>Yes</v>
      </c>
    </row>
    <row r="8" spans="1:12" x14ac:dyDescent="0.2">
      <c r="A8" s="104" t="s">
        <v>58</v>
      </c>
      <c r="B8" s="22" t="s">
        <v>213</v>
      </c>
      <c r="C8" s="29">
        <v>4129839755</v>
      </c>
      <c r="D8" s="27" t="str">
        <f>IF($B8="N/A","N/A",IF(C8&gt;10,"No",IF(C8&lt;-10,"No","Yes")))</f>
        <v>N/A</v>
      </c>
      <c r="E8" s="29">
        <v>4392590996</v>
      </c>
      <c r="F8" s="27" t="str">
        <f>IF($B8="N/A","N/A",IF(E8&gt;10,"No",IF(E8&lt;-10,"No","Yes")))</f>
        <v>N/A</v>
      </c>
      <c r="G8" s="29">
        <v>3342618227</v>
      </c>
      <c r="H8" s="27" t="str">
        <f>IF($B8="N/A","N/A",IF(G8&gt;10,"No",IF(G8&lt;-10,"No","Yes")))</f>
        <v>N/A</v>
      </c>
      <c r="I8" s="8">
        <v>6.3620000000000001</v>
      </c>
      <c r="J8" s="8">
        <v>-23.9</v>
      </c>
      <c r="K8" s="28" t="s">
        <v>734</v>
      </c>
      <c r="L8" s="105" t="str">
        <f>IF(J8="Div by 0", "N/A", IF(K8="N/A","N/A", IF(J8&gt;VALUE(MID(K8,1,2)), "No", IF(J8&lt;-1*VALUE(MID(K8,1,2)), "No", "Yes"))))</f>
        <v>Yes</v>
      </c>
    </row>
    <row r="9" spans="1:12" x14ac:dyDescent="0.2">
      <c r="A9" s="136" t="s">
        <v>939</v>
      </c>
      <c r="B9" s="5" t="s">
        <v>213</v>
      </c>
      <c r="C9" s="4">
        <v>11.840679246000001</v>
      </c>
      <c r="D9" s="27" t="str">
        <f>IF($B9="N/A","N/A",IF(C9&gt;10,"No",IF(C9&lt;-10,"No","Yes")))</f>
        <v>N/A</v>
      </c>
      <c r="E9" s="4">
        <v>12.617688792999999</v>
      </c>
      <c r="F9" s="27" t="str">
        <f>IF($B9="N/A","N/A",IF(E9&gt;10,"No",IF(E9&lt;-10,"No","Yes")))</f>
        <v>N/A</v>
      </c>
      <c r="G9" s="4">
        <v>15.525023430999999</v>
      </c>
      <c r="H9" s="27" t="str">
        <f>IF($B9="N/A","N/A",IF(G9&gt;10,"No",IF(G9&lt;-10,"No","Yes")))</f>
        <v>N/A</v>
      </c>
      <c r="I9" s="8">
        <v>6.5620000000000003</v>
      </c>
      <c r="J9" s="8">
        <v>23.04</v>
      </c>
      <c r="K9" s="5" t="s">
        <v>213</v>
      </c>
      <c r="L9" s="105" t="str">
        <f>IF(J9="Div by 0", "N/A", IF(K9="N/A","N/A", IF(J9&gt;VALUE(MID(K9,1,2)), "No", IF(J9&lt;-1*VALUE(MID(K9,1,2)), "No", "Yes"))))</f>
        <v>N/A</v>
      </c>
    </row>
    <row r="10" spans="1:12" x14ac:dyDescent="0.2">
      <c r="A10" s="136" t="s">
        <v>940</v>
      </c>
      <c r="B10" s="5" t="s">
        <v>213</v>
      </c>
      <c r="C10" s="4">
        <v>15.919133475000001</v>
      </c>
      <c r="D10" s="27" t="str">
        <f t="shared" ref="D10:D20" si="0">IF($B10="N/A","N/A",IF(C10&gt;10,"No",IF(C10&lt;-10,"No","Yes")))</f>
        <v>N/A</v>
      </c>
      <c r="E10" s="4">
        <v>15.397112994</v>
      </c>
      <c r="F10" s="27" t="str">
        <f t="shared" ref="F10:F20" si="1">IF($B10="N/A","N/A",IF(E10&gt;10,"No",IF(E10&lt;-10,"No","Yes")))</f>
        <v>N/A</v>
      </c>
      <c r="G10" s="4">
        <v>16.851632554999998</v>
      </c>
      <c r="H10" s="27" t="str">
        <f t="shared" ref="H10:H20" si="2">IF($B10="N/A","N/A",IF(G10&gt;10,"No",IF(G10&lt;-10,"No","Yes")))</f>
        <v>N/A</v>
      </c>
      <c r="I10" s="8">
        <v>-3.28</v>
      </c>
      <c r="J10" s="8">
        <v>9.4469999999999992</v>
      </c>
      <c r="K10" s="5" t="s">
        <v>213</v>
      </c>
      <c r="L10" s="105" t="str">
        <f t="shared" ref="L10:L27" si="3">IF(J10="Div by 0", "N/A", IF(K10="N/A","N/A", IF(J10&gt;VALUE(MID(K10,1,2)), "No", IF(J10&lt;-1*VALUE(MID(K10,1,2)), "No", "Yes"))))</f>
        <v>N/A</v>
      </c>
    </row>
    <row r="11" spans="1:12" x14ac:dyDescent="0.2">
      <c r="A11" s="136" t="s">
        <v>941</v>
      </c>
      <c r="B11" s="5" t="s">
        <v>213</v>
      </c>
      <c r="C11" s="4">
        <v>5.2490344210000002</v>
      </c>
      <c r="D11" s="27" t="str">
        <f t="shared" si="0"/>
        <v>N/A</v>
      </c>
      <c r="E11" s="4">
        <v>5.2573492525000001</v>
      </c>
      <c r="F11" s="27" t="str">
        <f t="shared" si="1"/>
        <v>N/A</v>
      </c>
      <c r="G11" s="4">
        <v>4.4925338162999999</v>
      </c>
      <c r="H11" s="27" t="str">
        <f t="shared" si="2"/>
        <v>N/A</v>
      </c>
      <c r="I11" s="8">
        <v>0.15840000000000001</v>
      </c>
      <c r="J11" s="8">
        <v>-14.5</v>
      </c>
      <c r="K11" s="5" t="s">
        <v>213</v>
      </c>
      <c r="L11" s="105" t="str">
        <f t="shared" si="3"/>
        <v>N/A</v>
      </c>
    </row>
    <row r="12" spans="1:12" x14ac:dyDescent="0.2">
      <c r="A12" s="136" t="s">
        <v>942</v>
      </c>
      <c r="B12" s="5" t="s">
        <v>213</v>
      </c>
      <c r="C12" s="4">
        <v>4.8157894499999999E-2</v>
      </c>
      <c r="D12" s="27" t="str">
        <f t="shared" si="0"/>
        <v>N/A</v>
      </c>
      <c r="E12" s="4">
        <v>3.1616940900000001E-2</v>
      </c>
      <c r="F12" s="27" t="str">
        <f t="shared" si="1"/>
        <v>N/A</v>
      </c>
      <c r="G12" s="4">
        <v>2.0672906429000002</v>
      </c>
      <c r="H12" s="27" t="str">
        <f t="shared" si="2"/>
        <v>N/A</v>
      </c>
      <c r="I12" s="8">
        <v>-34.299999999999997</v>
      </c>
      <c r="J12" s="8">
        <v>6439</v>
      </c>
      <c r="K12" s="5" t="s">
        <v>213</v>
      </c>
      <c r="L12" s="105" t="str">
        <f t="shared" si="3"/>
        <v>N/A</v>
      </c>
    </row>
    <row r="13" spans="1:12" x14ac:dyDescent="0.2">
      <c r="A13" s="136" t="s">
        <v>943</v>
      </c>
      <c r="B13" s="7" t="s">
        <v>213</v>
      </c>
      <c r="C13" s="4">
        <v>19.131978162999999</v>
      </c>
      <c r="D13" s="27" t="str">
        <f t="shared" si="0"/>
        <v>N/A</v>
      </c>
      <c r="E13" s="4">
        <v>20.285682247</v>
      </c>
      <c r="F13" s="27" t="str">
        <f t="shared" si="1"/>
        <v>N/A</v>
      </c>
      <c r="G13" s="4">
        <v>2.9613012311000002</v>
      </c>
      <c r="H13" s="27" t="str">
        <f t="shared" si="2"/>
        <v>N/A</v>
      </c>
      <c r="I13" s="8">
        <v>6.03</v>
      </c>
      <c r="J13" s="8">
        <v>-85.4</v>
      </c>
      <c r="K13" s="5" t="s">
        <v>213</v>
      </c>
      <c r="L13" s="105" t="str">
        <f t="shared" si="3"/>
        <v>N/A</v>
      </c>
    </row>
    <row r="14" spans="1:12" ht="12.75" customHeight="1" x14ac:dyDescent="0.2">
      <c r="A14" s="136" t="s">
        <v>944</v>
      </c>
      <c r="B14" s="7" t="s">
        <v>213</v>
      </c>
      <c r="C14" s="4">
        <v>14.046169951</v>
      </c>
      <c r="D14" s="27" t="str">
        <f t="shared" si="0"/>
        <v>N/A</v>
      </c>
      <c r="E14" s="4">
        <v>13.930086934</v>
      </c>
      <c r="F14" s="27" t="str">
        <f t="shared" si="1"/>
        <v>N/A</v>
      </c>
      <c r="G14" s="4">
        <v>18.681844951999999</v>
      </c>
      <c r="H14" s="27" t="str">
        <f t="shared" si="2"/>
        <v>N/A</v>
      </c>
      <c r="I14" s="8">
        <v>-0.82599999999999996</v>
      </c>
      <c r="J14" s="8">
        <v>34.11</v>
      </c>
      <c r="K14" s="5" t="s">
        <v>213</v>
      </c>
      <c r="L14" s="105" t="str">
        <f t="shared" si="3"/>
        <v>N/A</v>
      </c>
    </row>
    <row r="15" spans="1:12" x14ac:dyDescent="0.2">
      <c r="A15" s="136" t="s">
        <v>945</v>
      </c>
      <c r="B15" s="7" t="s">
        <v>213</v>
      </c>
      <c r="C15" s="4">
        <v>2.2400023946999998</v>
      </c>
      <c r="D15" s="27" t="str">
        <f t="shared" si="0"/>
        <v>N/A</v>
      </c>
      <c r="E15" s="4">
        <v>2.1463265751999998</v>
      </c>
      <c r="F15" s="27" t="str">
        <f t="shared" si="1"/>
        <v>N/A</v>
      </c>
      <c r="G15" s="4">
        <v>5.7272404883999997</v>
      </c>
      <c r="H15" s="27" t="str">
        <f t="shared" si="2"/>
        <v>N/A</v>
      </c>
      <c r="I15" s="8">
        <v>-4.18</v>
      </c>
      <c r="J15" s="8">
        <v>166.8</v>
      </c>
      <c r="K15" s="5" t="s">
        <v>213</v>
      </c>
      <c r="L15" s="105" t="str">
        <f t="shared" si="3"/>
        <v>N/A</v>
      </c>
    </row>
    <row r="16" spans="1:12" ht="12.75" customHeight="1" x14ac:dyDescent="0.2">
      <c r="A16" s="136" t="s">
        <v>946</v>
      </c>
      <c r="B16" s="7" t="s">
        <v>213</v>
      </c>
      <c r="C16" s="4">
        <v>31.524844455</v>
      </c>
      <c r="D16" s="27" t="str">
        <f t="shared" si="0"/>
        <v>N/A</v>
      </c>
      <c r="E16" s="4">
        <v>30.334136263000001</v>
      </c>
      <c r="F16" s="27" t="str">
        <f t="shared" si="1"/>
        <v>N/A</v>
      </c>
      <c r="G16" s="4">
        <v>33.693132884000001</v>
      </c>
      <c r="H16" s="27" t="str">
        <f t="shared" si="2"/>
        <v>N/A</v>
      </c>
      <c r="I16" s="8">
        <v>-3.78</v>
      </c>
      <c r="J16" s="8">
        <v>11.07</v>
      </c>
      <c r="K16" s="5" t="s">
        <v>213</v>
      </c>
      <c r="L16" s="105" t="str">
        <f t="shared" si="3"/>
        <v>N/A</v>
      </c>
    </row>
    <row r="17" spans="1:12" ht="12.75" customHeight="1" x14ac:dyDescent="0.2">
      <c r="A17" s="137" t="s">
        <v>947</v>
      </c>
      <c r="B17" s="7" t="s">
        <v>213</v>
      </c>
      <c r="C17" s="4">
        <v>68.815958487000003</v>
      </c>
      <c r="D17" s="27" t="str">
        <f t="shared" si="0"/>
        <v>N/A</v>
      </c>
      <c r="E17" s="4">
        <v>68.163258079000002</v>
      </c>
      <c r="F17" s="27" t="str">
        <f t="shared" si="1"/>
        <v>N/A</v>
      </c>
      <c r="G17" s="4">
        <v>59.233307158000002</v>
      </c>
      <c r="H17" s="27" t="str">
        <f t="shared" si="2"/>
        <v>N/A</v>
      </c>
      <c r="I17" s="8">
        <v>-0.94799999999999995</v>
      </c>
      <c r="J17" s="8">
        <v>-13.1</v>
      </c>
      <c r="K17" s="5" t="s">
        <v>213</v>
      </c>
      <c r="L17" s="105" t="str">
        <f t="shared" si="3"/>
        <v>N/A</v>
      </c>
    </row>
    <row r="18" spans="1:12" ht="12.75" customHeight="1" x14ac:dyDescent="0.2">
      <c r="A18" s="137" t="s">
        <v>1705</v>
      </c>
      <c r="B18" s="7" t="s">
        <v>213</v>
      </c>
      <c r="C18" s="4" t="s">
        <v>213</v>
      </c>
      <c r="D18" s="27" t="str">
        <f t="shared" si="0"/>
        <v>N/A</v>
      </c>
      <c r="E18" s="4">
        <v>52.766145086000002</v>
      </c>
      <c r="F18" s="27" t="str">
        <f t="shared" si="1"/>
        <v>N/A</v>
      </c>
      <c r="G18" s="4">
        <v>42.381674603999997</v>
      </c>
      <c r="H18" s="27" t="str">
        <f t="shared" si="2"/>
        <v>N/A</v>
      </c>
      <c r="I18" s="8" t="s">
        <v>213</v>
      </c>
      <c r="J18" s="8">
        <v>-19.7</v>
      </c>
      <c r="K18" s="5" t="s">
        <v>213</v>
      </c>
      <c r="L18" s="105" t="str">
        <f t="shared" si="3"/>
        <v>N/A</v>
      </c>
    </row>
    <row r="19" spans="1:12" ht="12.75" customHeight="1" x14ac:dyDescent="0.2">
      <c r="A19" s="137" t="s">
        <v>948</v>
      </c>
      <c r="B19" s="7" t="s">
        <v>213</v>
      </c>
      <c r="C19" s="4">
        <v>19.343362266</v>
      </c>
      <c r="D19" s="27" t="str">
        <f t="shared" si="0"/>
        <v>N/A</v>
      </c>
      <c r="E19" s="4">
        <v>19.219053126999999</v>
      </c>
      <c r="F19" s="27" t="str">
        <f t="shared" si="1"/>
        <v>N/A</v>
      </c>
      <c r="G19" s="4">
        <v>25.241669411</v>
      </c>
      <c r="H19" s="27" t="str">
        <f t="shared" si="2"/>
        <v>N/A</v>
      </c>
      <c r="I19" s="8">
        <v>-0.64300000000000002</v>
      </c>
      <c r="J19" s="8">
        <v>31.34</v>
      </c>
      <c r="K19" s="5" t="s">
        <v>213</v>
      </c>
      <c r="L19" s="105" t="str">
        <f t="shared" si="3"/>
        <v>N/A</v>
      </c>
    </row>
    <row r="20" spans="1:12" ht="12.75" customHeight="1" x14ac:dyDescent="0.2">
      <c r="A20" s="138" t="s">
        <v>132</v>
      </c>
      <c r="B20" s="1" t="s">
        <v>213</v>
      </c>
      <c r="C20" s="23">
        <v>493</v>
      </c>
      <c r="D20" s="27" t="str">
        <f t="shared" si="0"/>
        <v>N/A</v>
      </c>
      <c r="E20" s="23">
        <v>1037</v>
      </c>
      <c r="F20" s="27" t="str">
        <f t="shared" si="1"/>
        <v>N/A</v>
      </c>
      <c r="G20" s="23">
        <v>11926</v>
      </c>
      <c r="H20" s="27" t="str">
        <f t="shared" si="2"/>
        <v>N/A</v>
      </c>
      <c r="I20" s="8">
        <v>110.3</v>
      </c>
      <c r="J20" s="8">
        <v>1050</v>
      </c>
      <c r="K20" s="23" t="s">
        <v>213</v>
      </c>
      <c r="L20" s="105" t="str">
        <f t="shared" si="3"/>
        <v>N/A</v>
      </c>
    </row>
    <row r="21" spans="1:12" ht="12.75" customHeight="1" x14ac:dyDescent="0.2">
      <c r="A21" s="138" t="s">
        <v>133</v>
      </c>
      <c r="B21" s="30" t="s">
        <v>276</v>
      </c>
      <c r="C21" s="4">
        <v>4.3403733100000001E-2</v>
      </c>
      <c r="D21" s="27" t="str">
        <f>IF($B21="N/A","N/A",IF(C21&gt;=2,"No",IF(C21&lt;0,"No","Yes")))</f>
        <v>Yes</v>
      </c>
      <c r="E21" s="4">
        <v>8.7431380700000005E-2</v>
      </c>
      <c r="F21" s="27" t="str">
        <f>IF($B21="N/A","N/A",IF(E21&gt;=2,"No",IF(E21&lt;0,"No","Yes")))</f>
        <v>Yes</v>
      </c>
      <c r="G21" s="4">
        <v>0.94403845180000001</v>
      </c>
      <c r="H21" s="27" t="str">
        <f>IF($B21="N/A","N/A",IF(G21&gt;=2,"No",IF(G21&lt;0,"No","Yes")))</f>
        <v>Yes</v>
      </c>
      <c r="I21" s="8">
        <v>101.4</v>
      </c>
      <c r="J21" s="8">
        <v>979.7</v>
      </c>
      <c r="K21" s="5" t="s">
        <v>213</v>
      </c>
      <c r="L21" s="105" t="str">
        <f t="shared" si="3"/>
        <v>N/A</v>
      </c>
    </row>
    <row r="22" spans="1:12" ht="25.5" x14ac:dyDescent="0.2">
      <c r="A22" s="128" t="s">
        <v>134</v>
      </c>
      <c r="B22" s="30" t="s">
        <v>213</v>
      </c>
      <c r="C22" s="29">
        <v>933877</v>
      </c>
      <c r="D22" s="27" t="str">
        <f t="shared" ref="D22:D27" si="4">IF($B22="N/A","N/A",IF(C22&gt;10,"No",IF(C22&lt;-10,"No","Yes")))</f>
        <v>N/A</v>
      </c>
      <c r="E22" s="29">
        <v>3538376</v>
      </c>
      <c r="F22" s="27" t="str">
        <f t="shared" ref="F22:F27" si="5">IF($B22="N/A","N/A",IF(E22&gt;10,"No",IF(E22&lt;-10,"No","Yes")))</f>
        <v>N/A</v>
      </c>
      <c r="G22" s="29">
        <v>15092472</v>
      </c>
      <c r="H22" s="27" t="str">
        <f t="shared" ref="H22:H27" si="6">IF($B22="N/A","N/A",IF(G22&gt;10,"No",IF(G22&lt;-10,"No","Yes")))</f>
        <v>N/A</v>
      </c>
      <c r="I22" s="8">
        <v>278.89999999999998</v>
      </c>
      <c r="J22" s="8">
        <v>326.5</v>
      </c>
      <c r="K22" s="5" t="s">
        <v>213</v>
      </c>
      <c r="L22" s="105" t="str">
        <f t="shared" si="3"/>
        <v>N/A</v>
      </c>
    </row>
    <row r="23" spans="1:12" ht="25.5" x14ac:dyDescent="0.2">
      <c r="A23" s="128" t="s">
        <v>1681</v>
      </c>
      <c r="B23" s="30" t="s">
        <v>213</v>
      </c>
      <c r="C23" s="29">
        <v>1894.2738337000001</v>
      </c>
      <c r="D23" s="27" t="str">
        <f t="shared" si="4"/>
        <v>N/A</v>
      </c>
      <c r="E23" s="29">
        <v>3412.1272902999999</v>
      </c>
      <c r="F23" s="27" t="str">
        <f t="shared" si="5"/>
        <v>N/A</v>
      </c>
      <c r="G23" s="29">
        <v>1265.5099782</v>
      </c>
      <c r="H23" s="27" t="str">
        <f t="shared" si="6"/>
        <v>N/A</v>
      </c>
      <c r="I23" s="8">
        <v>80.13</v>
      </c>
      <c r="J23" s="8">
        <v>-62.9</v>
      </c>
      <c r="K23" s="5" t="s">
        <v>213</v>
      </c>
      <c r="L23" s="105" t="str">
        <f t="shared" si="3"/>
        <v>N/A</v>
      </c>
    </row>
    <row r="24" spans="1:12" ht="12.75" customHeight="1" x14ac:dyDescent="0.2">
      <c r="A24" s="138" t="s">
        <v>135</v>
      </c>
      <c r="B24" s="22" t="s">
        <v>213</v>
      </c>
      <c r="C24" s="1">
        <v>197</v>
      </c>
      <c r="D24" s="27" t="str">
        <f t="shared" si="4"/>
        <v>N/A</v>
      </c>
      <c r="E24" s="1">
        <v>561</v>
      </c>
      <c r="F24" s="27" t="str">
        <f t="shared" si="5"/>
        <v>N/A</v>
      </c>
      <c r="G24" s="1">
        <v>8171</v>
      </c>
      <c r="H24" s="27" t="str">
        <f t="shared" si="6"/>
        <v>N/A</v>
      </c>
      <c r="I24" s="8">
        <v>184.8</v>
      </c>
      <c r="J24" s="8">
        <v>1357</v>
      </c>
      <c r="K24" s="23" t="s">
        <v>213</v>
      </c>
      <c r="L24" s="105" t="str">
        <f t="shared" si="3"/>
        <v>N/A</v>
      </c>
    </row>
    <row r="25" spans="1:12" ht="12.75" customHeight="1" x14ac:dyDescent="0.2">
      <c r="A25" s="138" t="s">
        <v>136</v>
      </c>
      <c r="B25" s="22" t="s">
        <v>213</v>
      </c>
      <c r="C25" s="9">
        <v>1.7343885199999999E-2</v>
      </c>
      <c r="D25" s="27" t="str">
        <f t="shared" si="4"/>
        <v>N/A</v>
      </c>
      <c r="E25" s="9">
        <v>4.7298943699999998E-2</v>
      </c>
      <c r="F25" s="27" t="str">
        <f t="shared" si="5"/>
        <v>N/A</v>
      </c>
      <c r="G25" s="9">
        <v>0.64680011650000002</v>
      </c>
      <c r="H25" s="27" t="str">
        <f t="shared" si="6"/>
        <v>N/A</v>
      </c>
      <c r="I25" s="8">
        <v>172.7</v>
      </c>
      <c r="J25" s="8">
        <v>1267</v>
      </c>
      <c r="K25" s="5" t="s">
        <v>213</v>
      </c>
      <c r="L25" s="105" t="str">
        <f t="shared" si="3"/>
        <v>N/A</v>
      </c>
    </row>
    <row r="26" spans="1:12" ht="25.5" x14ac:dyDescent="0.2">
      <c r="A26" s="128" t="s">
        <v>137</v>
      </c>
      <c r="B26" s="22" t="s">
        <v>213</v>
      </c>
      <c r="C26" s="10">
        <v>793677</v>
      </c>
      <c r="D26" s="27" t="str">
        <f t="shared" si="4"/>
        <v>N/A</v>
      </c>
      <c r="E26" s="10">
        <v>3194916</v>
      </c>
      <c r="F26" s="27" t="str">
        <f t="shared" si="5"/>
        <v>N/A</v>
      </c>
      <c r="G26" s="10">
        <v>14340644</v>
      </c>
      <c r="H26" s="27" t="str">
        <f t="shared" si="6"/>
        <v>N/A</v>
      </c>
      <c r="I26" s="8">
        <v>302.5</v>
      </c>
      <c r="J26" s="8">
        <v>348.9</v>
      </c>
      <c r="K26" s="5" t="s">
        <v>213</v>
      </c>
      <c r="L26" s="105" t="str">
        <f t="shared" si="3"/>
        <v>N/A</v>
      </c>
    </row>
    <row r="27" spans="1:12" ht="25.5" x14ac:dyDescent="0.2">
      <c r="A27" s="128" t="s">
        <v>949</v>
      </c>
      <c r="B27" s="22" t="s">
        <v>213</v>
      </c>
      <c r="C27" s="10">
        <v>4028.8172589000001</v>
      </c>
      <c r="D27" s="27" t="str">
        <f t="shared" si="4"/>
        <v>N/A</v>
      </c>
      <c r="E27" s="10">
        <v>5695.0374332000001</v>
      </c>
      <c r="F27" s="27" t="str">
        <f t="shared" si="5"/>
        <v>N/A</v>
      </c>
      <c r="G27" s="10">
        <v>1755.065965</v>
      </c>
      <c r="H27" s="27" t="str">
        <f t="shared" si="6"/>
        <v>N/A</v>
      </c>
      <c r="I27" s="8">
        <v>41.36</v>
      </c>
      <c r="J27" s="8">
        <v>-69.2</v>
      </c>
      <c r="K27" s="5" t="s">
        <v>213</v>
      </c>
      <c r="L27" s="105" t="str">
        <f t="shared" si="3"/>
        <v>N/A</v>
      </c>
    </row>
    <row r="28" spans="1:12" x14ac:dyDescent="0.2">
      <c r="A28" s="138" t="s">
        <v>138</v>
      </c>
      <c r="B28" s="1" t="s">
        <v>213</v>
      </c>
      <c r="C28" s="23">
        <v>0</v>
      </c>
      <c r="D28" s="27" t="str">
        <f>IF($B28="N/A","N/A",IF(C28&gt;10,"No",IF(C28&lt;-10,"No","Yes")))</f>
        <v>N/A</v>
      </c>
      <c r="E28" s="23">
        <v>0</v>
      </c>
      <c r="F28" s="27" t="str">
        <f>IF($B28="N/A","N/A",IF(E28&gt;10,"No",IF(E28&lt;-10,"No","Yes")))</f>
        <v>N/A</v>
      </c>
      <c r="G28" s="23">
        <v>0</v>
      </c>
      <c r="H28" s="27" t="str">
        <f>IF($B28="N/A","N/A",IF(G28&gt;10,"No",IF(G28&lt;-10,"No","Yes")))</f>
        <v>N/A</v>
      </c>
      <c r="I28" s="8" t="s">
        <v>1748</v>
      </c>
      <c r="J28" s="8" t="s">
        <v>1748</v>
      </c>
      <c r="K28" s="23" t="s">
        <v>213</v>
      </c>
      <c r="L28" s="105" t="str">
        <f>IF(J28="Div by 0", "N/A", IF(K28="N/A","N/A", IF(J28&gt;VALUE(MID(K28,1,2)), "No", IF(J28&lt;-1*VALUE(MID(K28,1,2)), "No", "Yes"))))</f>
        <v>N/A</v>
      </c>
    </row>
    <row r="29" spans="1:12" x14ac:dyDescent="0.2">
      <c r="A29" s="128" t="s">
        <v>139</v>
      </c>
      <c r="B29" s="30" t="s">
        <v>213</v>
      </c>
      <c r="C29" s="4">
        <v>0</v>
      </c>
      <c r="D29" s="27" t="str">
        <f>IF($B29="N/A","N/A",IF(C29&gt;10,"No",IF(C29&lt;-10,"No","Yes")))</f>
        <v>N/A</v>
      </c>
      <c r="E29" s="4">
        <v>0</v>
      </c>
      <c r="F29" s="27" t="str">
        <f>IF($B29="N/A","N/A",IF(E29&gt;10,"No",IF(E29&lt;-10,"No","Yes")))</f>
        <v>N/A</v>
      </c>
      <c r="G29" s="4">
        <v>0</v>
      </c>
      <c r="H29" s="27" t="str">
        <f>IF($B29="N/A","N/A",IF(G29&gt;10,"No",IF(G29&lt;-10,"No","Yes")))</f>
        <v>N/A</v>
      </c>
      <c r="I29" s="8" t="s">
        <v>1748</v>
      </c>
      <c r="J29" s="8" t="s">
        <v>1748</v>
      </c>
      <c r="K29" s="5" t="s">
        <v>213</v>
      </c>
      <c r="L29" s="105" t="str">
        <f>IF(J29="Div by 0", "N/A", IF(K29="N/A","N/A", IF(J29&gt;VALUE(MID(K29,1,2)), "No", IF(J29&lt;-1*VALUE(MID(K29,1,2)), "No", "Yes"))))</f>
        <v>N/A</v>
      </c>
    </row>
    <row r="30" spans="1:12" x14ac:dyDescent="0.2">
      <c r="A30" s="138" t="s">
        <v>140</v>
      </c>
      <c r="B30" s="23" t="s">
        <v>213</v>
      </c>
      <c r="C30" s="23">
        <v>0</v>
      </c>
      <c r="D30" s="27" t="str">
        <f>IF($B30="N/A","N/A",IF(C30&gt;10,"No",IF(C30&lt;-10,"No","Yes")))</f>
        <v>N/A</v>
      </c>
      <c r="E30" s="23">
        <v>0</v>
      </c>
      <c r="F30" s="27" t="str">
        <f>IF($B30="N/A","N/A",IF(E30&gt;10,"No",IF(E30&lt;-10,"No","Yes")))</f>
        <v>N/A</v>
      </c>
      <c r="G30" s="23">
        <v>0</v>
      </c>
      <c r="H30" s="27" t="str">
        <f>IF($B30="N/A","N/A",IF(G30&gt;10,"No",IF(G30&lt;-10,"No","Yes")))</f>
        <v>N/A</v>
      </c>
      <c r="I30" s="8" t="s">
        <v>1748</v>
      </c>
      <c r="J30" s="8" t="s">
        <v>1748</v>
      </c>
      <c r="K30" s="23" t="s">
        <v>213</v>
      </c>
      <c r="L30" s="105" t="str">
        <f>IF(J30="Div by 0", "N/A", IF(K30="N/A","N/A", IF(J30&gt;VALUE(MID(K30,1,2)), "No", IF(J30&lt;-1*VALUE(MID(K30,1,2)), "No", "Yes"))))</f>
        <v>N/A</v>
      </c>
    </row>
    <row r="31" spans="1:12" x14ac:dyDescent="0.2">
      <c r="A31" s="128" t="s">
        <v>141</v>
      </c>
      <c r="B31" s="22" t="s">
        <v>213</v>
      </c>
      <c r="C31" s="4">
        <v>0</v>
      </c>
      <c r="D31" s="27" t="str">
        <f>IF($B31="N/A","N/A",IF(C31&gt;10,"No",IF(C31&lt;-10,"No","Yes")))</f>
        <v>N/A</v>
      </c>
      <c r="E31" s="4">
        <v>0</v>
      </c>
      <c r="F31" s="27" t="str">
        <f>IF($B31="N/A","N/A",IF(E31&gt;10,"No",IF(E31&lt;-10,"No","Yes")))</f>
        <v>N/A</v>
      </c>
      <c r="G31" s="4">
        <v>0</v>
      </c>
      <c r="H31" s="27" t="str">
        <f>IF($B31="N/A","N/A",IF(G31&gt;10,"No",IF(G31&lt;-10,"No","Yes")))</f>
        <v>N/A</v>
      </c>
      <c r="I31" s="8" t="s">
        <v>1748</v>
      </c>
      <c r="J31" s="8" t="s">
        <v>1748</v>
      </c>
      <c r="K31" s="5" t="s">
        <v>213</v>
      </c>
      <c r="L31" s="105" t="str">
        <f>IF(J31="Div by 0", "N/A", IF(K31="N/A","N/A", IF(J31&gt;VALUE(MID(K31,1,2)), "No", IF(J31&lt;-1*VALUE(MID(K31,1,2)), "No", "Yes"))))</f>
        <v>N/A</v>
      </c>
    </row>
    <row r="32" spans="1:12" ht="12.75" customHeight="1" x14ac:dyDescent="0.2">
      <c r="A32" s="138" t="s">
        <v>142</v>
      </c>
      <c r="B32" s="1" t="s">
        <v>213</v>
      </c>
      <c r="C32" s="1">
        <v>0</v>
      </c>
      <c r="D32" s="27" t="str">
        <f>IF($B32="N/A","N/A",IF(C32&gt;10,"No",IF(C32&lt;-10,"No","Yes")))</f>
        <v>N/A</v>
      </c>
      <c r="E32" s="1">
        <v>0</v>
      </c>
      <c r="F32" s="27" t="str">
        <f>IF($B32="N/A","N/A",IF(E32&gt;10,"No",IF(E32&lt;-10,"No","Yes")))</f>
        <v>N/A</v>
      </c>
      <c r="G32" s="1">
        <v>0</v>
      </c>
      <c r="H32" s="27" t="str">
        <f>IF($B32="N/A","N/A",IF(G32&gt;10,"No",IF(G32&lt;-10,"No","Yes")))</f>
        <v>N/A</v>
      </c>
      <c r="I32" s="8" t="s">
        <v>1748</v>
      </c>
      <c r="J32" s="8" t="s">
        <v>1748</v>
      </c>
      <c r="K32" s="1" t="s">
        <v>213</v>
      </c>
      <c r="L32" s="105" t="str">
        <f>IF(J32="Div by 0", "N/A", IF(K32="N/A","N/A", IF(J32&gt;VALUE(MID(K32,1,2)), "No", IF(J32&lt;-1*VALUE(MID(K32,1,2)), "No", "Yes"))))</f>
        <v>N/A</v>
      </c>
    </row>
    <row r="33" spans="1:12" ht="12.75" customHeight="1" x14ac:dyDescent="0.2">
      <c r="A33" s="138" t="s">
        <v>1730</v>
      </c>
      <c r="B33" s="1" t="s">
        <v>213</v>
      </c>
      <c r="C33" s="1" t="s">
        <v>213</v>
      </c>
      <c r="D33" s="27" t="str">
        <f t="shared" ref="D33:D35" si="7">IF($B33="N/A","N/A",IF(C33&gt;10,"No",IF(C33&lt;-10,"No","Yes")))</f>
        <v>N/A</v>
      </c>
      <c r="E33" s="1" t="s">
        <v>213</v>
      </c>
      <c r="F33" s="27" t="str">
        <f t="shared" ref="F33:F35" si="8">IF($B33="N/A","N/A",IF(E33&gt;10,"No",IF(E33&lt;-10,"No","Yes")))</f>
        <v>N/A</v>
      </c>
      <c r="G33" s="1">
        <v>3365</v>
      </c>
      <c r="H33" s="27" t="str">
        <f t="shared" ref="H33:H35" si="9">IF($B33="N/A","N/A",IF(G33&gt;10,"No",IF(G33&lt;-10,"No","Yes")))</f>
        <v>N/A</v>
      </c>
      <c r="I33" s="8" t="s">
        <v>213</v>
      </c>
      <c r="J33" s="8" t="s">
        <v>213</v>
      </c>
      <c r="K33" s="1" t="s">
        <v>213</v>
      </c>
      <c r="L33" s="105" t="str">
        <f t="shared" ref="L33:L35" si="10">IF(J33="Div by 0", "N/A", IF(K33="N/A","N/A", IF(J33&gt;VALUE(MID(K33,1,2)), "No", IF(J33&lt;-1*VALUE(MID(K33,1,2)), "No", "Yes"))))</f>
        <v>N/A</v>
      </c>
    </row>
    <row r="34" spans="1:12" ht="28.5" customHeight="1" x14ac:dyDescent="0.2">
      <c r="A34" s="138" t="s">
        <v>1731</v>
      </c>
      <c r="B34" s="1" t="s">
        <v>213</v>
      </c>
      <c r="C34" s="1" t="s">
        <v>213</v>
      </c>
      <c r="D34" s="27" t="str">
        <f t="shared" si="7"/>
        <v>N/A</v>
      </c>
      <c r="E34" s="1" t="s">
        <v>213</v>
      </c>
      <c r="F34" s="27" t="str">
        <f t="shared" si="8"/>
        <v>N/A</v>
      </c>
      <c r="G34" s="1">
        <v>0.2663667106</v>
      </c>
      <c r="H34" s="27" t="str">
        <f t="shared" si="9"/>
        <v>N/A</v>
      </c>
      <c r="I34" s="8" t="s">
        <v>213</v>
      </c>
      <c r="J34" s="8" t="s">
        <v>213</v>
      </c>
      <c r="K34" s="1" t="s">
        <v>213</v>
      </c>
      <c r="L34" s="105" t="str">
        <f t="shared" si="10"/>
        <v>N/A</v>
      </c>
    </row>
    <row r="35" spans="1:12" ht="30.75" customHeight="1" x14ac:dyDescent="0.2">
      <c r="A35" s="144" t="s">
        <v>1732</v>
      </c>
      <c r="B35" s="121" t="s">
        <v>213</v>
      </c>
      <c r="C35" s="121" t="s">
        <v>213</v>
      </c>
      <c r="D35" s="145" t="str">
        <f t="shared" si="7"/>
        <v>N/A</v>
      </c>
      <c r="E35" s="121" t="s">
        <v>213</v>
      </c>
      <c r="F35" s="145" t="str">
        <f t="shared" si="8"/>
        <v>N/A</v>
      </c>
      <c r="G35" s="166">
        <v>6924352</v>
      </c>
      <c r="H35" s="145" t="str">
        <f t="shared" si="9"/>
        <v>N/A</v>
      </c>
      <c r="I35" s="146" t="s">
        <v>213</v>
      </c>
      <c r="J35" s="146" t="s">
        <v>213</v>
      </c>
      <c r="K35" s="121" t="s">
        <v>213</v>
      </c>
      <c r="L35" s="116" t="str">
        <f t="shared" si="10"/>
        <v>N/A</v>
      </c>
    </row>
    <row r="36" spans="1:12" s="13" customFormat="1" ht="12" customHeight="1" x14ac:dyDescent="0.2">
      <c r="A36" s="206" t="s">
        <v>1621</v>
      </c>
      <c r="B36" s="206"/>
      <c r="C36" s="206"/>
      <c r="D36" s="206"/>
      <c r="E36" s="206"/>
      <c r="F36" s="206"/>
      <c r="G36" s="206"/>
      <c r="H36" s="206"/>
      <c r="I36" s="206"/>
      <c r="J36" s="206"/>
      <c r="K36" s="206"/>
      <c r="L36" s="206"/>
    </row>
    <row r="37" spans="1:12" s="13" customFormat="1" ht="12.75" customHeight="1" x14ac:dyDescent="0.2">
      <c r="A37" s="205" t="s">
        <v>1619</v>
      </c>
      <c r="B37" s="205"/>
      <c r="C37" s="205"/>
      <c r="D37" s="205"/>
      <c r="E37" s="205"/>
      <c r="F37" s="205"/>
      <c r="G37" s="205"/>
      <c r="H37" s="205"/>
      <c r="I37" s="205"/>
      <c r="J37" s="205"/>
      <c r="K37" s="205"/>
      <c r="L37" s="205"/>
    </row>
    <row r="38" spans="1:12" s="13" customFormat="1" x14ac:dyDescent="0.2">
      <c r="A38" s="197" t="s">
        <v>1707</v>
      </c>
      <c r="B38" s="197"/>
      <c r="C38" s="197"/>
      <c r="D38" s="197"/>
      <c r="E38" s="197"/>
      <c r="F38" s="197"/>
      <c r="G38" s="197"/>
      <c r="H38" s="197"/>
      <c r="I38" s="197"/>
      <c r="J38" s="197"/>
      <c r="K38" s="197"/>
      <c r="L38" s="198"/>
    </row>
    <row r="39" spans="1:12" x14ac:dyDescent="0.2">
      <c r="A39" s="33"/>
      <c r="B39" s="30"/>
      <c r="C39" s="4"/>
      <c r="D39" s="4"/>
    </row>
    <row r="40" spans="1:12" x14ac:dyDescent="0.2">
      <c r="A40" s="2"/>
      <c r="B40" s="30"/>
      <c r="C40" s="4"/>
      <c r="D40" s="4"/>
    </row>
    <row r="41" spans="1:12" x14ac:dyDescent="0.2">
      <c r="A41" s="2"/>
      <c r="B41" s="33"/>
      <c r="C41" s="4"/>
      <c r="D41" s="4"/>
    </row>
    <row r="42" spans="1:12" x14ac:dyDescent="0.2">
      <c r="A42" s="33"/>
      <c r="B42" s="30"/>
      <c r="C42" s="4"/>
      <c r="D42" s="4"/>
    </row>
    <row r="43" spans="1:12" x14ac:dyDescent="0.2">
      <c r="A43" s="35"/>
      <c r="B43" s="30"/>
      <c r="C43" s="4"/>
      <c r="D43" s="4"/>
    </row>
    <row r="44" spans="1:12" x14ac:dyDescent="0.2">
      <c r="A44" s="35"/>
      <c r="B44" s="30"/>
    </row>
    <row r="45" spans="1:12" x14ac:dyDescent="0.2">
      <c r="A45" s="35"/>
      <c r="B45" s="30"/>
    </row>
    <row r="46" spans="1:12" x14ac:dyDescent="0.2">
      <c r="A46" s="35"/>
      <c r="B46" s="30"/>
    </row>
    <row r="47" spans="1:12" x14ac:dyDescent="0.2">
      <c r="A47" s="35"/>
      <c r="B47" s="30"/>
    </row>
    <row r="48" spans="1:12" x14ac:dyDescent="0.2">
      <c r="A48" s="35"/>
      <c r="B48" s="30"/>
    </row>
    <row r="49" spans="1:2" x14ac:dyDescent="0.2">
      <c r="A49" s="35"/>
      <c r="B49" s="30"/>
    </row>
    <row r="50" spans="1:2" x14ac:dyDescent="0.2">
      <c r="A50" s="35"/>
      <c r="B50" s="33"/>
    </row>
    <row r="51" spans="1:2" x14ac:dyDescent="0.2">
      <c r="A51" s="33"/>
      <c r="B51" s="33"/>
    </row>
    <row r="52" spans="1:2" x14ac:dyDescent="0.2">
      <c r="A52" s="33"/>
      <c r="B52" s="33"/>
    </row>
    <row r="53" spans="1:2" x14ac:dyDescent="0.2">
      <c r="A53" s="33"/>
      <c r="B53" s="33"/>
    </row>
    <row r="54" spans="1:2" x14ac:dyDescent="0.2">
      <c r="A54" s="33"/>
      <c r="B54" s="33"/>
    </row>
    <row r="55" spans="1:2" x14ac:dyDescent="0.2">
      <c r="A55" s="33"/>
      <c r="B55" s="33"/>
    </row>
    <row r="56" spans="1:2" x14ac:dyDescent="0.2">
      <c r="A56" s="33"/>
      <c r="B56" s="33"/>
    </row>
    <row r="57" spans="1:2" x14ac:dyDescent="0.2">
      <c r="A57" s="33"/>
      <c r="B57" s="33"/>
    </row>
    <row r="58" spans="1:2" x14ac:dyDescent="0.2">
      <c r="A58" s="33"/>
    </row>
  </sheetData>
  <mergeCells count="7">
    <mergeCell ref="A38:L38"/>
    <mergeCell ref="A37:L37"/>
    <mergeCell ref="A36:L36"/>
    <mergeCell ref="A1:L1"/>
    <mergeCell ref="A4:L4"/>
    <mergeCell ref="A2:L2"/>
    <mergeCell ref="A3:L3"/>
  </mergeCells>
  <printOptions headings="1"/>
  <pageMargins left="0.75" right="0.75" top="1" bottom="0.75" header="0.5" footer="0.5"/>
  <pageSetup scale="51" fitToHeight="20" orientation="landscape" useFirstPageNumber="1" r:id="rId1"/>
  <headerFooter alignWithMargins="0">
    <oddFooter>&amp;R&amp;A Page &amp;P</oddFooter>
  </headerFooter>
  <tableParts count="1">
    <tablePart r:id="rId2"/>
  </tablePart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N362"/>
  <sheetViews>
    <sheetView zoomScaleNormal="100" zoomScaleSheetLayoutView="90" workbookViewId="0">
      <pane xSplit="2" ySplit="5" topLeftCell="C160" activePane="bottomRight" state="frozen"/>
      <selection activeCell="A3" sqref="A3:L3"/>
      <selection pane="topRight" activeCell="A3" sqref="A3:L3"/>
      <selection pane="bottomLeft" activeCell="A3" sqref="A3:L3"/>
      <selection pane="bottomRight" activeCell="A3" sqref="A3:L3"/>
    </sheetView>
  </sheetViews>
  <sheetFormatPr defaultColWidth="9.140625" defaultRowHeight="12.75" x14ac:dyDescent="0.2"/>
  <cols>
    <col min="1" max="1" width="77.28515625" style="34"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28.140625" style="13" customWidth="1"/>
    <col min="12" max="12" width="25.5703125" style="26" customWidth="1"/>
    <col min="13" max="16384" width="9.140625" style="26"/>
  </cols>
  <sheetData>
    <row r="1" spans="1:14" s="12" customFormat="1" ht="18.75" customHeight="1" x14ac:dyDescent="0.2">
      <c r="A1" s="185" t="s">
        <v>1729</v>
      </c>
      <c r="B1" s="186"/>
      <c r="C1" s="186"/>
      <c r="D1" s="186"/>
      <c r="E1" s="186"/>
      <c r="F1" s="186"/>
      <c r="G1" s="186"/>
      <c r="H1" s="186"/>
      <c r="I1" s="186"/>
      <c r="J1" s="186"/>
      <c r="K1" s="186"/>
      <c r="L1" s="187"/>
    </row>
    <row r="2" spans="1:14" ht="24.75" customHeight="1" x14ac:dyDescent="0.2">
      <c r="A2" s="210" t="s">
        <v>1579</v>
      </c>
      <c r="B2" s="211"/>
      <c r="C2" s="211"/>
      <c r="D2" s="211"/>
      <c r="E2" s="211"/>
      <c r="F2" s="211"/>
      <c r="G2" s="211"/>
      <c r="H2" s="211"/>
      <c r="I2" s="211"/>
      <c r="J2" s="211"/>
      <c r="K2" s="211"/>
      <c r="L2" s="212"/>
    </row>
    <row r="3" spans="1:14" s="13" customFormat="1" x14ac:dyDescent="0.2">
      <c r="A3" s="191" t="s">
        <v>1747</v>
      </c>
      <c r="B3" s="192"/>
      <c r="C3" s="192"/>
      <c r="D3" s="192"/>
      <c r="E3" s="192"/>
      <c r="F3" s="192"/>
      <c r="G3" s="192"/>
      <c r="H3" s="192"/>
      <c r="I3" s="192"/>
      <c r="J3" s="192"/>
      <c r="K3" s="192"/>
      <c r="L3" s="193"/>
    </row>
    <row r="4" spans="1:14" s="13" customFormat="1" x14ac:dyDescent="0.2">
      <c r="A4" s="207" t="s">
        <v>647</v>
      </c>
      <c r="B4" s="208"/>
      <c r="C4" s="208"/>
      <c r="D4" s="208"/>
      <c r="E4" s="208"/>
      <c r="F4" s="208"/>
      <c r="G4" s="208"/>
      <c r="H4" s="208"/>
      <c r="I4" s="208"/>
      <c r="J4" s="208"/>
      <c r="K4" s="208"/>
      <c r="L4" s="209"/>
    </row>
    <row r="5" spans="1:14" ht="51" x14ac:dyDescent="0.2">
      <c r="A5" s="140" t="s">
        <v>11</v>
      </c>
      <c r="B5" s="109" t="s">
        <v>212</v>
      </c>
      <c r="C5" s="109" t="s">
        <v>1680</v>
      </c>
      <c r="D5" s="109" t="s">
        <v>1724</v>
      </c>
      <c r="E5" s="109" t="s">
        <v>1704</v>
      </c>
      <c r="F5" s="109" t="s">
        <v>1721</v>
      </c>
      <c r="G5" s="109" t="s">
        <v>1719</v>
      </c>
      <c r="H5" s="109" t="s">
        <v>1720</v>
      </c>
      <c r="I5" s="141" t="s">
        <v>1725</v>
      </c>
      <c r="J5" s="141" t="s">
        <v>1722</v>
      </c>
      <c r="K5" s="142" t="s">
        <v>739</v>
      </c>
      <c r="L5" s="143" t="s">
        <v>738</v>
      </c>
    </row>
    <row r="6" spans="1:14" x14ac:dyDescent="0.2">
      <c r="A6" s="147" t="s">
        <v>0</v>
      </c>
      <c r="B6" s="23" t="s">
        <v>213</v>
      </c>
      <c r="C6" s="23">
        <v>1135354</v>
      </c>
      <c r="D6" s="27" t="str">
        <f>IF($B6="N/A","N/A",IF(C6&gt;10,"No",IF(C6&lt;-10,"No","Yes")))</f>
        <v>N/A</v>
      </c>
      <c r="E6" s="23">
        <v>1185036</v>
      </c>
      <c r="F6" s="27" t="str">
        <f>IF($B6="N/A","N/A",IF(E6&gt;10,"No",IF(E6&lt;-10,"No","Yes")))</f>
        <v>N/A</v>
      </c>
      <c r="G6" s="23">
        <v>1251370</v>
      </c>
      <c r="H6" s="27" t="str">
        <f>IF($B6="N/A","N/A",IF(G6&gt;10,"No",IF(G6&lt;-10,"No","Yes")))</f>
        <v>N/A</v>
      </c>
      <c r="I6" s="8">
        <v>4.3760000000000003</v>
      </c>
      <c r="J6" s="8">
        <v>5.5979999999999999</v>
      </c>
      <c r="K6" s="31" t="s">
        <v>734</v>
      </c>
      <c r="L6" s="105" t="str">
        <f>IF(J6="Div by 0", "N/A", IF(K6="N/A","N/A", IF(J6&gt;VALUE(MID(K6,1,2)), "No", IF(J6&lt;-1*VALUE(MID(K6,1,2)), "No", "Yes"))))</f>
        <v>Yes</v>
      </c>
    </row>
    <row r="7" spans="1:14" x14ac:dyDescent="0.2">
      <c r="A7" s="138" t="s">
        <v>59</v>
      </c>
      <c r="B7" s="23" t="s">
        <v>213</v>
      </c>
      <c r="C7" s="23">
        <v>943220.17</v>
      </c>
      <c r="D7" s="27" t="str">
        <f>IF($B7="N/A","N/A",IF(C7&gt;10,"No",IF(C7&lt;-10,"No","Yes")))</f>
        <v>N/A</v>
      </c>
      <c r="E7" s="23">
        <v>1007584.74</v>
      </c>
      <c r="F7" s="27" t="str">
        <f>IF($B7="N/A","N/A",IF(E7&gt;10,"No",IF(E7&lt;-10,"No","Yes")))</f>
        <v>N/A</v>
      </c>
      <c r="G7" s="23">
        <v>983459.79998999997</v>
      </c>
      <c r="H7" s="27" t="str">
        <f>IF($B7="N/A","N/A",IF(G7&gt;10,"No",IF(G7&lt;-10,"No","Yes")))</f>
        <v>N/A</v>
      </c>
      <c r="I7" s="8">
        <v>6.8239999999999998</v>
      </c>
      <c r="J7" s="8">
        <v>-2.39</v>
      </c>
      <c r="K7" s="31" t="s">
        <v>735</v>
      </c>
      <c r="L7" s="105" t="str">
        <f>IF(J7="Div by 0", "N/A", IF(K7="N/A","N/A", IF(J7&gt;VALUE(MID(K7,1,2)), "No", IF(J7&lt;-1*VALUE(MID(K7,1,2)), "No", "Yes"))))</f>
        <v>Yes</v>
      </c>
    </row>
    <row r="8" spans="1:14" x14ac:dyDescent="0.2">
      <c r="A8" s="148" t="s">
        <v>143</v>
      </c>
      <c r="B8" s="23" t="s">
        <v>213</v>
      </c>
      <c r="C8" s="23">
        <v>91539</v>
      </c>
      <c r="D8" s="27" t="str">
        <f>IF($B8="N/A","N/A",IF(C8&gt;10,"No",IF(C8&lt;-10,"No","Yes")))</f>
        <v>N/A</v>
      </c>
      <c r="E8" s="23">
        <v>90540</v>
      </c>
      <c r="F8" s="27" t="str">
        <f>IF($B8="N/A","N/A",IF(E8&gt;10,"No",IF(E8&lt;-10,"No","Yes")))</f>
        <v>N/A</v>
      </c>
      <c r="G8" s="23">
        <v>88202</v>
      </c>
      <c r="H8" s="27" t="str">
        <f>IF($B8="N/A","N/A",IF(G8&gt;10,"No",IF(G8&lt;-10,"No","Yes")))</f>
        <v>N/A</v>
      </c>
      <c r="I8" s="8">
        <v>-1.0900000000000001</v>
      </c>
      <c r="J8" s="8">
        <v>-2.58</v>
      </c>
      <c r="K8" s="23" t="s">
        <v>213</v>
      </c>
      <c r="L8" s="105" t="str">
        <f>IF(J8="Div by 0", "N/A", IF(K8="N/A","N/A", IF(J8&gt;VALUE(MID(K8,1,2)), "No", IF(J8&lt;-1*VALUE(MID(K8,1,2)), "No", "Yes"))))</f>
        <v>N/A</v>
      </c>
    </row>
    <row r="9" spans="1:14" x14ac:dyDescent="0.2">
      <c r="A9" s="138" t="s">
        <v>676</v>
      </c>
      <c r="B9" s="23" t="s">
        <v>213</v>
      </c>
      <c r="C9" s="23">
        <v>87379</v>
      </c>
      <c r="D9" s="27" t="str">
        <f t="shared" ref="D9:D11" si="0">IF($B9="N/A","N/A",IF(C9&gt;10,"No",IF(C9&lt;-10,"No","Yes")))</f>
        <v>N/A</v>
      </c>
      <c r="E9" s="23">
        <v>86315</v>
      </c>
      <c r="F9" s="27" t="str">
        <f t="shared" ref="F9:F11" si="1">IF($B9="N/A","N/A",IF(E9&gt;10,"No",IF(E9&lt;-10,"No","Yes")))</f>
        <v>N/A</v>
      </c>
      <c r="G9" s="23">
        <v>83155</v>
      </c>
      <c r="H9" s="27" t="str">
        <f t="shared" ref="H9:H11" si="2">IF($B9="N/A","N/A",IF(G9&gt;10,"No",IF(G9&lt;-10,"No","Yes")))</f>
        <v>N/A</v>
      </c>
      <c r="I9" s="8">
        <v>-1.22</v>
      </c>
      <c r="J9" s="8">
        <v>-3.66</v>
      </c>
      <c r="K9" s="23" t="s">
        <v>213</v>
      </c>
      <c r="L9" s="105" t="str">
        <f t="shared" ref="L9:L11" si="3">IF(J9="Div by 0", "N/A", IF(K9="N/A","N/A", IF(J9&gt;VALUE(MID(K9,1,2)), "No", IF(J9&lt;-1*VALUE(MID(K9,1,2)), "No", "Yes"))))</f>
        <v>N/A</v>
      </c>
    </row>
    <row r="10" spans="1:14" x14ac:dyDescent="0.2">
      <c r="A10" s="138" t="s">
        <v>423</v>
      </c>
      <c r="B10" s="23" t="s">
        <v>213</v>
      </c>
      <c r="C10" s="23">
        <v>4159</v>
      </c>
      <c r="D10" s="27" t="str">
        <f t="shared" si="0"/>
        <v>N/A</v>
      </c>
      <c r="E10" s="23">
        <v>4225</v>
      </c>
      <c r="F10" s="27" t="str">
        <f t="shared" si="1"/>
        <v>N/A</v>
      </c>
      <c r="G10" s="23">
        <v>5047</v>
      </c>
      <c r="H10" s="27" t="str">
        <f t="shared" si="2"/>
        <v>N/A</v>
      </c>
      <c r="I10" s="8">
        <v>1.587</v>
      </c>
      <c r="J10" s="8">
        <v>19.46</v>
      </c>
      <c r="K10" s="23" t="s">
        <v>213</v>
      </c>
      <c r="L10" s="105" t="str">
        <f t="shared" si="3"/>
        <v>N/A</v>
      </c>
    </row>
    <row r="11" spans="1:14" x14ac:dyDescent="0.2">
      <c r="A11" s="138" t="s">
        <v>169</v>
      </c>
      <c r="B11" s="23" t="s">
        <v>213</v>
      </c>
      <c r="C11" s="4">
        <v>8.0625954548000003</v>
      </c>
      <c r="D11" s="27" t="str">
        <f t="shared" si="0"/>
        <v>N/A</v>
      </c>
      <c r="E11" s="4">
        <v>7.6402742195000002</v>
      </c>
      <c r="F11" s="27" t="str">
        <f t="shared" si="1"/>
        <v>N/A</v>
      </c>
      <c r="G11" s="4">
        <v>7.0484349152999997</v>
      </c>
      <c r="H11" s="27" t="str">
        <f t="shared" si="2"/>
        <v>N/A</v>
      </c>
      <c r="I11" s="8">
        <v>-5.24</v>
      </c>
      <c r="J11" s="8">
        <v>-7.75</v>
      </c>
      <c r="K11" s="23" t="s">
        <v>213</v>
      </c>
      <c r="L11" s="105" t="str">
        <f t="shared" si="3"/>
        <v>N/A</v>
      </c>
    </row>
    <row r="12" spans="1:14" x14ac:dyDescent="0.2">
      <c r="A12" s="138" t="s">
        <v>144</v>
      </c>
      <c r="B12" s="23" t="s">
        <v>213</v>
      </c>
      <c r="C12" s="23">
        <v>67553.833333000002</v>
      </c>
      <c r="D12" s="27" t="str">
        <f>IF($B12="N/A","N/A",IF(C12&gt;10,"No",IF(C12&lt;-10,"No","Yes")))</f>
        <v>N/A</v>
      </c>
      <c r="E12" s="23">
        <v>68802.166666999998</v>
      </c>
      <c r="F12" s="27" t="str">
        <f>IF($B12="N/A","N/A",IF(E12&gt;10,"No",IF(E12&lt;-10,"No","Yes")))</f>
        <v>N/A</v>
      </c>
      <c r="G12" s="23">
        <v>64589.916666999998</v>
      </c>
      <c r="H12" s="27" t="str">
        <f>IF($B12="N/A","N/A",IF(G12&gt;10,"No",IF(G12&lt;-10,"No","Yes")))</f>
        <v>N/A</v>
      </c>
      <c r="I12" s="8">
        <v>1.8480000000000001</v>
      </c>
      <c r="J12" s="8">
        <v>-6.12</v>
      </c>
      <c r="K12" s="23" t="s">
        <v>213</v>
      </c>
      <c r="L12" s="105" t="str">
        <f>IF(J12="Div by 0", "N/A", IF(K12="N/A","N/A", IF(J12&gt;VALUE(MID(K12,1,2)), "No", IF(J12&lt;-1*VALUE(MID(K12,1,2)), "No", "Yes"))))</f>
        <v>N/A</v>
      </c>
    </row>
    <row r="13" spans="1:14" x14ac:dyDescent="0.2">
      <c r="A13" s="104" t="s">
        <v>364</v>
      </c>
      <c r="B13" s="43" t="s">
        <v>213</v>
      </c>
      <c r="C13" s="4">
        <v>97.953149413999995</v>
      </c>
      <c r="D13" s="40" t="str">
        <f>IF($B13="N/A","N/A",IF(C13&gt;=95,"Yes","No"))</f>
        <v>N/A</v>
      </c>
      <c r="E13" s="4">
        <v>97.528429516000003</v>
      </c>
      <c r="F13" s="40" t="str">
        <f>IF($B13="N/A","N/A",IF(E13&gt;=95,"Yes","No"))</f>
        <v>N/A</v>
      </c>
      <c r="G13" s="4">
        <v>96.829394983</v>
      </c>
      <c r="H13" s="27" t="str">
        <f>IF($B13="N/A","N/A",IF(G13&gt;=95,"Yes","No"))</f>
        <v>N/A</v>
      </c>
      <c r="I13" s="8">
        <v>-0.434</v>
      </c>
      <c r="J13" s="8">
        <v>-0.71699999999999997</v>
      </c>
      <c r="K13" s="28" t="s">
        <v>735</v>
      </c>
      <c r="L13" s="105" t="str">
        <f t="shared" ref="L13:L70" si="4">IF(J13="Div by 0", "N/A", IF(K13="N/A","N/A", IF(J13&gt;VALUE(MID(K13,1,2)), "No", IF(J13&lt;-1*VALUE(MID(K13,1,2)), "No", "Yes"))))</f>
        <v>Yes</v>
      </c>
    </row>
    <row r="14" spans="1:14" x14ac:dyDescent="0.2">
      <c r="A14" s="149" t="s">
        <v>365</v>
      </c>
      <c r="B14" s="43" t="s">
        <v>213</v>
      </c>
      <c r="C14" s="44">
        <v>2.0311726562999999</v>
      </c>
      <c r="D14" s="45" t="str">
        <f>IF($B14="N/A","N/A",IF(C14&gt;10,"No",IF(C14&lt;-10,"No","Yes")))</f>
        <v>N/A</v>
      </c>
      <c r="E14" s="44">
        <v>2.4565498431999999</v>
      </c>
      <c r="F14" s="40" t="str">
        <f>IF($B14="N/A","N/A",IF(E14&gt;95,"Yes","No"))</f>
        <v>N/A</v>
      </c>
      <c r="G14" s="44">
        <v>3.1558212199</v>
      </c>
      <c r="H14" s="27" t="str">
        <f>IF($B14="N/A","N/A",IF(G14&gt;95,"Yes","No"))</f>
        <v>N/A</v>
      </c>
      <c r="I14" s="46">
        <v>20.94</v>
      </c>
      <c r="J14" s="46">
        <v>28.47</v>
      </c>
      <c r="K14" s="47" t="s">
        <v>213</v>
      </c>
      <c r="L14" s="105" t="str">
        <f t="shared" si="4"/>
        <v>N/A</v>
      </c>
      <c r="M14" s="34"/>
      <c r="N14" s="34"/>
    </row>
    <row r="15" spans="1:14" s="34" customFormat="1" x14ac:dyDescent="0.2">
      <c r="A15" s="149" t="s">
        <v>366</v>
      </c>
      <c r="B15" s="43" t="s">
        <v>213</v>
      </c>
      <c r="C15" s="44">
        <v>1.56779295E-2</v>
      </c>
      <c r="D15" s="45" t="str">
        <f t="shared" ref="D15:D21" si="5">IF($B15="N/A","N/A",IF(C15&gt;10,"No",IF(C15&lt;-10,"No","Yes")))</f>
        <v>N/A</v>
      </c>
      <c r="E15" s="44">
        <v>1.5020640700000001E-2</v>
      </c>
      <c r="F15" s="45" t="str">
        <f t="shared" ref="F15:F21" si="6">IF($B15="N/A","N/A",IF(E15&gt;10,"No",IF(E15&lt;-10,"No","Yes")))</f>
        <v>N/A</v>
      </c>
      <c r="G15" s="44">
        <v>1.4783797E-2</v>
      </c>
      <c r="H15" s="48" t="str">
        <f t="shared" ref="H15:H21" si="7">IF($B15="N/A","N/A",IF(G15&gt;10,"No",IF(G15&lt;-10,"No","Yes")))</f>
        <v>N/A</v>
      </c>
      <c r="I15" s="46">
        <v>-4.1900000000000004</v>
      </c>
      <c r="J15" s="46">
        <v>-1.58</v>
      </c>
      <c r="K15" s="47" t="s">
        <v>213</v>
      </c>
      <c r="L15" s="105" t="str">
        <f t="shared" si="4"/>
        <v>N/A</v>
      </c>
    </row>
    <row r="16" spans="1:14" s="34" customFormat="1" x14ac:dyDescent="0.2">
      <c r="A16" s="149" t="s">
        <v>367</v>
      </c>
      <c r="B16" s="43" t="s">
        <v>213</v>
      </c>
      <c r="C16" s="49">
        <v>23239</v>
      </c>
      <c r="D16" s="50" t="str">
        <f t="shared" si="5"/>
        <v>N/A</v>
      </c>
      <c r="E16" s="49">
        <v>29289</v>
      </c>
      <c r="F16" s="50" t="str">
        <f t="shared" si="6"/>
        <v>N/A</v>
      </c>
      <c r="G16" s="49">
        <v>39676</v>
      </c>
      <c r="H16" s="48" t="str">
        <f t="shared" si="7"/>
        <v>N/A</v>
      </c>
      <c r="I16" s="46">
        <v>26.03</v>
      </c>
      <c r="J16" s="46">
        <v>35.46</v>
      </c>
      <c r="K16" s="47" t="s">
        <v>213</v>
      </c>
      <c r="L16" s="105" t="str">
        <f t="shared" si="4"/>
        <v>N/A</v>
      </c>
    </row>
    <row r="17" spans="1:14" s="34" customFormat="1" x14ac:dyDescent="0.2">
      <c r="A17" s="150" t="s">
        <v>368</v>
      </c>
      <c r="B17" s="43" t="s">
        <v>213</v>
      </c>
      <c r="C17" s="44">
        <v>2.0468505858000001</v>
      </c>
      <c r="D17" s="48" t="str">
        <f t="shared" si="5"/>
        <v>N/A</v>
      </c>
      <c r="E17" s="44">
        <v>2.4715704838999999</v>
      </c>
      <c r="F17" s="48" t="str">
        <f t="shared" si="6"/>
        <v>N/A</v>
      </c>
      <c r="G17" s="44">
        <v>3.1706050169000002</v>
      </c>
      <c r="H17" s="48" t="str">
        <f t="shared" si="7"/>
        <v>N/A</v>
      </c>
      <c r="I17" s="46">
        <v>20.75</v>
      </c>
      <c r="J17" s="46">
        <v>28.28</v>
      </c>
      <c r="K17" s="47" t="s">
        <v>213</v>
      </c>
      <c r="L17" s="105" t="str">
        <f t="shared" si="4"/>
        <v>N/A</v>
      </c>
      <c r="M17" s="26"/>
      <c r="N17" s="26"/>
    </row>
    <row r="18" spans="1:14" x14ac:dyDescent="0.2">
      <c r="A18" s="149" t="s">
        <v>677</v>
      </c>
      <c r="B18" s="43" t="s">
        <v>213</v>
      </c>
      <c r="C18" s="44">
        <v>86.156891432999998</v>
      </c>
      <c r="D18" s="48" t="str">
        <f t="shared" si="5"/>
        <v>N/A</v>
      </c>
      <c r="E18" s="44">
        <v>89.125610296999994</v>
      </c>
      <c r="F18" s="48" t="str">
        <f t="shared" si="6"/>
        <v>N/A</v>
      </c>
      <c r="G18" s="44">
        <v>90.460227845999995</v>
      </c>
      <c r="H18" s="48" t="str">
        <f t="shared" si="7"/>
        <v>N/A</v>
      </c>
      <c r="I18" s="8">
        <v>3.4460000000000002</v>
      </c>
      <c r="J18" s="8">
        <v>1.4970000000000001</v>
      </c>
      <c r="K18" s="47" t="s">
        <v>213</v>
      </c>
      <c r="L18" s="105" t="str">
        <f t="shared" si="4"/>
        <v>N/A</v>
      </c>
    </row>
    <row r="19" spans="1:14" x14ac:dyDescent="0.2">
      <c r="A19" s="149" t="s">
        <v>678</v>
      </c>
      <c r="B19" s="43" t="s">
        <v>213</v>
      </c>
      <c r="C19" s="44">
        <v>57.403502732</v>
      </c>
      <c r="D19" s="48" t="str">
        <f t="shared" si="5"/>
        <v>N/A</v>
      </c>
      <c r="E19" s="44">
        <v>47.277134760000003</v>
      </c>
      <c r="F19" s="48" t="str">
        <f t="shared" si="6"/>
        <v>N/A</v>
      </c>
      <c r="G19" s="44">
        <v>44.639076520000003</v>
      </c>
      <c r="H19" s="48" t="str">
        <f t="shared" si="7"/>
        <v>N/A</v>
      </c>
      <c r="I19" s="8">
        <v>-17.600000000000001</v>
      </c>
      <c r="J19" s="8">
        <v>-5.58</v>
      </c>
      <c r="K19" s="47" t="s">
        <v>213</v>
      </c>
      <c r="L19" s="105" t="str">
        <f t="shared" si="4"/>
        <v>N/A</v>
      </c>
    </row>
    <row r="20" spans="1:14" ht="25.5" x14ac:dyDescent="0.2">
      <c r="A20" s="149" t="s">
        <v>679</v>
      </c>
      <c r="B20" s="43" t="s">
        <v>213</v>
      </c>
      <c r="C20" s="44">
        <v>14.60045613</v>
      </c>
      <c r="D20" s="48" t="str">
        <f t="shared" si="5"/>
        <v>N/A</v>
      </c>
      <c r="E20" s="44">
        <v>11.137287036</v>
      </c>
      <c r="F20" s="48" t="str">
        <f t="shared" si="6"/>
        <v>N/A</v>
      </c>
      <c r="G20" s="44">
        <v>7.9519104748</v>
      </c>
      <c r="H20" s="48" t="str">
        <f t="shared" si="7"/>
        <v>N/A</v>
      </c>
      <c r="I20" s="8">
        <v>-23.7</v>
      </c>
      <c r="J20" s="8">
        <v>-28.6</v>
      </c>
      <c r="K20" s="47" t="s">
        <v>213</v>
      </c>
      <c r="L20" s="105" t="str">
        <f t="shared" si="4"/>
        <v>N/A</v>
      </c>
    </row>
    <row r="21" spans="1:14" ht="25.5" x14ac:dyDescent="0.2">
      <c r="A21" s="149" t="s">
        <v>680</v>
      </c>
      <c r="B21" s="43" t="s">
        <v>213</v>
      </c>
      <c r="C21" s="44">
        <v>0.39588622569999998</v>
      </c>
      <c r="D21" s="48" t="str">
        <f t="shared" si="5"/>
        <v>N/A</v>
      </c>
      <c r="E21" s="44">
        <v>0.4677523985</v>
      </c>
      <c r="F21" s="48" t="str">
        <f t="shared" si="6"/>
        <v>N/A</v>
      </c>
      <c r="G21" s="44">
        <v>1.5954229257000001</v>
      </c>
      <c r="H21" s="48" t="str">
        <f t="shared" si="7"/>
        <v>N/A</v>
      </c>
      <c r="I21" s="8">
        <v>18.149999999999999</v>
      </c>
      <c r="J21" s="8">
        <v>241.1</v>
      </c>
      <c r="K21" s="47" t="s">
        <v>213</v>
      </c>
      <c r="L21" s="105" t="str">
        <f t="shared" si="4"/>
        <v>N/A</v>
      </c>
    </row>
    <row r="22" spans="1:14" x14ac:dyDescent="0.2">
      <c r="A22" s="128" t="s">
        <v>1688</v>
      </c>
      <c r="B22" s="30" t="s">
        <v>217</v>
      </c>
      <c r="C22" s="1">
        <v>857</v>
      </c>
      <c r="D22" s="27" t="str">
        <f>IF($B22="N/A","N/A",IF(C22&gt;0,"No",IF(C22&lt;0,"No","Yes")))</f>
        <v>No</v>
      </c>
      <c r="E22" s="1">
        <v>1322</v>
      </c>
      <c r="F22" s="27" t="str">
        <f>IF($B22="N/A","N/A",IF(E22&gt;0,"No",IF(E22&lt;0,"No","Yes")))</f>
        <v>No</v>
      </c>
      <c r="G22" s="1">
        <v>465</v>
      </c>
      <c r="H22" s="27" t="str">
        <f>IF($B22="N/A","N/A",IF(G22&gt;0,"No",IF(G22&lt;0,"No","Yes")))</f>
        <v>No</v>
      </c>
      <c r="I22" s="8">
        <v>54.26</v>
      </c>
      <c r="J22" s="8">
        <v>-64.8</v>
      </c>
      <c r="K22" s="28" t="s">
        <v>213</v>
      </c>
      <c r="L22" s="105" t="str">
        <f t="shared" si="4"/>
        <v>N/A</v>
      </c>
    </row>
    <row r="23" spans="1:14" x14ac:dyDescent="0.2">
      <c r="A23" s="151" t="s">
        <v>145</v>
      </c>
      <c r="B23" s="30" t="s">
        <v>279</v>
      </c>
      <c r="C23" s="4">
        <v>0.15096613040000001</v>
      </c>
      <c r="D23" s="27" t="str">
        <f>IF($B23="N/A","N/A",IF(C23&gt;=10,"No",IF(C23&lt;0,"No","Yes")))</f>
        <v>Yes</v>
      </c>
      <c r="E23" s="4">
        <v>0.22311558470000001</v>
      </c>
      <c r="F23" s="27" t="str">
        <f>IF($B23="N/A","N/A",IF(E23&gt;=10,"No",IF(E23&lt;0,"No","Yes")))</f>
        <v>Yes</v>
      </c>
      <c r="G23" s="4">
        <v>7.4318546900000004E-2</v>
      </c>
      <c r="H23" s="27" t="str">
        <f>IF($B23="N/A","N/A",IF(G23&gt;=10,"No",IF(G23&lt;0,"No","Yes")))</f>
        <v>Yes</v>
      </c>
      <c r="I23" s="8">
        <v>47.79</v>
      </c>
      <c r="J23" s="8">
        <v>-66.7</v>
      </c>
      <c r="K23" s="28" t="s">
        <v>213</v>
      </c>
      <c r="L23" s="105" t="str">
        <f t="shared" si="4"/>
        <v>N/A</v>
      </c>
    </row>
    <row r="24" spans="1:14" x14ac:dyDescent="0.2">
      <c r="A24" s="128" t="s">
        <v>424</v>
      </c>
      <c r="B24" s="22" t="s">
        <v>213</v>
      </c>
      <c r="C24" s="9">
        <v>99.591598599999998</v>
      </c>
      <c r="D24" s="48" t="str">
        <f t="shared" ref="D24:D27" si="8">IF($B24="N/A","N/A",IF(C24&gt;10,"No",IF(C24&lt;-10,"No","Yes")))</f>
        <v>N/A</v>
      </c>
      <c r="E24" s="9">
        <v>99.697428138999996</v>
      </c>
      <c r="F24" s="27" t="str">
        <f t="shared" ref="F24:F27" si="9">IF($B24="N/A","N/A",IF(E24&gt;10,"No",IF(E24&lt;-10,"No","Yes")))</f>
        <v>N/A</v>
      </c>
      <c r="G24" s="9">
        <v>98.279569891999998</v>
      </c>
      <c r="H24" s="27" t="str">
        <f t="shared" ref="H24:H27" si="10">IF($B24="N/A","N/A",IF(G24&gt;10,"No",IF(G24&lt;-10,"No","Yes")))</f>
        <v>N/A</v>
      </c>
      <c r="I24" s="8">
        <v>0.10630000000000001</v>
      </c>
      <c r="J24" s="8">
        <v>-1.42</v>
      </c>
      <c r="K24" s="28" t="s">
        <v>213</v>
      </c>
      <c r="L24" s="105" t="str">
        <f t="shared" si="4"/>
        <v>N/A</v>
      </c>
    </row>
    <row r="25" spans="1:14" x14ac:dyDescent="0.2">
      <c r="A25" s="128" t="s">
        <v>425</v>
      </c>
      <c r="B25" s="22" t="s">
        <v>213</v>
      </c>
      <c r="C25" s="9">
        <v>66.161026837999998</v>
      </c>
      <c r="D25" s="48" t="str">
        <f t="shared" si="8"/>
        <v>N/A</v>
      </c>
      <c r="E25" s="9">
        <v>7.1860816944000003</v>
      </c>
      <c r="F25" s="27" t="str">
        <f t="shared" si="9"/>
        <v>N/A</v>
      </c>
      <c r="G25" s="9">
        <v>3.6559139785000001</v>
      </c>
      <c r="H25" s="27" t="str">
        <f t="shared" si="10"/>
        <v>N/A</v>
      </c>
      <c r="I25" s="8">
        <v>-89.1</v>
      </c>
      <c r="J25" s="8">
        <v>-49.1</v>
      </c>
      <c r="K25" s="28" t="s">
        <v>213</v>
      </c>
      <c r="L25" s="105" t="str">
        <f t="shared" si="4"/>
        <v>N/A</v>
      </c>
    </row>
    <row r="26" spans="1:14" x14ac:dyDescent="0.2">
      <c r="A26" s="128" t="s">
        <v>421</v>
      </c>
      <c r="B26" s="22" t="s">
        <v>213</v>
      </c>
      <c r="C26" s="9">
        <v>5.8343057199999999E-2</v>
      </c>
      <c r="D26" s="48" t="str">
        <f t="shared" si="8"/>
        <v>N/A</v>
      </c>
      <c r="E26" s="9">
        <v>0.15128593039999999</v>
      </c>
      <c r="F26" s="27" t="str">
        <f t="shared" si="9"/>
        <v>N/A</v>
      </c>
      <c r="G26" s="9">
        <v>0</v>
      </c>
      <c r="H26" s="27" t="str">
        <f t="shared" si="10"/>
        <v>N/A</v>
      </c>
      <c r="I26" s="8">
        <v>159.30000000000001</v>
      </c>
      <c r="J26" s="8">
        <v>-100</v>
      </c>
      <c r="K26" s="28" t="s">
        <v>213</v>
      </c>
      <c r="L26" s="105" t="str">
        <f t="shared" si="4"/>
        <v>N/A</v>
      </c>
    </row>
    <row r="27" spans="1:14" x14ac:dyDescent="0.2">
      <c r="A27" s="128" t="s">
        <v>422</v>
      </c>
      <c r="B27" s="22" t="s">
        <v>213</v>
      </c>
      <c r="C27" s="9">
        <v>0</v>
      </c>
      <c r="D27" s="48" t="str">
        <f t="shared" si="8"/>
        <v>N/A</v>
      </c>
      <c r="E27" s="9">
        <v>3.7821482599999998E-2</v>
      </c>
      <c r="F27" s="27" t="str">
        <f t="shared" si="9"/>
        <v>N/A</v>
      </c>
      <c r="G27" s="9">
        <v>0.21505376339999999</v>
      </c>
      <c r="H27" s="27" t="str">
        <f t="shared" si="10"/>
        <v>N/A</v>
      </c>
      <c r="I27" s="8" t="s">
        <v>1748</v>
      </c>
      <c r="J27" s="8">
        <v>468.6</v>
      </c>
      <c r="K27" s="28" t="s">
        <v>213</v>
      </c>
      <c r="L27" s="105" t="str">
        <f t="shared" si="4"/>
        <v>N/A</v>
      </c>
    </row>
    <row r="28" spans="1:14" x14ac:dyDescent="0.2">
      <c r="A28" s="128" t="s">
        <v>950</v>
      </c>
      <c r="B28" s="22" t="s">
        <v>213</v>
      </c>
      <c r="C28" s="44">
        <v>15.541143996000001</v>
      </c>
      <c r="D28" s="48" t="str">
        <f>IF($B28="N/A","N/A",IF(C28&gt;10,"No",IF(C28&lt;-10,"No","Yes")))</f>
        <v>N/A</v>
      </c>
      <c r="E28" s="44">
        <v>15.011611461999999</v>
      </c>
      <c r="F28" s="48" t="str">
        <f>IF($B28="N/A","N/A",IF(E28&gt;10,"No",IF(E28&lt;-10,"No","Yes")))</f>
        <v>N/A</v>
      </c>
      <c r="G28" s="44">
        <v>14.958325674999999</v>
      </c>
      <c r="H28" s="48" t="str">
        <f>IF($B28="N/A","N/A",IF(G28&gt;10,"No",IF(G28&lt;-10,"No","Yes")))</f>
        <v>N/A</v>
      </c>
      <c r="I28" s="8">
        <v>-3.41</v>
      </c>
      <c r="J28" s="8">
        <v>-0.35499999999999998</v>
      </c>
      <c r="K28" s="47" t="s">
        <v>735</v>
      </c>
      <c r="L28" s="105" t="str">
        <f t="shared" si="4"/>
        <v>Yes</v>
      </c>
      <c r="M28" s="34"/>
      <c r="N28" s="34"/>
    </row>
    <row r="29" spans="1:14" s="34" customFormat="1" ht="25.5" x14ac:dyDescent="0.2">
      <c r="A29" s="128" t="s">
        <v>951</v>
      </c>
      <c r="B29" s="22" t="s">
        <v>213</v>
      </c>
      <c r="C29" s="44">
        <v>0</v>
      </c>
      <c r="D29" s="48" t="str">
        <f>IF($B29="N/A","N/A",IF(C29&gt;10,"No",IF(C29&lt;-10,"No","Yes")))</f>
        <v>N/A</v>
      </c>
      <c r="E29" s="44">
        <v>0</v>
      </c>
      <c r="F29" s="48" t="str">
        <f>IF($B29="N/A","N/A",IF(E29&gt;10,"No",IF(E29&lt;-10,"No","Yes")))</f>
        <v>N/A</v>
      </c>
      <c r="G29" s="44">
        <v>0</v>
      </c>
      <c r="H29" s="48" t="str">
        <f>IF($B29="N/A","N/A",IF(G29&gt;10,"No",IF(G29&lt;-10,"No","Yes")))</f>
        <v>N/A</v>
      </c>
      <c r="I29" s="8" t="s">
        <v>1748</v>
      </c>
      <c r="J29" s="8" t="s">
        <v>1748</v>
      </c>
      <c r="K29" s="47" t="s">
        <v>735</v>
      </c>
      <c r="L29" s="105" t="str">
        <f t="shared" si="4"/>
        <v>N/A</v>
      </c>
      <c r="M29" s="26"/>
      <c r="N29" s="26"/>
    </row>
    <row r="30" spans="1:14" x14ac:dyDescent="0.2">
      <c r="A30" s="128" t="s">
        <v>20</v>
      </c>
      <c r="B30" s="30" t="s">
        <v>280</v>
      </c>
      <c r="C30" s="9">
        <v>99.999031138999996</v>
      </c>
      <c r="D30" s="27" t="str">
        <f>IF($B30="N/A","N/A",IF(C30&gt;=98,"Yes","No"))</f>
        <v>Yes</v>
      </c>
      <c r="E30" s="9">
        <v>99.996708960999996</v>
      </c>
      <c r="F30" s="27" t="str">
        <f>IF($B30="N/A","N/A",IF(E30&gt;=98,"Yes","No"))</f>
        <v>Yes</v>
      </c>
      <c r="G30" s="9">
        <v>99.927279701000003</v>
      </c>
      <c r="H30" s="27" t="str">
        <f>IF($B30="N/A","N/A",IF(G30&gt;=98,"Yes","No"))</f>
        <v>Yes</v>
      </c>
      <c r="I30" s="8">
        <v>-2E-3</v>
      </c>
      <c r="J30" s="8">
        <v>-6.9000000000000006E-2</v>
      </c>
      <c r="K30" s="28" t="s">
        <v>735</v>
      </c>
      <c r="L30" s="105" t="str">
        <f t="shared" si="4"/>
        <v>Yes</v>
      </c>
    </row>
    <row r="31" spans="1:14" x14ac:dyDescent="0.2">
      <c r="A31" s="128" t="s">
        <v>18</v>
      </c>
      <c r="B31" s="30" t="s">
        <v>277</v>
      </c>
      <c r="C31" s="9">
        <v>99.965473324000001</v>
      </c>
      <c r="D31" s="27" t="str">
        <f>IF($B31="N/A","N/A",IF(C31&gt;=95,"Yes","No"))</f>
        <v>Yes</v>
      </c>
      <c r="E31" s="9">
        <v>99.955444392000004</v>
      </c>
      <c r="F31" s="27" t="str">
        <f>IF($B31="N/A","N/A",IF(E31&gt;=95,"Yes","No"))</f>
        <v>Yes</v>
      </c>
      <c r="G31" s="9">
        <v>99.995444992000003</v>
      </c>
      <c r="H31" s="27" t="str">
        <f>IF($B31="N/A","N/A",IF(G31&gt;=95,"Yes","No"))</f>
        <v>Yes</v>
      </c>
      <c r="I31" s="8">
        <v>-0.01</v>
      </c>
      <c r="J31" s="8">
        <v>0.04</v>
      </c>
      <c r="K31" s="28" t="s">
        <v>735</v>
      </c>
      <c r="L31" s="105" t="str">
        <f t="shared" si="4"/>
        <v>Yes</v>
      </c>
    </row>
    <row r="32" spans="1:14" x14ac:dyDescent="0.2">
      <c r="A32" s="128" t="s">
        <v>23</v>
      </c>
      <c r="B32" s="22" t="s">
        <v>213</v>
      </c>
      <c r="C32" s="9">
        <v>41.509344222000003</v>
      </c>
      <c r="D32" s="27" t="str">
        <f t="shared" ref="D32:D37" si="11">IF($B32="N/A","N/A",IF(C32&gt;10,"No",IF(C32&lt;-10,"No","Yes")))</f>
        <v>N/A</v>
      </c>
      <c r="E32" s="9">
        <v>41.236890694000003</v>
      </c>
      <c r="F32" s="27" t="str">
        <f t="shared" ref="F32:F37" si="12">IF($B32="N/A","N/A",IF(E32&gt;10,"No",IF(E32&lt;-10,"No","Yes")))</f>
        <v>N/A</v>
      </c>
      <c r="G32" s="9">
        <v>40.772113763</v>
      </c>
      <c r="H32" s="27" t="str">
        <f t="shared" ref="H32:H37" si="13">IF($B32="N/A","N/A",IF(G32&gt;10,"No",IF(G32&lt;-10,"No","Yes")))</f>
        <v>N/A</v>
      </c>
      <c r="I32" s="8">
        <v>-0.65600000000000003</v>
      </c>
      <c r="J32" s="8">
        <v>-1.1299999999999999</v>
      </c>
      <c r="K32" s="28" t="s">
        <v>735</v>
      </c>
      <c r="L32" s="105" t="str">
        <f t="shared" si="4"/>
        <v>Yes</v>
      </c>
    </row>
    <row r="33" spans="1:12" x14ac:dyDescent="0.2">
      <c r="A33" s="128" t="s">
        <v>24</v>
      </c>
      <c r="B33" s="22" t="s">
        <v>213</v>
      </c>
      <c r="C33" s="9">
        <v>46.129841442</v>
      </c>
      <c r="D33" s="27" t="str">
        <f t="shared" si="11"/>
        <v>N/A</v>
      </c>
      <c r="E33" s="9">
        <v>45.564438549000002</v>
      </c>
      <c r="F33" s="27" t="str">
        <f t="shared" si="12"/>
        <v>N/A</v>
      </c>
      <c r="G33" s="9">
        <v>43.988508594999999</v>
      </c>
      <c r="H33" s="27" t="str">
        <f t="shared" si="13"/>
        <v>N/A</v>
      </c>
      <c r="I33" s="8">
        <v>-1.23</v>
      </c>
      <c r="J33" s="8">
        <v>-3.46</v>
      </c>
      <c r="K33" s="28" t="s">
        <v>735</v>
      </c>
      <c r="L33" s="105" t="str">
        <f t="shared" si="4"/>
        <v>Yes</v>
      </c>
    </row>
    <row r="34" spans="1:12" x14ac:dyDescent="0.2">
      <c r="A34" s="128" t="s">
        <v>25</v>
      </c>
      <c r="B34" s="22" t="s">
        <v>213</v>
      </c>
      <c r="C34" s="9">
        <v>0.27022408869999998</v>
      </c>
      <c r="D34" s="27" t="str">
        <f t="shared" si="11"/>
        <v>N/A</v>
      </c>
      <c r="E34" s="9">
        <v>0.2657303238</v>
      </c>
      <c r="F34" s="27" t="str">
        <f t="shared" si="12"/>
        <v>N/A</v>
      </c>
      <c r="G34" s="9">
        <v>0.25931578989999998</v>
      </c>
      <c r="H34" s="27" t="str">
        <f t="shared" si="13"/>
        <v>N/A</v>
      </c>
      <c r="I34" s="8">
        <v>-1.66</v>
      </c>
      <c r="J34" s="8">
        <v>-2.41</v>
      </c>
      <c r="K34" s="28" t="s">
        <v>735</v>
      </c>
      <c r="L34" s="105" t="str">
        <f t="shared" si="4"/>
        <v>Yes</v>
      </c>
    </row>
    <row r="35" spans="1:12" x14ac:dyDescent="0.2">
      <c r="A35" s="128" t="s">
        <v>26</v>
      </c>
      <c r="B35" s="30" t="s">
        <v>213</v>
      </c>
      <c r="C35" s="9">
        <v>0.58836274850000003</v>
      </c>
      <c r="D35" s="7" t="str">
        <f t="shared" si="11"/>
        <v>N/A</v>
      </c>
      <c r="E35" s="9">
        <v>0.60352596879999998</v>
      </c>
      <c r="F35" s="7" t="str">
        <f t="shared" si="12"/>
        <v>N/A</v>
      </c>
      <c r="G35" s="9">
        <v>0.62603386689999996</v>
      </c>
      <c r="H35" s="7" t="str">
        <f t="shared" si="13"/>
        <v>N/A</v>
      </c>
      <c r="I35" s="8">
        <v>2.577</v>
      </c>
      <c r="J35" s="8">
        <v>3.7290000000000001</v>
      </c>
      <c r="K35" s="30" t="s">
        <v>213</v>
      </c>
      <c r="L35" s="105" t="str">
        <f t="shared" si="4"/>
        <v>N/A</v>
      </c>
    </row>
    <row r="36" spans="1:12" x14ac:dyDescent="0.2">
      <c r="A36" s="128" t="s">
        <v>60</v>
      </c>
      <c r="B36" s="30" t="s">
        <v>213</v>
      </c>
      <c r="C36" s="9">
        <v>2.1226859599999998E-2</v>
      </c>
      <c r="D36" s="7" t="str">
        <f t="shared" si="11"/>
        <v>N/A</v>
      </c>
      <c r="E36" s="9">
        <v>3.2572850100000002E-2</v>
      </c>
      <c r="F36" s="7" t="str">
        <f t="shared" si="12"/>
        <v>N/A</v>
      </c>
      <c r="G36" s="9">
        <v>3.2524353300000003E-2</v>
      </c>
      <c r="H36" s="7" t="str">
        <f t="shared" si="13"/>
        <v>N/A</v>
      </c>
      <c r="I36" s="8">
        <v>53.45</v>
      </c>
      <c r="J36" s="8">
        <v>-0.14899999999999999</v>
      </c>
      <c r="K36" s="30" t="s">
        <v>213</v>
      </c>
      <c r="L36" s="105" t="str">
        <f t="shared" si="4"/>
        <v>N/A</v>
      </c>
    </row>
    <row r="37" spans="1:12" x14ac:dyDescent="0.2">
      <c r="A37" s="128" t="s">
        <v>61</v>
      </c>
      <c r="B37" s="30" t="s">
        <v>213</v>
      </c>
      <c r="C37" s="9">
        <v>0</v>
      </c>
      <c r="D37" s="7" t="str">
        <f t="shared" si="11"/>
        <v>N/A</v>
      </c>
      <c r="E37" s="9">
        <v>0</v>
      </c>
      <c r="F37" s="7" t="str">
        <f t="shared" si="12"/>
        <v>N/A</v>
      </c>
      <c r="G37" s="9">
        <v>2.5571972999999999E-3</v>
      </c>
      <c r="H37" s="7" t="str">
        <f t="shared" si="13"/>
        <v>N/A</v>
      </c>
      <c r="I37" s="8" t="s">
        <v>1748</v>
      </c>
      <c r="J37" s="8" t="s">
        <v>1748</v>
      </c>
      <c r="K37" s="30" t="s">
        <v>213</v>
      </c>
      <c r="L37" s="105" t="str">
        <f t="shared" si="4"/>
        <v>N/A</v>
      </c>
    </row>
    <row r="38" spans="1:12" x14ac:dyDescent="0.2">
      <c r="A38" s="128" t="s">
        <v>62</v>
      </c>
      <c r="B38" s="30" t="s">
        <v>278</v>
      </c>
      <c r="C38" s="9">
        <v>11.481000638999999</v>
      </c>
      <c r="D38" s="7" t="str">
        <f>IF($B38="N/A","N/A",IF(C38&gt;=5,"No",IF(C38&lt;0,"No","Yes")))</f>
        <v>No</v>
      </c>
      <c r="E38" s="9">
        <v>12.296841615</v>
      </c>
      <c r="F38" s="7" t="str">
        <f>IF($B38="N/A","N/A",IF(E38&gt;=5,"No",IF(E38&lt;0,"No","Yes")))</f>
        <v>No</v>
      </c>
      <c r="G38" s="9">
        <v>14.324060829</v>
      </c>
      <c r="H38" s="7" t="str">
        <f>IF($B38="N/A","N/A",IF(G38&gt;=5,"No",IF(G38&lt;0,"No","Yes")))</f>
        <v>No</v>
      </c>
      <c r="I38" s="8">
        <v>7.1059999999999999</v>
      </c>
      <c r="J38" s="8">
        <v>16.489999999999998</v>
      </c>
      <c r="K38" s="28" t="s">
        <v>735</v>
      </c>
      <c r="L38" s="105" t="str">
        <f t="shared" si="4"/>
        <v>No</v>
      </c>
    </row>
    <row r="39" spans="1:12" x14ac:dyDescent="0.2">
      <c r="A39" s="128" t="s">
        <v>63</v>
      </c>
      <c r="B39" s="30" t="s">
        <v>213</v>
      </c>
      <c r="C39" s="9">
        <v>5.6358633519000003</v>
      </c>
      <c r="D39" s="7" t="str">
        <f>IF($B39="N/A","N/A",IF(C39&gt;10,"No",IF(C39&lt;-10,"No","Yes")))</f>
        <v>N/A</v>
      </c>
      <c r="E39" s="9">
        <v>5.6985610564</v>
      </c>
      <c r="F39" s="7" t="str">
        <f>IF($B39="N/A","N/A",IF(E39&gt;10,"No",IF(E39&lt;-10,"No","Yes")))</f>
        <v>N/A</v>
      </c>
      <c r="G39" s="9">
        <v>5.5660595986999999</v>
      </c>
      <c r="H39" s="7" t="str">
        <f>IF($B39="N/A","N/A",IF(G39&gt;10,"No",IF(G39&lt;-10,"No","Yes")))</f>
        <v>N/A</v>
      </c>
      <c r="I39" s="8">
        <v>1.1120000000000001</v>
      </c>
      <c r="J39" s="8">
        <v>-2.33</v>
      </c>
      <c r="K39" s="30" t="s">
        <v>735</v>
      </c>
      <c r="L39" s="105" t="str">
        <f t="shared" si="4"/>
        <v>Yes</v>
      </c>
    </row>
    <row r="40" spans="1:12" x14ac:dyDescent="0.2">
      <c r="A40" s="128" t="s">
        <v>64</v>
      </c>
      <c r="B40" s="30" t="s">
        <v>213</v>
      </c>
      <c r="C40" s="9">
        <v>100</v>
      </c>
      <c r="D40" s="7" t="str">
        <f>IF($B40="N/A","N/A",IF(C40&gt;10,"No",IF(C40&lt;-10,"No","Yes")))</f>
        <v>N/A</v>
      </c>
      <c r="E40" s="9">
        <v>100</v>
      </c>
      <c r="F40" s="7" t="str">
        <f>IF($B40="N/A","N/A",IF(E40&gt;10,"No",IF(E40&lt;-10,"No","Yes")))</f>
        <v>N/A</v>
      </c>
      <c r="G40" s="9">
        <v>91.217768333999999</v>
      </c>
      <c r="H40" s="7" t="str">
        <f>IF($B40="N/A","N/A",IF(G40&gt;10,"No",IF(G40&lt;-10,"No","Yes")))</f>
        <v>N/A</v>
      </c>
      <c r="I40" s="8">
        <v>0</v>
      </c>
      <c r="J40" s="8">
        <v>-8.7799999999999994</v>
      </c>
      <c r="K40" s="28" t="s">
        <v>735</v>
      </c>
      <c r="L40" s="105" t="str">
        <f t="shared" si="4"/>
        <v>Yes</v>
      </c>
    </row>
    <row r="41" spans="1:12" x14ac:dyDescent="0.2">
      <c r="A41" s="104" t="s">
        <v>19</v>
      </c>
      <c r="B41" s="22" t="s">
        <v>281</v>
      </c>
      <c r="C41" s="4">
        <v>3.7347822794000001</v>
      </c>
      <c r="D41" s="27" t="str">
        <f>IF($B41="N/A","N/A",IF(C41&gt;8,"No",IF(C41&lt;2,"No","Yes")))</f>
        <v>Yes</v>
      </c>
      <c r="E41" s="4">
        <v>3.194502108</v>
      </c>
      <c r="F41" s="27" t="str">
        <f>IF($B41="N/A","N/A",IF(E41&gt;8,"No",IF(E41&lt;2,"No","Yes")))</f>
        <v>Yes</v>
      </c>
      <c r="G41" s="4">
        <v>2.5691841741000001</v>
      </c>
      <c r="H41" s="27" t="str">
        <f>IF($B41="N/A","N/A",IF(G41&gt;8,"No",IF(G41&lt;2,"No","Yes")))</f>
        <v>Yes</v>
      </c>
      <c r="I41" s="8">
        <v>-14.5</v>
      </c>
      <c r="J41" s="8">
        <v>-19.600000000000001</v>
      </c>
      <c r="K41" s="28" t="s">
        <v>735</v>
      </c>
      <c r="L41" s="105" t="str">
        <f t="shared" si="4"/>
        <v>No</v>
      </c>
    </row>
    <row r="42" spans="1:12" x14ac:dyDescent="0.2">
      <c r="A42" s="104" t="s">
        <v>170</v>
      </c>
      <c r="B42" s="22" t="s">
        <v>213</v>
      </c>
      <c r="C42" s="4">
        <v>17.749177789000001</v>
      </c>
      <c r="D42" s="7" t="str">
        <f t="shared" ref="D42:D49" si="14">IF($B42="N/A","N/A",IF(C42&gt;10,"No",IF(C42&lt;-10,"No","Yes")))</f>
        <v>N/A</v>
      </c>
      <c r="E42" s="4">
        <v>17.654231600999999</v>
      </c>
      <c r="F42" s="7" t="str">
        <f t="shared" ref="F42:F49" si="15">IF($B42="N/A","N/A",IF(E42&gt;10,"No",IF(E42&lt;-10,"No","Yes")))</f>
        <v>N/A</v>
      </c>
      <c r="G42" s="4">
        <v>16.48960739</v>
      </c>
      <c r="H42" s="7" t="str">
        <f t="shared" ref="H42:H49" si="16">IF($B42="N/A","N/A",IF(G42&gt;10,"No",IF(G42&lt;-10,"No","Yes")))</f>
        <v>N/A</v>
      </c>
      <c r="I42" s="8">
        <v>-0.53500000000000003</v>
      </c>
      <c r="J42" s="8">
        <v>-6.6</v>
      </c>
      <c r="K42" s="28" t="s">
        <v>735</v>
      </c>
      <c r="L42" s="105" t="str">
        <f>IF(J42="Div by 0", "N/A", IF(OR(J42="N/A",K42="N/A"),"N/A", IF(J42&gt;VALUE(MID(K42,1,2)), "No", IF(J42&lt;-1*VALUE(MID(K42,1,2)), "No", "Yes"))))</f>
        <v>Yes</v>
      </c>
    </row>
    <row r="43" spans="1:12" x14ac:dyDescent="0.2">
      <c r="A43" s="104" t="s">
        <v>171</v>
      </c>
      <c r="B43" s="22" t="s">
        <v>213</v>
      </c>
      <c r="C43" s="4">
        <v>34.631841698999999</v>
      </c>
      <c r="D43" s="7" t="str">
        <f t="shared" si="14"/>
        <v>N/A</v>
      </c>
      <c r="E43" s="4">
        <v>35.358841419000001</v>
      </c>
      <c r="F43" s="7" t="str">
        <f t="shared" si="15"/>
        <v>N/A</v>
      </c>
      <c r="G43" s="4">
        <v>34.884646428000003</v>
      </c>
      <c r="H43" s="7" t="str">
        <f t="shared" si="16"/>
        <v>N/A</v>
      </c>
      <c r="I43" s="8">
        <v>2.0990000000000002</v>
      </c>
      <c r="J43" s="8">
        <v>-1.34</v>
      </c>
      <c r="K43" s="28" t="s">
        <v>735</v>
      </c>
      <c r="L43" s="105" t="str">
        <f>IF(J43="Div by 0", "N/A", IF(OR(J43="N/A",K43="N/A"),"N/A", IF(J43&gt;VALUE(MID(K43,1,2)), "No", IF(J43&lt;-1*VALUE(MID(K43,1,2)), "No", "Yes"))))</f>
        <v>Yes</v>
      </c>
    </row>
    <row r="44" spans="1:12" x14ac:dyDescent="0.2">
      <c r="A44" s="104" t="s">
        <v>172</v>
      </c>
      <c r="B44" s="22" t="s">
        <v>213</v>
      </c>
      <c r="C44" s="4">
        <v>3.4859612067999999</v>
      </c>
      <c r="D44" s="7" t="str">
        <f t="shared" si="14"/>
        <v>N/A</v>
      </c>
      <c r="E44" s="4">
        <v>3.5985404662999998</v>
      </c>
      <c r="F44" s="7" t="str">
        <f t="shared" si="15"/>
        <v>N/A</v>
      </c>
      <c r="G44" s="4">
        <v>3.6773296467000001</v>
      </c>
      <c r="H44" s="7" t="str">
        <f t="shared" si="16"/>
        <v>N/A</v>
      </c>
      <c r="I44" s="8">
        <v>3.23</v>
      </c>
      <c r="J44" s="8">
        <v>2.1890000000000001</v>
      </c>
      <c r="K44" s="28" t="s">
        <v>735</v>
      </c>
      <c r="L44" s="105" t="str">
        <f t="shared" ref="L44:L53" si="17">IF(J44="Div by 0", "N/A", IF(OR(J44="N/A",K44="N/A"),"N/A", IF(J44&gt;VALUE(MID(K44,1,2)), "No", IF(J44&lt;-1*VALUE(MID(K44,1,2)), "No", "Yes"))))</f>
        <v>Yes</v>
      </c>
    </row>
    <row r="45" spans="1:12" x14ac:dyDescent="0.2">
      <c r="A45" s="104" t="s">
        <v>173</v>
      </c>
      <c r="B45" s="22" t="s">
        <v>213</v>
      </c>
      <c r="C45" s="4">
        <v>22.468234577</v>
      </c>
      <c r="D45" s="7" t="str">
        <f t="shared" si="14"/>
        <v>N/A</v>
      </c>
      <c r="E45" s="4">
        <v>22.469781509000001</v>
      </c>
      <c r="F45" s="7" t="str">
        <f t="shared" si="15"/>
        <v>N/A</v>
      </c>
      <c r="G45" s="4">
        <v>23.327473089000001</v>
      </c>
      <c r="H45" s="7" t="str">
        <f t="shared" si="16"/>
        <v>N/A</v>
      </c>
      <c r="I45" s="8">
        <v>6.8999999999999999E-3</v>
      </c>
      <c r="J45" s="8">
        <v>3.8170000000000002</v>
      </c>
      <c r="K45" s="28" t="s">
        <v>735</v>
      </c>
      <c r="L45" s="105" t="str">
        <f t="shared" si="17"/>
        <v>Yes</v>
      </c>
    </row>
    <row r="46" spans="1:12" x14ac:dyDescent="0.2">
      <c r="A46" s="104" t="s">
        <v>174</v>
      </c>
      <c r="B46" s="22" t="s">
        <v>213</v>
      </c>
      <c r="C46" s="4">
        <v>10.177090141000001</v>
      </c>
      <c r="D46" s="7" t="str">
        <f t="shared" si="14"/>
        <v>N/A</v>
      </c>
      <c r="E46" s="4">
        <v>10.256734816</v>
      </c>
      <c r="F46" s="7" t="str">
        <f t="shared" si="15"/>
        <v>N/A</v>
      </c>
      <c r="G46" s="4">
        <v>11.737615572999999</v>
      </c>
      <c r="H46" s="7" t="str">
        <f t="shared" si="16"/>
        <v>N/A</v>
      </c>
      <c r="I46" s="8">
        <v>0.78259999999999996</v>
      </c>
      <c r="J46" s="8">
        <v>14.44</v>
      </c>
      <c r="K46" s="28" t="s">
        <v>735</v>
      </c>
      <c r="L46" s="105" t="str">
        <f t="shared" si="17"/>
        <v>No</v>
      </c>
    </row>
    <row r="47" spans="1:12" x14ac:dyDescent="0.2">
      <c r="A47" s="104" t="s">
        <v>175</v>
      </c>
      <c r="B47" s="22" t="s">
        <v>213</v>
      </c>
      <c r="C47" s="4">
        <v>3.7710705206999999</v>
      </c>
      <c r="D47" s="7" t="str">
        <f t="shared" si="14"/>
        <v>N/A</v>
      </c>
      <c r="E47" s="4">
        <v>3.7320385203000002</v>
      </c>
      <c r="F47" s="7" t="str">
        <f t="shared" si="15"/>
        <v>N/A</v>
      </c>
      <c r="G47" s="4">
        <v>3.7848917586000002</v>
      </c>
      <c r="H47" s="7" t="str">
        <f t="shared" si="16"/>
        <v>N/A</v>
      </c>
      <c r="I47" s="8">
        <v>-1.04</v>
      </c>
      <c r="J47" s="8">
        <v>1.4159999999999999</v>
      </c>
      <c r="K47" s="28" t="s">
        <v>735</v>
      </c>
      <c r="L47" s="105" t="str">
        <f t="shared" si="17"/>
        <v>Yes</v>
      </c>
    </row>
    <row r="48" spans="1:12" x14ac:dyDescent="0.2">
      <c r="A48" s="104" t="s">
        <v>176</v>
      </c>
      <c r="B48" s="22" t="s">
        <v>213</v>
      </c>
      <c r="C48" s="4">
        <v>2.4211831728000002</v>
      </c>
      <c r="D48" s="7" t="str">
        <f t="shared" si="14"/>
        <v>N/A</v>
      </c>
      <c r="E48" s="4">
        <v>2.2894663116</v>
      </c>
      <c r="F48" s="7" t="str">
        <f t="shared" si="15"/>
        <v>N/A</v>
      </c>
      <c r="G48" s="4">
        <v>2.1931163444999999</v>
      </c>
      <c r="H48" s="7" t="str">
        <f t="shared" si="16"/>
        <v>N/A</v>
      </c>
      <c r="I48" s="8">
        <v>-5.44</v>
      </c>
      <c r="J48" s="8">
        <v>-4.21</v>
      </c>
      <c r="K48" s="28" t="s">
        <v>735</v>
      </c>
      <c r="L48" s="105" t="str">
        <f t="shared" si="17"/>
        <v>Yes</v>
      </c>
    </row>
    <row r="49" spans="1:12" x14ac:dyDescent="0.2">
      <c r="A49" s="104" t="s">
        <v>952</v>
      </c>
      <c r="B49" s="22" t="s">
        <v>213</v>
      </c>
      <c r="C49" s="4">
        <v>1.5603063009</v>
      </c>
      <c r="D49" s="7" t="str">
        <f t="shared" si="14"/>
        <v>N/A</v>
      </c>
      <c r="E49" s="4">
        <v>1.4456100912000001</v>
      </c>
      <c r="F49" s="7" t="str">
        <f t="shared" si="15"/>
        <v>N/A</v>
      </c>
      <c r="G49" s="4">
        <v>1.3353364712</v>
      </c>
      <c r="H49" s="7" t="str">
        <f t="shared" si="16"/>
        <v>N/A</v>
      </c>
      <c r="I49" s="8">
        <v>-7.35</v>
      </c>
      <c r="J49" s="8">
        <v>-7.63</v>
      </c>
      <c r="K49" s="28" t="s">
        <v>735</v>
      </c>
      <c r="L49" s="105" t="str">
        <f t="shared" si="17"/>
        <v>Yes</v>
      </c>
    </row>
    <row r="50" spans="1:12" x14ac:dyDescent="0.2">
      <c r="A50" s="128" t="s">
        <v>208</v>
      </c>
      <c r="B50" s="22" t="s">
        <v>213</v>
      </c>
      <c r="C50" s="23">
        <v>636084</v>
      </c>
      <c r="D50" s="5" t="str">
        <f t="shared" ref="D50:D53" si="18">IF($B50="N/A","N/A",IF(C50&lt;0,"No","Yes"))</f>
        <v>N/A</v>
      </c>
      <c r="E50" s="23">
        <v>665120</v>
      </c>
      <c r="F50" s="5" t="str">
        <f t="shared" ref="F50:F53" si="19">IF($B50="N/A","N/A",IF(E50&lt;0,"No","Yes"))</f>
        <v>N/A</v>
      </c>
      <c r="G50" s="23">
        <v>673812</v>
      </c>
      <c r="H50" s="5" t="str">
        <f t="shared" ref="H50:H53" si="20">IF($B50="N/A","N/A",IF(G50&lt;0,"No","Yes"))</f>
        <v>N/A</v>
      </c>
      <c r="I50" s="8">
        <v>4.5650000000000004</v>
      </c>
      <c r="J50" s="8">
        <v>1.3069999999999999</v>
      </c>
      <c r="K50" s="28" t="s">
        <v>735</v>
      </c>
      <c r="L50" s="105" t="str">
        <f t="shared" si="17"/>
        <v>Yes</v>
      </c>
    </row>
    <row r="51" spans="1:12" x14ac:dyDescent="0.2">
      <c r="A51" s="128" t="s">
        <v>209</v>
      </c>
      <c r="B51" s="22" t="s">
        <v>213</v>
      </c>
      <c r="C51" s="23">
        <v>39502</v>
      </c>
      <c r="D51" s="5" t="str">
        <f t="shared" si="18"/>
        <v>N/A</v>
      </c>
      <c r="E51" s="23">
        <v>42575</v>
      </c>
      <c r="F51" s="5" t="str">
        <f t="shared" si="19"/>
        <v>N/A</v>
      </c>
      <c r="G51" s="23">
        <v>45904</v>
      </c>
      <c r="H51" s="5" t="str">
        <f t="shared" si="20"/>
        <v>N/A</v>
      </c>
      <c r="I51" s="8">
        <v>7.7789999999999999</v>
      </c>
      <c r="J51" s="8">
        <v>7.819</v>
      </c>
      <c r="K51" s="28" t="s">
        <v>735</v>
      </c>
      <c r="L51" s="105" t="str">
        <f t="shared" si="17"/>
        <v>Yes</v>
      </c>
    </row>
    <row r="52" spans="1:12" x14ac:dyDescent="0.2">
      <c r="A52" s="128" t="s">
        <v>210</v>
      </c>
      <c r="B52" s="22" t="s">
        <v>213</v>
      </c>
      <c r="C52" s="23">
        <v>367406</v>
      </c>
      <c r="D52" s="5" t="str">
        <f t="shared" si="18"/>
        <v>N/A</v>
      </c>
      <c r="E52" s="23">
        <v>384518</v>
      </c>
      <c r="F52" s="5" t="str">
        <f t="shared" si="19"/>
        <v>N/A</v>
      </c>
      <c r="G52" s="23">
        <v>435495</v>
      </c>
      <c r="H52" s="5" t="str">
        <f t="shared" si="20"/>
        <v>N/A</v>
      </c>
      <c r="I52" s="8">
        <v>4.6580000000000004</v>
      </c>
      <c r="J52" s="8">
        <v>13.26</v>
      </c>
      <c r="K52" s="28" t="s">
        <v>735</v>
      </c>
      <c r="L52" s="105" t="str">
        <f t="shared" si="17"/>
        <v>No</v>
      </c>
    </row>
    <row r="53" spans="1:12" x14ac:dyDescent="0.2">
      <c r="A53" s="128" t="s">
        <v>953</v>
      </c>
      <c r="B53" s="22" t="s">
        <v>213</v>
      </c>
      <c r="C53" s="23">
        <v>74470</v>
      </c>
      <c r="D53" s="5" t="str">
        <f t="shared" si="18"/>
        <v>N/A</v>
      </c>
      <c r="E53" s="23">
        <v>75317</v>
      </c>
      <c r="F53" s="5" t="str">
        <f t="shared" si="19"/>
        <v>N/A</v>
      </c>
      <c r="G53" s="23">
        <v>78744</v>
      </c>
      <c r="H53" s="5" t="str">
        <f t="shared" si="20"/>
        <v>N/A</v>
      </c>
      <c r="I53" s="8">
        <v>1.137</v>
      </c>
      <c r="J53" s="8">
        <v>4.55</v>
      </c>
      <c r="K53" s="28" t="s">
        <v>735</v>
      </c>
      <c r="L53" s="105" t="str">
        <f t="shared" si="17"/>
        <v>Yes</v>
      </c>
    </row>
    <row r="54" spans="1:12" x14ac:dyDescent="0.2">
      <c r="A54" s="128" t="s">
        <v>954</v>
      </c>
      <c r="B54" s="22" t="s">
        <v>213</v>
      </c>
      <c r="C54" s="4">
        <v>99.999647687000007</v>
      </c>
      <c r="D54" s="27" t="str">
        <f>IF($B54="N/A","N/A",IF(C54&gt;10,"No",IF(C54&lt;-10,"No","Yes")))</f>
        <v>N/A</v>
      </c>
      <c r="E54" s="4">
        <v>99.999746842999997</v>
      </c>
      <c r="F54" s="27" t="str">
        <f>IF($B54="N/A","N/A",IF(E54&gt;10,"No",IF(E54&lt;-10,"No","Yes")))</f>
        <v>N/A</v>
      </c>
      <c r="G54" s="4">
        <v>99.999200876000003</v>
      </c>
      <c r="H54" s="27" t="str">
        <f>IF($B54="N/A","N/A",IF(G54&gt;10,"No",IF(G54&lt;-10,"No","Yes")))</f>
        <v>N/A</v>
      </c>
      <c r="I54" s="8">
        <v>1E-4</v>
      </c>
      <c r="J54" s="8">
        <v>-1E-3</v>
      </c>
      <c r="K54" s="22" t="s">
        <v>213</v>
      </c>
      <c r="L54" s="105" t="str">
        <f t="shared" si="4"/>
        <v>N/A</v>
      </c>
    </row>
    <row r="55" spans="1:12" x14ac:dyDescent="0.2">
      <c r="A55" s="128" t="s">
        <v>955</v>
      </c>
      <c r="B55" s="22" t="s">
        <v>213</v>
      </c>
      <c r="C55" s="4">
        <v>99.999031138999996</v>
      </c>
      <c r="D55" s="27" t="str">
        <f>IF($B55="N/A","N/A",IF(C55&gt;10,"No",IF(C55&lt;-10,"No","Yes")))</f>
        <v>N/A</v>
      </c>
      <c r="E55" s="4">
        <v>99.998987373000006</v>
      </c>
      <c r="F55" s="27" t="str">
        <f>IF($B55="N/A","N/A",IF(E55&gt;10,"No",IF(E55&lt;-10,"No","Yes")))</f>
        <v>N/A</v>
      </c>
      <c r="G55" s="4">
        <v>99.998162014000002</v>
      </c>
      <c r="H55" s="27" t="str">
        <f>IF($B55="N/A","N/A",IF(G55&gt;10,"No",IF(G55&lt;-10,"No","Yes")))</f>
        <v>N/A</v>
      </c>
      <c r="I55" s="8">
        <v>0</v>
      </c>
      <c r="J55" s="8">
        <v>-1E-3</v>
      </c>
      <c r="K55" s="22" t="s">
        <v>213</v>
      </c>
      <c r="L55" s="105" t="str">
        <f t="shared" si="4"/>
        <v>N/A</v>
      </c>
    </row>
    <row r="56" spans="1:12" x14ac:dyDescent="0.2">
      <c r="A56" s="128" t="s">
        <v>177</v>
      </c>
      <c r="B56" s="22" t="s">
        <v>213</v>
      </c>
      <c r="C56" s="4">
        <v>59.502498780000003</v>
      </c>
      <c r="D56" s="27" t="str">
        <f t="shared" ref="D56:D57" si="21">IF($B56="N/A","N/A",IF(C56&gt;10,"No",IF(C56&lt;-10,"No","Yes")))</f>
        <v>N/A</v>
      </c>
      <c r="E56" s="4">
        <v>59.109765441999997</v>
      </c>
      <c r="F56" s="27" t="str">
        <f t="shared" ref="F56:F57" si="22">IF($B56="N/A","N/A",IF(E56&gt;10,"No",IF(E56&lt;-10,"No","Yes")))</f>
        <v>N/A</v>
      </c>
      <c r="G56" s="4">
        <v>58.738902162999999</v>
      </c>
      <c r="H56" s="27" t="str">
        <f t="shared" ref="H56:H57" si="23">IF($B56="N/A","N/A",IF(G56&gt;10,"No",IF(G56&lt;-10,"No","Yes")))</f>
        <v>N/A</v>
      </c>
      <c r="I56" s="8">
        <v>-0.66</v>
      </c>
      <c r="J56" s="8">
        <v>-0.627</v>
      </c>
      <c r="K56" s="28" t="s">
        <v>735</v>
      </c>
      <c r="L56" s="105" t="str">
        <f>IF(J56="Div by 0", "N/A", IF(OR(J56="N/A",K56="N/A"),"N/A", IF(J56&gt;VALUE(MID(K56,1,2)), "No", IF(J56&lt;-1*VALUE(MID(K56,1,2)), "No", "Yes"))))</f>
        <v>Yes</v>
      </c>
    </row>
    <row r="57" spans="1:12" x14ac:dyDescent="0.2">
      <c r="A57" s="151" t="s">
        <v>178</v>
      </c>
      <c r="B57" s="22" t="s">
        <v>213</v>
      </c>
      <c r="C57" s="4">
        <v>40.496532359</v>
      </c>
      <c r="D57" s="27" t="str">
        <f t="shared" si="21"/>
        <v>N/A</v>
      </c>
      <c r="E57" s="4">
        <v>40.889221931000002</v>
      </c>
      <c r="F57" s="27" t="str">
        <f t="shared" si="22"/>
        <v>N/A</v>
      </c>
      <c r="G57" s="4">
        <v>41.259259851000003</v>
      </c>
      <c r="H57" s="27" t="str">
        <f t="shared" si="23"/>
        <v>N/A</v>
      </c>
      <c r="I57" s="8">
        <v>0.96970000000000001</v>
      </c>
      <c r="J57" s="8">
        <v>0.90500000000000003</v>
      </c>
      <c r="K57" s="28" t="s">
        <v>735</v>
      </c>
      <c r="L57" s="105" t="str">
        <f>IF(J57="Div by 0", "N/A", IF(OR(J57="N/A",K57="N/A"),"N/A", IF(J57&gt;VALUE(MID(K57,1,2)), "No", IF(J57&lt;-1*VALUE(MID(K57,1,2)), "No", "Yes"))))</f>
        <v>Yes</v>
      </c>
    </row>
    <row r="58" spans="1:12" x14ac:dyDescent="0.2">
      <c r="A58" s="152" t="s">
        <v>681</v>
      </c>
      <c r="B58" s="22" t="s">
        <v>282</v>
      </c>
      <c r="C58" s="4">
        <v>63.975552999000001</v>
      </c>
      <c r="D58" s="27" t="str">
        <f>IF($B58="N/A","N/A",IF(C58&gt;70,"No",IF(C58&lt;40,"No","Yes")))</f>
        <v>Yes</v>
      </c>
      <c r="E58" s="4">
        <v>65.650579391999997</v>
      </c>
      <c r="F58" s="27" t="str">
        <f>IF($B58="N/A","N/A",IF(E58&gt;70,"No",IF(E58&lt;40,"No","Yes")))</f>
        <v>Yes</v>
      </c>
      <c r="G58" s="4">
        <v>25.062931028000001</v>
      </c>
      <c r="H58" s="27" t="str">
        <f>IF($B58="N/A","N/A",IF(G58&gt;70,"No",IF(G58&lt;40,"No","Yes")))</f>
        <v>No</v>
      </c>
      <c r="I58" s="8">
        <v>2.6179999999999999</v>
      </c>
      <c r="J58" s="8">
        <v>-61.8</v>
      </c>
      <c r="K58" s="28" t="s">
        <v>735</v>
      </c>
      <c r="L58" s="105" t="str">
        <f t="shared" si="4"/>
        <v>No</v>
      </c>
    </row>
    <row r="59" spans="1:12" x14ac:dyDescent="0.2">
      <c r="A59" s="128" t="s">
        <v>682</v>
      </c>
      <c r="B59" s="22" t="s">
        <v>213</v>
      </c>
      <c r="C59" s="4">
        <v>75.599048139999994</v>
      </c>
      <c r="D59" s="27" t="str">
        <f>IF($B59="N/A","N/A",IF(C59&gt;10,"No",IF(C59&lt;-10,"No","Yes")))</f>
        <v>N/A</v>
      </c>
      <c r="E59" s="4">
        <v>75.344575246999995</v>
      </c>
      <c r="F59" s="27" t="str">
        <f>IF($B59="N/A","N/A",IF(E59&gt;10,"No",IF(E59&lt;-10,"No","Yes")))</f>
        <v>N/A</v>
      </c>
      <c r="G59" s="4">
        <v>75.005328418999994</v>
      </c>
      <c r="H59" s="27" t="str">
        <f>IF($B59="N/A","N/A",IF(G59&gt;10,"No",IF(G59&lt;-10,"No","Yes")))</f>
        <v>N/A</v>
      </c>
      <c r="I59" s="8">
        <v>-0.33700000000000002</v>
      </c>
      <c r="J59" s="8">
        <v>-0.45</v>
      </c>
      <c r="K59" s="22" t="s">
        <v>213</v>
      </c>
      <c r="L59" s="105" t="str">
        <f t="shared" si="4"/>
        <v>N/A</v>
      </c>
    </row>
    <row r="60" spans="1:12" x14ac:dyDescent="0.2">
      <c r="A60" s="128" t="s">
        <v>683</v>
      </c>
      <c r="B60" s="22" t="s">
        <v>213</v>
      </c>
      <c r="C60" s="4">
        <v>80.807837820000003</v>
      </c>
      <c r="D60" s="27" t="str">
        <f t="shared" ref="D60:D66" si="24">IF($B60="N/A","N/A",IF(C60&gt;10,"No",IF(C60&lt;-10,"No","Yes")))</f>
        <v>N/A</v>
      </c>
      <c r="E60" s="4">
        <v>82.252233149999995</v>
      </c>
      <c r="F60" s="27" t="str">
        <f t="shared" ref="F60:F66" si="25">IF($B60="N/A","N/A",IF(E60&gt;10,"No",IF(E60&lt;-10,"No","Yes")))</f>
        <v>N/A</v>
      </c>
      <c r="G60" s="4">
        <v>79.092292506000007</v>
      </c>
      <c r="H60" s="27" t="str">
        <f t="shared" ref="H60:H66" si="26">IF($B60="N/A","N/A",IF(G60&gt;10,"No",IF(G60&lt;-10,"No","Yes")))</f>
        <v>N/A</v>
      </c>
      <c r="I60" s="8">
        <v>1.7869999999999999</v>
      </c>
      <c r="J60" s="8">
        <v>-3.84</v>
      </c>
      <c r="K60" s="22" t="s">
        <v>213</v>
      </c>
      <c r="L60" s="105" t="str">
        <f t="shared" si="4"/>
        <v>N/A</v>
      </c>
    </row>
    <row r="61" spans="1:12" x14ac:dyDescent="0.2">
      <c r="A61" s="128" t="s">
        <v>1733</v>
      </c>
      <c r="B61" s="22" t="s">
        <v>213</v>
      </c>
      <c r="C61" s="4">
        <v>64.524605170000001</v>
      </c>
      <c r="D61" s="27" t="str">
        <f t="shared" si="24"/>
        <v>N/A</v>
      </c>
      <c r="E61" s="4">
        <v>67.752393425999998</v>
      </c>
      <c r="F61" s="27" t="str">
        <f t="shared" si="25"/>
        <v>N/A</v>
      </c>
      <c r="G61" s="4">
        <v>10.935681664000001</v>
      </c>
      <c r="H61" s="27" t="str">
        <f t="shared" si="26"/>
        <v>N/A</v>
      </c>
      <c r="I61" s="8">
        <v>5.0019999999999998</v>
      </c>
      <c r="J61" s="8">
        <v>-83.9</v>
      </c>
      <c r="K61" s="22" t="s">
        <v>213</v>
      </c>
      <c r="L61" s="105" t="str">
        <f t="shared" si="4"/>
        <v>N/A</v>
      </c>
    </row>
    <row r="62" spans="1:12" x14ac:dyDescent="0.2">
      <c r="A62" s="128" t="s">
        <v>684</v>
      </c>
      <c r="B62" s="22" t="s">
        <v>213</v>
      </c>
      <c r="C62" s="4">
        <v>47.172037003</v>
      </c>
      <c r="D62" s="27" t="str">
        <f t="shared" si="24"/>
        <v>N/A</v>
      </c>
      <c r="E62" s="4">
        <v>46.596641126999998</v>
      </c>
      <c r="F62" s="27" t="str">
        <f t="shared" si="25"/>
        <v>N/A</v>
      </c>
      <c r="G62" s="4">
        <v>8.6886819526999997</v>
      </c>
      <c r="H62" s="27" t="str">
        <f t="shared" si="26"/>
        <v>N/A</v>
      </c>
      <c r="I62" s="8">
        <v>-1.22</v>
      </c>
      <c r="J62" s="8">
        <v>-81.400000000000006</v>
      </c>
      <c r="K62" s="22" t="s">
        <v>213</v>
      </c>
      <c r="L62" s="105" t="str">
        <f t="shared" si="4"/>
        <v>N/A</v>
      </c>
    </row>
    <row r="63" spans="1:12" x14ac:dyDescent="0.2">
      <c r="A63" s="128" t="s">
        <v>179</v>
      </c>
      <c r="B63" s="43" t="s">
        <v>217</v>
      </c>
      <c r="C63" s="23">
        <v>0</v>
      </c>
      <c r="D63" s="27" t="str">
        <f>IF(OR($B63="N/A",$C63="N/A"),"N/A",IF(C63&gt;0,"No",IF(C63&lt;0,"No","Yes")))</f>
        <v>Yes</v>
      </c>
      <c r="E63" s="23">
        <v>0</v>
      </c>
      <c r="F63" s="27" t="str">
        <f>IF(OR($B63="N/A",$E63="N/A"),"N/A",IF(E63&gt;0,"No",IF(E63&lt;0,"No","Yes")))</f>
        <v>Yes</v>
      </c>
      <c r="G63" s="23">
        <v>0</v>
      </c>
      <c r="H63" s="27" t="str">
        <f>IF($B63="N/A","N/A",IF(G63&gt;0,"No",IF(G63&lt;0,"No","Yes")))</f>
        <v>Yes</v>
      </c>
      <c r="I63" s="8" t="s">
        <v>1748</v>
      </c>
      <c r="J63" s="8" t="s">
        <v>1748</v>
      </c>
      <c r="K63" s="22" t="s">
        <v>213</v>
      </c>
      <c r="L63" s="105" t="str">
        <f>IF(J63="Div by 0", "N/A", IF(K63="N/A","N/A", IF(J63&gt;VALUE(MID(K63,1,2)), "No", IF(J63&lt;-1*VALUE(MID(K63,1,2)), "No", "Yes"))))</f>
        <v>N/A</v>
      </c>
    </row>
    <row r="64" spans="1:12" x14ac:dyDescent="0.2">
      <c r="A64" s="104" t="s">
        <v>146</v>
      </c>
      <c r="B64" s="22" t="s">
        <v>213</v>
      </c>
      <c r="C64" s="4">
        <v>0.9427015715</v>
      </c>
      <c r="D64" s="27" t="str">
        <f t="shared" si="24"/>
        <v>N/A</v>
      </c>
      <c r="E64" s="4">
        <v>0.89988827339999999</v>
      </c>
      <c r="F64" s="27" t="str">
        <f t="shared" si="25"/>
        <v>N/A</v>
      </c>
      <c r="G64" s="4">
        <v>0.93225824499999999</v>
      </c>
      <c r="H64" s="27" t="str">
        <f t="shared" si="26"/>
        <v>N/A</v>
      </c>
      <c r="I64" s="8">
        <v>-4.54</v>
      </c>
      <c r="J64" s="8">
        <v>3.597</v>
      </c>
      <c r="K64" s="22" t="s">
        <v>213</v>
      </c>
      <c r="L64" s="105" t="str">
        <f t="shared" si="4"/>
        <v>N/A</v>
      </c>
    </row>
    <row r="65" spans="1:12" x14ac:dyDescent="0.2">
      <c r="A65" s="104" t="s">
        <v>147</v>
      </c>
      <c r="B65" s="22" t="s">
        <v>213</v>
      </c>
      <c r="C65" s="4">
        <v>1.0255832102</v>
      </c>
      <c r="D65" s="27" t="str">
        <f t="shared" si="24"/>
        <v>N/A</v>
      </c>
      <c r="E65" s="4">
        <v>0.99110913089999997</v>
      </c>
      <c r="F65" s="27" t="str">
        <f t="shared" si="25"/>
        <v>N/A</v>
      </c>
      <c r="G65" s="4">
        <v>0.96662058380000004</v>
      </c>
      <c r="H65" s="27" t="str">
        <f t="shared" si="26"/>
        <v>N/A</v>
      </c>
      <c r="I65" s="8">
        <v>-3.36</v>
      </c>
      <c r="J65" s="8">
        <v>-2.4700000000000002</v>
      </c>
      <c r="K65" s="22" t="s">
        <v>213</v>
      </c>
      <c r="L65" s="105" t="str">
        <f t="shared" si="4"/>
        <v>N/A</v>
      </c>
    </row>
    <row r="66" spans="1:12" x14ac:dyDescent="0.2">
      <c r="A66" s="104" t="s">
        <v>148</v>
      </c>
      <c r="B66" s="22" t="s">
        <v>213</v>
      </c>
      <c r="C66" s="4">
        <v>1.1276659086</v>
      </c>
      <c r="D66" s="27" t="str">
        <f t="shared" si="24"/>
        <v>N/A</v>
      </c>
      <c r="E66" s="4">
        <v>1.0984476421</v>
      </c>
      <c r="F66" s="27" t="str">
        <f t="shared" si="25"/>
        <v>N/A</v>
      </c>
      <c r="G66" s="4">
        <v>1.0438958900999999</v>
      </c>
      <c r="H66" s="27" t="str">
        <f t="shared" si="26"/>
        <v>N/A</v>
      </c>
      <c r="I66" s="8">
        <v>-2.59</v>
      </c>
      <c r="J66" s="8">
        <v>-4.97</v>
      </c>
      <c r="K66" s="22" t="s">
        <v>213</v>
      </c>
      <c r="L66" s="105" t="str">
        <f t="shared" si="4"/>
        <v>N/A</v>
      </c>
    </row>
    <row r="67" spans="1:12" x14ac:dyDescent="0.2">
      <c r="A67" s="128" t="s">
        <v>956</v>
      </c>
      <c r="B67" s="30" t="s">
        <v>213</v>
      </c>
      <c r="C67" s="1">
        <v>3933</v>
      </c>
      <c r="D67" s="7" t="str">
        <f>IF($B67="N/A","N/A",IF(C67&gt;10,"No",IF(C67&lt;-10,"No","Yes")))</f>
        <v>N/A</v>
      </c>
      <c r="E67" s="1">
        <v>4099</v>
      </c>
      <c r="F67" s="7" t="str">
        <f>IF($B67="N/A","N/A",IF(E67&gt;10,"No",IF(E67&lt;-10,"No","Yes")))</f>
        <v>N/A</v>
      </c>
      <c r="G67" s="1">
        <v>3044</v>
      </c>
      <c r="H67" s="7" t="str">
        <f>IF($B67="N/A","N/A",IF(G67&gt;10,"No",IF(G67&lt;-10,"No","Yes")))</f>
        <v>N/A</v>
      </c>
      <c r="I67" s="8">
        <v>4.2210000000000001</v>
      </c>
      <c r="J67" s="8">
        <v>-25.7</v>
      </c>
      <c r="K67" s="22" t="s">
        <v>213</v>
      </c>
      <c r="L67" s="105" t="str">
        <f t="shared" si="4"/>
        <v>N/A</v>
      </c>
    </row>
    <row r="68" spans="1:12" x14ac:dyDescent="0.2">
      <c r="A68" s="104" t="s">
        <v>201</v>
      </c>
      <c r="B68" s="30" t="s">
        <v>217</v>
      </c>
      <c r="C68" s="1">
        <v>790</v>
      </c>
      <c r="D68" s="27" t="str">
        <f t="shared" ref="D68:D69" si="27">IF($B68="N/A","N/A",IF(C68&gt;0,"No",IF(C68&lt;0,"No","Yes")))</f>
        <v>No</v>
      </c>
      <c r="E68" s="1">
        <v>657</v>
      </c>
      <c r="F68" s="27" t="str">
        <f t="shared" ref="F68:F69" si="28">IF($B68="N/A","N/A",IF(E68&gt;0,"No",IF(E68&lt;0,"No","Yes")))</f>
        <v>No</v>
      </c>
      <c r="G68" s="1">
        <v>845</v>
      </c>
      <c r="H68" s="27" t="str">
        <f t="shared" ref="H68:H69" si="29">IF($B68="N/A","N/A",IF(G68&gt;0,"No",IF(G68&lt;0,"No","Yes")))</f>
        <v>No</v>
      </c>
      <c r="I68" s="8">
        <v>-16.8</v>
      </c>
      <c r="J68" s="8">
        <v>28.61</v>
      </c>
      <c r="K68" s="22" t="s">
        <v>213</v>
      </c>
      <c r="L68" s="105" t="str">
        <f t="shared" si="4"/>
        <v>N/A</v>
      </c>
    </row>
    <row r="69" spans="1:12" x14ac:dyDescent="0.2">
      <c r="A69" s="104" t="s">
        <v>202</v>
      </c>
      <c r="B69" s="30" t="s">
        <v>217</v>
      </c>
      <c r="C69" s="1">
        <v>749</v>
      </c>
      <c r="D69" s="27" t="str">
        <f t="shared" si="27"/>
        <v>No</v>
      </c>
      <c r="E69" s="1">
        <v>624</v>
      </c>
      <c r="F69" s="27" t="str">
        <f t="shared" si="28"/>
        <v>No</v>
      </c>
      <c r="G69" s="1">
        <v>811</v>
      </c>
      <c r="H69" s="27" t="str">
        <f t="shared" si="29"/>
        <v>No</v>
      </c>
      <c r="I69" s="8">
        <v>-16.7</v>
      </c>
      <c r="J69" s="8">
        <v>29.97</v>
      </c>
      <c r="K69" s="22" t="s">
        <v>213</v>
      </c>
      <c r="L69" s="105" t="str">
        <f t="shared" si="4"/>
        <v>N/A</v>
      </c>
    </row>
    <row r="70" spans="1:12" x14ac:dyDescent="0.2">
      <c r="A70" s="104" t="s">
        <v>203</v>
      </c>
      <c r="B70" s="43" t="s">
        <v>213</v>
      </c>
      <c r="C70" s="9">
        <v>85.180240319999996</v>
      </c>
      <c r="D70" s="7" t="str">
        <f>IF($B70="N/A","N/A",IF(C70&gt;10,"No",IF(C70&lt;-10,"No","Yes")))</f>
        <v>N/A</v>
      </c>
      <c r="E70" s="9">
        <v>86.698717948999999</v>
      </c>
      <c r="F70" s="7" t="str">
        <f>IF($B70="N/A","N/A",IF(E70&gt;10,"No",IF(E70&lt;-10,"No","Yes")))</f>
        <v>N/A</v>
      </c>
      <c r="G70" s="9">
        <v>88.655980271000004</v>
      </c>
      <c r="H70" s="7" t="str">
        <f>IF($B70="N/A","N/A",IF(G70&gt;10,"No",IF(G70&lt;-10,"No","Yes")))</f>
        <v>N/A</v>
      </c>
      <c r="I70" s="8">
        <v>1.7829999999999999</v>
      </c>
      <c r="J70" s="8">
        <v>2.258</v>
      </c>
      <c r="K70" s="43" t="s">
        <v>213</v>
      </c>
      <c r="L70" s="105" t="str">
        <f t="shared" si="4"/>
        <v>N/A</v>
      </c>
    </row>
    <row r="71" spans="1:12" x14ac:dyDescent="0.2">
      <c r="A71" s="128" t="s">
        <v>65</v>
      </c>
      <c r="B71" s="30" t="s">
        <v>213</v>
      </c>
      <c r="C71" s="1">
        <v>163240</v>
      </c>
      <c r="D71" s="7" t="str">
        <f>IF($B71="N/A","N/A",IF(C71&gt;10,"No",IF(C71&lt;-10,"No","Yes")))</f>
        <v>N/A</v>
      </c>
      <c r="E71" s="1">
        <v>165100</v>
      </c>
      <c r="F71" s="7" t="str">
        <f>IF($B71="N/A","N/A",IF(E71&gt;10,"No",IF(E71&lt;-10,"No","Yes")))</f>
        <v>N/A</v>
      </c>
      <c r="G71" s="1">
        <v>171947</v>
      </c>
      <c r="H71" s="7" t="str">
        <f>IF($B71="N/A","N/A",IF(G71&gt;10,"No",IF(G71&lt;-10,"No","Yes")))</f>
        <v>N/A</v>
      </c>
      <c r="I71" s="8">
        <v>1.139</v>
      </c>
      <c r="J71" s="8">
        <v>4.1470000000000002</v>
      </c>
      <c r="K71" s="30" t="s">
        <v>735</v>
      </c>
      <c r="L71" s="105" t="str">
        <f t="shared" ref="L71:L103" si="30">IF(J71="Div by 0", "N/A", IF(K71="N/A","N/A", IF(J71&gt;VALUE(MID(K71,1,2)), "No", IF(J71&lt;-1*VALUE(MID(K71,1,2)), "No", "Yes"))))</f>
        <v>Yes</v>
      </c>
    </row>
    <row r="72" spans="1:12" x14ac:dyDescent="0.2">
      <c r="A72" s="137" t="s">
        <v>66</v>
      </c>
      <c r="B72" s="30" t="s">
        <v>213</v>
      </c>
      <c r="C72" s="1">
        <v>148289.76999999999</v>
      </c>
      <c r="D72" s="7" t="str">
        <f>IF($B72="N/A","N/A",IF(C72&gt;10,"No",IF(C72&lt;-10,"No","Yes")))</f>
        <v>N/A</v>
      </c>
      <c r="E72" s="1">
        <v>149732.91</v>
      </c>
      <c r="F72" s="7" t="str">
        <f>IF($B72="N/A","N/A",IF(E72&gt;10,"No",IF(E72&lt;-10,"No","Yes")))</f>
        <v>N/A</v>
      </c>
      <c r="G72" s="1">
        <v>154695.96</v>
      </c>
      <c r="H72" s="7" t="str">
        <f>IF($B72="N/A","N/A",IF(G72&gt;10,"No",IF(G72&lt;-10,"No","Yes")))</f>
        <v>N/A</v>
      </c>
      <c r="I72" s="8">
        <v>0.97319999999999995</v>
      </c>
      <c r="J72" s="8">
        <v>3.3149999999999999</v>
      </c>
      <c r="K72" s="30" t="s">
        <v>736</v>
      </c>
      <c r="L72" s="105" t="str">
        <f t="shared" si="30"/>
        <v>Yes</v>
      </c>
    </row>
    <row r="73" spans="1:12" x14ac:dyDescent="0.2">
      <c r="A73" s="104" t="s">
        <v>67</v>
      </c>
      <c r="B73" s="22" t="s">
        <v>283</v>
      </c>
      <c r="C73" s="4">
        <v>97.916358967999997</v>
      </c>
      <c r="D73" s="27" t="str">
        <f>IF($B73="N/A","N/A",IF(C73&gt;=90,"Yes","No"))</f>
        <v>Yes</v>
      </c>
      <c r="E73" s="4">
        <v>98.005379259999998</v>
      </c>
      <c r="F73" s="27" t="str">
        <f>IF($B73="N/A","N/A",IF(E73&gt;=90,"Yes","No"))</f>
        <v>Yes</v>
      </c>
      <c r="G73" s="4">
        <v>97.649617011000004</v>
      </c>
      <c r="H73" s="27" t="str">
        <f>IF($B73="N/A","N/A",IF(G73&gt;=90,"Yes","No"))</f>
        <v>Yes</v>
      </c>
      <c r="I73" s="8">
        <v>9.0899999999999995E-2</v>
      </c>
      <c r="J73" s="8">
        <v>-0.36299999999999999</v>
      </c>
      <c r="K73" s="28" t="s">
        <v>735</v>
      </c>
      <c r="L73" s="105" t="str">
        <f t="shared" si="30"/>
        <v>Yes</v>
      </c>
    </row>
    <row r="74" spans="1:12" x14ac:dyDescent="0.2">
      <c r="A74" s="128" t="s">
        <v>957</v>
      </c>
      <c r="B74" s="22" t="s">
        <v>283</v>
      </c>
      <c r="C74" s="4">
        <v>98.171360218000004</v>
      </c>
      <c r="D74" s="27" t="str">
        <f>IF($B74="N/A","N/A",IF(C74&gt;=90,"Yes","No"))</f>
        <v>Yes</v>
      </c>
      <c r="E74" s="4">
        <v>98.264078905999995</v>
      </c>
      <c r="F74" s="27" t="str">
        <f>IF($B74="N/A","N/A",IF(E74&gt;=90,"Yes","No"))</f>
        <v>Yes</v>
      </c>
      <c r="G74" s="4">
        <v>96.287659382000001</v>
      </c>
      <c r="H74" s="27" t="str">
        <f>IF($B74="N/A","N/A",IF(G74&gt;=90,"Yes","No"))</f>
        <v>Yes</v>
      </c>
      <c r="I74" s="8">
        <v>9.4399999999999998E-2</v>
      </c>
      <c r="J74" s="8">
        <v>-2.0099999999999998</v>
      </c>
      <c r="K74" s="28" t="s">
        <v>735</v>
      </c>
      <c r="L74" s="105" t="str">
        <f t="shared" si="30"/>
        <v>Yes</v>
      </c>
    </row>
    <row r="75" spans="1:12" x14ac:dyDescent="0.2">
      <c r="A75" s="151" t="s">
        <v>958</v>
      </c>
      <c r="B75" s="30" t="s">
        <v>284</v>
      </c>
      <c r="C75" s="9">
        <v>45.478054540999999</v>
      </c>
      <c r="D75" s="27" t="str">
        <f>IF($B75="N/A","N/A",IF(C75&gt;55,"No",IF(C75&lt;30,"No","Yes")))</f>
        <v>Yes</v>
      </c>
      <c r="E75" s="9">
        <v>45.976524060000003</v>
      </c>
      <c r="F75" s="27" t="str">
        <f>IF($B75="N/A","N/A",IF(E75&gt;55,"No",IF(E75&lt;30,"No","Yes")))</f>
        <v>Yes</v>
      </c>
      <c r="G75" s="9">
        <v>46.267582462999997</v>
      </c>
      <c r="H75" s="27" t="str">
        <f>IF($B75="N/A","N/A",IF(G75&gt;55,"No",IF(G75&lt;30,"No","Yes")))</f>
        <v>Yes</v>
      </c>
      <c r="I75" s="8">
        <v>1.0960000000000001</v>
      </c>
      <c r="J75" s="8">
        <v>0.6331</v>
      </c>
      <c r="K75" s="30" t="s">
        <v>735</v>
      </c>
      <c r="L75" s="105" t="str">
        <f t="shared" si="30"/>
        <v>Yes</v>
      </c>
    </row>
    <row r="76" spans="1:12" ht="12.95" customHeight="1" x14ac:dyDescent="0.2">
      <c r="A76" s="128" t="s">
        <v>1708</v>
      </c>
      <c r="B76" s="30" t="s">
        <v>278</v>
      </c>
      <c r="C76" s="9">
        <v>0.82271502080000003</v>
      </c>
      <c r="D76" s="27" t="str">
        <f>IF($B76="N/A","N/A",IF(C76&gt;=5,"No",IF(C76&lt;0,"No","Yes")))</f>
        <v>Yes</v>
      </c>
      <c r="E76" s="9">
        <v>1.0308903695</v>
      </c>
      <c r="F76" s="27" t="str">
        <f>IF($B76="N/A","N/A",IF(E76&gt;=5,"No",IF(E76&lt;0,"No","Yes")))</f>
        <v>Yes</v>
      </c>
      <c r="G76" s="9">
        <v>2.2059122868999999</v>
      </c>
      <c r="H76" s="27" t="str">
        <f>IF($B76="N/A","N/A",IF(G76&gt;=5,"No",IF(G76&lt;0,"No","Yes")))</f>
        <v>Yes</v>
      </c>
      <c r="I76" s="8">
        <v>25.3</v>
      </c>
      <c r="J76" s="8">
        <v>114</v>
      </c>
      <c r="K76" s="30" t="s">
        <v>213</v>
      </c>
      <c r="L76" s="105" t="str">
        <f t="shared" si="30"/>
        <v>N/A</v>
      </c>
    </row>
    <row r="77" spans="1:12" ht="12.95" customHeight="1" x14ac:dyDescent="0.2">
      <c r="A77" s="128" t="s">
        <v>1709</v>
      </c>
      <c r="B77" s="30" t="s">
        <v>213</v>
      </c>
      <c r="C77" s="9">
        <v>0</v>
      </c>
      <c r="D77" s="30" t="s">
        <v>213</v>
      </c>
      <c r="E77" s="9">
        <v>0</v>
      </c>
      <c r="F77" s="30" t="s">
        <v>213</v>
      </c>
      <c r="G77" s="9">
        <v>0</v>
      </c>
      <c r="H77" s="30" t="s">
        <v>213</v>
      </c>
      <c r="I77" s="8" t="s">
        <v>1748</v>
      </c>
      <c r="J77" s="8" t="s">
        <v>1748</v>
      </c>
      <c r="K77" s="30" t="s">
        <v>213</v>
      </c>
      <c r="L77" s="105" t="str">
        <f t="shared" si="30"/>
        <v>N/A</v>
      </c>
    </row>
    <row r="78" spans="1:12" ht="12.95" customHeight="1" x14ac:dyDescent="0.2">
      <c r="A78" s="128" t="s">
        <v>1710</v>
      </c>
      <c r="B78" s="30" t="s">
        <v>213</v>
      </c>
      <c r="C78" s="9">
        <v>75.868047047000005</v>
      </c>
      <c r="D78" s="30" t="s">
        <v>213</v>
      </c>
      <c r="E78" s="9">
        <v>77.037552997999995</v>
      </c>
      <c r="F78" s="30" t="s">
        <v>213</v>
      </c>
      <c r="G78" s="9">
        <v>70.236759000999996</v>
      </c>
      <c r="H78" s="30" t="s">
        <v>213</v>
      </c>
      <c r="I78" s="8">
        <v>1.542</v>
      </c>
      <c r="J78" s="8">
        <v>-8.83</v>
      </c>
      <c r="K78" s="30" t="s">
        <v>213</v>
      </c>
      <c r="L78" s="105" t="str">
        <f t="shared" si="30"/>
        <v>N/A</v>
      </c>
    </row>
    <row r="79" spans="1:12" ht="12.95" customHeight="1" x14ac:dyDescent="0.2">
      <c r="A79" s="128" t="s">
        <v>1711</v>
      </c>
      <c r="B79" s="30" t="s">
        <v>213</v>
      </c>
      <c r="C79" s="9">
        <v>9.3365596666999995</v>
      </c>
      <c r="D79" s="30" t="s">
        <v>213</v>
      </c>
      <c r="E79" s="9">
        <v>9.4227740762999996</v>
      </c>
      <c r="F79" s="30" t="s">
        <v>213</v>
      </c>
      <c r="G79" s="9">
        <v>9.8937463288000007</v>
      </c>
      <c r="H79" s="30" t="s">
        <v>213</v>
      </c>
      <c r="I79" s="8">
        <v>0.9234</v>
      </c>
      <c r="J79" s="8">
        <v>4.9980000000000002</v>
      </c>
      <c r="K79" s="30" t="s">
        <v>213</v>
      </c>
      <c r="L79" s="105" t="str">
        <f t="shared" si="30"/>
        <v>N/A</v>
      </c>
    </row>
    <row r="80" spans="1:12" ht="12.95" customHeight="1" x14ac:dyDescent="0.2">
      <c r="A80" s="128" t="s">
        <v>1712</v>
      </c>
      <c r="B80" s="30" t="s">
        <v>213</v>
      </c>
      <c r="C80" s="9">
        <v>0</v>
      </c>
      <c r="D80" s="30" t="s">
        <v>213</v>
      </c>
      <c r="E80" s="9">
        <v>0</v>
      </c>
      <c r="F80" s="30" t="s">
        <v>213</v>
      </c>
      <c r="G80" s="9">
        <v>0</v>
      </c>
      <c r="H80" s="30" t="s">
        <v>213</v>
      </c>
      <c r="I80" s="8" t="s">
        <v>1748</v>
      </c>
      <c r="J80" s="8" t="s">
        <v>1748</v>
      </c>
      <c r="K80" s="30" t="s">
        <v>213</v>
      </c>
      <c r="L80" s="105" t="str">
        <f t="shared" si="30"/>
        <v>N/A</v>
      </c>
    </row>
    <row r="81" spans="1:12" ht="12.95" customHeight="1" x14ac:dyDescent="0.2">
      <c r="A81" s="128" t="s">
        <v>1713</v>
      </c>
      <c r="B81" s="30" t="s">
        <v>213</v>
      </c>
      <c r="C81" s="9">
        <v>0</v>
      </c>
      <c r="D81" s="30" t="s">
        <v>213</v>
      </c>
      <c r="E81" s="9">
        <v>0</v>
      </c>
      <c r="F81" s="30" t="s">
        <v>213</v>
      </c>
      <c r="G81" s="9">
        <v>5.8157459999999995E-4</v>
      </c>
      <c r="H81" s="30" t="s">
        <v>213</v>
      </c>
      <c r="I81" s="8" t="s">
        <v>1748</v>
      </c>
      <c r="J81" s="8" t="s">
        <v>1748</v>
      </c>
      <c r="K81" s="30" t="s">
        <v>213</v>
      </c>
      <c r="L81" s="105" t="str">
        <f t="shared" si="30"/>
        <v>N/A</v>
      </c>
    </row>
    <row r="82" spans="1:12" ht="12.95" customHeight="1" x14ac:dyDescent="0.2">
      <c r="A82" s="128" t="s">
        <v>1714</v>
      </c>
      <c r="B82" s="30" t="s">
        <v>213</v>
      </c>
      <c r="C82" s="9">
        <v>5.9991423671000002</v>
      </c>
      <c r="D82" s="30" t="s">
        <v>213</v>
      </c>
      <c r="E82" s="9">
        <v>6.4239854634000002</v>
      </c>
      <c r="F82" s="30" t="s">
        <v>213</v>
      </c>
      <c r="G82" s="9">
        <v>6.3188075394999998</v>
      </c>
      <c r="H82" s="30" t="s">
        <v>213</v>
      </c>
      <c r="I82" s="8">
        <v>7.0819999999999999</v>
      </c>
      <c r="J82" s="8">
        <v>-1.64</v>
      </c>
      <c r="K82" s="30" t="s">
        <v>213</v>
      </c>
      <c r="L82" s="105" t="str">
        <f t="shared" si="30"/>
        <v>N/A</v>
      </c>
    </row>
    <row r="83" spans="1:12" ht="12.95" customHeight="1" x14ac:dyDescent="0.2">
      <c r="A83" s="128" t="s">
        <v>1715</v>
      </c>
      <c r="B83" s="30" t="s">
        <v>213</v>
      </c>
      <c r="C83" s="9">
        <v>0</v>
      </c>
      <c r="D83" s="30" t="s">
        <v>213</v>
      </c>
      <c r="E83" s="9">
        <v>0</v>
      </c>
      <c r="F83" s="30" t="s">
        <v>213</v>
      </c>
      <c r="G83" s="9">
        <v>0</v>
      </c>
      <c r="H83" s="30" t="s">
        <v>213</v>
      </c>
      <c r="I83" s="8" t="s">
        <v>1748</v>
      </c>
      <c r="J83" s="8" t="s">
        <v>1748</v>
      </c>
      <c r="K83" s="30" t="s">
        <v>213</v>
      </c>
      <c r="L83" s="105" t="str">
        <f t="shared" si="30"/>
        <v>N/A</v>
      </c>
    </row>
    <row r="84" spans="1:12" ht="12.95" customHeight="1" x14ac:dyDescent="0.2">
      <c r="A84" s="128" t="s">
        <v>1716</v>
      </c>
      <c r="B84" s="30" t="s">
        <v>213</v>
      </c>
      <c r="C84" s="9">
        <v>7.9735358980999997</v>
      </c>
      <c r="D84" s="30" t="s">
        <v>213</v>
      </c>
      <c r="E84" s="9">
        <v>6.0847970926999997</v>
      </c>
      <c r="F84" s="30" t="s">
        <v>213</v>
      </c>
      <c r="G84" s="9">
        <v>11.344193269</v>
      </c>
      <c r="H84" s="30" t="s">
        <v>213</v>
      </c>
      <c r="I84" s="8">
        <v>-23.7</v>
      </c>
      <c r="J84" s="8">
        <v>86.44</v>
      </c>
      <c r="K84" s="30" t="s">
        <v>213</v>
      </c>
      <c r="L84" s="105" t="str">
        <f t="shared" si="30"/>
        <v>N/A</v>
      </c>
    </row>
    <row r="85" spans="1:12" ht="12.95" customHeight="1" x14ac:dyDescent="0.2">
      <c r="A85" s="128" t="s">
        <v>1717</v>
      </c>
      <c r="B85" s="30" t="s">
        <v>213</v>
      </c>
      <c r="C85" s="9">
        <v>0</v>
      </c>
      <c r="D85" s="30" t="s">
        <v>213</v>
      </c>
      <c r="E85" s="9">
        <v>0</v>
      </c>
      <c r="F85" s="30" t="s">
        <v>213</v>
      </c>
      <c r="G85" s="9">
        <v>0</v>
      </c>
      <c r="H85" s="30" t="s">
        <v>213</v>
      </c>
      <c r="I85" s="8" t="s">
        <v>1748</v>
      </c>
      <c r="J85" s="8" t="s">
        <v>1748</v>
      </c>
      <c r="K85" s="30" t="s">
        <v>213</v>
      </c>
      <c r="L85" s="105" t="str">
        <f t="shared" si="30"/>
        <v>N/A</v>
      </c>
    </row>
    <row r="86" spans="1:12" ht="12.95" customHeight="1" x14ac:dyDescent="0.2">
      <c r="A86" s="128" t="s">
        <v>1718</v>
      </c>
      <c r="B86" s="30" t="s">
        <v>213</v>
      </c>
      <c r="C86" s="9">
        <v>0</v>
      </c>
      <c r="D86" s="30" t="s">
        <v>213</v>
      </c>
      <c r="E86" s="9">
        <v>0</v>
      </c>
      <c r="F86" s="30" t="s">
        <v>213</v>
      </c>
      <c r="G86" s="9">
        <v>0</v>
      </c>
      <c r="H86" s="30" t="s">
        <v>213</v>
      </c>
      <c r="I86" s="8" t="s">
        <v>1748</v>
      </c>
      <c r="J86" s="8" t="s">
        <v>1748</v>
      </c>
      <c r="K86" s="30" t="s">
        <v>213</v>
      </c>
      <c r="L86" s="105" t="str">
        <f t="shared" si="30"/>
        <v>N/A</v>
      </c>
    </row>
    <row r="87" spans="1:12" x14ac:dyDescent="0.2">
      <c r="A87" s="128" t="s">
        <v>959</v>
      </c>
      <c r="B87" s="30" t="s">
        <v>213</v>
      </c>
      <c r="C87" s="9">
        <v>84.664297966000007</v>
      </c>
      <c r="D87" s="30" t="s">
        <v>213</v>
      </c>
      <c r="E87" s="9">
        <v>84.153240460000006</v>
      </c>
      <c r="F87" s="30" t="s">
        <v>213</v>
      </c>
      <c r="G87" s="9">
        <v>83.786864557000001</v>
      </c>
      <c r="H87" s="30" t="s">
        <v>213</v>
      </c>
      <c r="I87" s="8">
        <v>-0.60399999999999998</v>
      </c>
      <c r="J87" s="8">
        <v>-0.435</v>
      </c>
      <c r="K87" s="30" t="s">
        <v>213</v>
      </c>
      <c r="L87" s="105" t="str">
        <f t="shared" si="30"/>
        <v>N/A</v>
      </c>
    </row>
    <row r="88" spans="1:12" x14ac:dyDescent="0.2">
      <c r="A88" s="128" t="s">
        <v>960</v>
      </c>
      <c r="B88" s="30" t="s">
        <v>213</v>
      </c>
      <c r="C88" s="9">
        <v>15.335702034000001</v>
      </c>
      <c r="D88" s="30" t="s">
        <v>213</v>
      </c>
      <c r="E88" s="9">
        <v>15.846759540000001</v>
      </c>
      <c r="F88" s="30" t="s">
        <v>213</v>
      </c>
      <c r="G88" s="9">
        <v>16.213135442999999</v>
      </c>
      <c r="H88" s="30" t="s">
        <v>213</v>
      </c>
      <c r="I88" s="8">
        <v>3.3319999999999999</v>
      </c>
      <c r="J88" s="8">
        <v>2.3119999999999998</v>
      </c>
      <c r="K88" s="30" t="s">
        <v>213</v>
      </c>
      <c r="L88" s="105" t="str">
        <f t="shared" si="30"/>
        <v>N/A</v>
      </c>
    </row>
    <row r="89" spans="1:12" x14ac:dyDescent="0.2">
      <c r="A89" s="151" t="s">
        <v>68</v>
      </c>
      <c r="B89" s="30" t="s">
        <v>213</v>
      </c>
      <c r="C89" s="1">
        <v>4991</v>
      </c>
      <c r="D89" s="7" t="str">
        <f>IF($B89="N/A","N/A",IF(C89&gt;10,"No",IF(C89&lt;-10,"No","Yes")))</f>
        <v>N/A</v>
      </c>
      <c r="E89" s="1">
        <v>4626</v>
      </c>
      <c r="F89" s="7" t="str">
        <f>IF($B89="N/A","N/A",IF(E89&gt;10,"No",IF(E89&lt;-10,"No","Yes")))</f>
        <v>N/A</v>
      </c>
      <c r="G89" s="1">
        <v>12537</v>
      </c>
      <c r="H89" s="7" t="str">
        <f>IF($B89="N/A","N/A",IF(G89&gt;10,"No",IF(G89&lt;-10,"No","Yes")))</f>
        <v>N/A</v>
      </c>
      <c r="I89" s="8">
        <v>-7.31</v>
      </c>
      <c r="J89" s="8">
        <v>171</v>
      </c>
      <c r="K89" s="30" t="s">
        <v>735</v>
      </c>
      <c r="L89" s="105" t="str">
        <f t="shared" si="30"/>
        <v>No</v>
      </c>
    </row>
    <row r="90" spans="1:12" x14ac:dyDescent="0.2">
      <c r="A90" s="128" t="s">
        <v>109</v>
      </c>
      <c r="B90" s="30" t="s">
        <v>213</v>
      </c>
      <c r="C90" s="9">
        <v>0.64115407729999996</v>
      </c>
      <c r="D90" s="27" t="str">
        <f>IF($B90="N/A","N/A",IF(C90&gt;10,"No",IF(C90&lt;-10,"No","Yes")))</f>
        <v>N/A</v>
      </c>
      <c r="E90" s="9">
        <v>0.60527453519999996</v>
      </c>
      <c r="F90" s="27" t="str">
        <f>IF($B90="N/A","N/A",IF(E90&gt;10,"No",IF(E90&lt;-10,"No","Yes")))</f>
        <v>N/A</v>
      </c>
      <c r="G90" s="9">
        <v>1.2602696019999999</v>
      </c>
      <c r="H90" s="27" t="str">
        <f>IF($B90="N/A","N/A",IF(G90&gt;10,"No",IF(G90&lt;-10,"No","Yes")))</f>
        <v>N/A</v>
      </c>
      <c r="I90" s="8">
        <v>-5.6</v>
      </c>
      <c r="J90" s="8">
        <v>108.2</v>
      </c>
      <c r="K90" s="30" t="s">
        <v>735</v>
      </c>
      <c r="L90" s="105" t="str">
        <f t="shared" si="30"/>
        <v>No</v>
      </c>
    </row>
    <row r="91" spans="1:12" x14ac:dyDescent="0.2">
      <c r="A91" s="128" t="s">
        <v>110</v>
      </c>
      <c r="B91" s="30" t="s">
        <v>213</v>
      </c>
      <c r="C91" s="9">
        <v>6.1911440593</v>
      </c>
      <c r="D91" s="27" t="str">
        <f>IF($B91="N/A","N/A",IF(C91&gt;10,"No",IF(C91&lt;-10,"No","Yes")))</f>
        <v>N/A</v>
      </c>
      <c r="E91" s="9">
        <v>6.1608300908000002</v>
      </c>
      <c r="F91" s="27" t="str">
        <f>IF($B91="N/A","N/A",IF(E91&gt;10,"No",IF(E91&lt;-10,"No","Yes")))</f>
        <v>N/A</v>
      </c>
      <c r="G91" s="9">
        <v>6.4927813672000001</v>
      </c>
      <c r="H91" s="27" t="str">
        <f>IF($B91="N/A","N/A",IF(G91&gt;10,"No",IF(G91&lt;-10,"No","Yes")))</f>
        <v>N/A</v>
      </c>
      <c r="I91" s="8">
        <v>-0.49</v>
      </c>
      <c r="J91" s="8">
        <v>5.3879999999999999</v>
      </c>
      <c r="K91" s="30" t="s">
        <v>735</v>
      </c>
      <c r="L91" s="105" t="str">
        <f t="shared" si="30"/>
        <v>Yes</v>
      </c>
    </row>
    <row r="92" spans="1:12" x14ac:dyDescent="0.2">
      <c r="A92" s="137" t="s">
        <v>7</v>
      </c>
      <c r="B92" s="30" t="s">
        <v>213</v>
      </c>
      <c r="C92" s="9">
        <v>0.4386179858</v>
      </c>
      <c r="D92" s="7" t="str">
        <f>IF($B92="N/A","N/A",IF(C92&gt;10,"No",IF(C92&lt;-10,"No","Yes")))</f>
        <v>N/A</v>
      </c>
      <c r="E92" s="9">
        <v>0.4730466384</v>
      </c>
      <c r="F92" s="7" t="str">
        <f>IF($B92="N/A","N/A",IF(E92&gt;10,"No",IF(E92&lt;-10,"No","Yes")))</f>
        <v>N/A</v>
      </c>
      <c r="G92" s="9">
        <v>0.53155914319999997</v>
      </c>
      <c r="H92" s="7" t="str">
        <f>IF($B92="N/A","N/A",IF(G92&gt;10,"No",IF(G92&lt;-10,"No","Yes")))</f>
        <v>N/A</v>
      </c>
      <c r="I92" s="8">
        <v>7.8490000000000002</v>
      </c>
      <c r="J92" s="8">
        <v>12.37</v>
      </c>
      <c r="K92" s="30" t="s">
        <v>736</v>
      </c>
      <c r="L92" s="105" t="str">
        <f t="shared" si="30"/>
        <v>Yes</v>
      </c>
    </row>
    <row r="93" spans="1:12" x14ac:dyDescent="0.2">
      <c r="A93" s="137" t="s">
        <v>180</v>
      </c>
      <c r="B93" s="30" t="s">
        <v>213</v>
      </c>
      <c r="C93" s="9">
        <v>63.756432246999999</v>
      </c>
      <c r="D93" s="7" t="str">
        <f t="shared" ref="D93:D94" si="31">IF($B93="N/A","N/A",IF(C93&gt;10,"No",IF(C93&lt;-10,"No","Yes")))</f>
        <v>N/A</v>
      </c>
      <c r="E93" s="9">
        <v>63.547546941</v>
      </c>
      <c r="F93" s="7" t="str">
        <f t="shared" ref="F93:F94" si="32">IF($B93="N/A","N/A",IF(E93&gt;10,"No",IF(E93&lt;-10,"No","Yes")))</f>
        <v>N/A</v>
      </c>
      <c r="G93" s="9">
        <v>63.057221120000001</v>
      </c>
      <c r="H93" s="7" t="str">
        <f t="shared" ref="H93:H94" si="33">IF($B93="N/A","N/A",IF(G93&gt;10,"No",IF(G93&lt;-10,"No","Yes")))</f>
        <v>N/A</v>
      </c>
      <c r="I93" s="8">
        <v>-0.32800000000000001</v>
      </c>
      <c r="J93" s="8">
        <v>-0.77200000000000002</v>
      </c>
      <c r="K93" s="30" t="s">
        <v>735</v>
      </c>
      <c r="L93" s="105" t="str">
        <f>IF(J93="Div by 0", "N/A", IF(OR(J93="N/A",K93="N/A"),"N/A", IF(J93&gt;VALUE(MID(K93,1,2)), "No", IF(J93&lt;-1*VALUE(MID(K93,1,2)), "No", "Yes"))))</f>
        <v>Yes</v>
      </c>
    </row>
    <row r="94" spans="1:12" x14ac:dyDescent="0.2">
      <c r="A94" s="137" t="s">
        <v>181</v>
      </c>
      <c r="B94" s="30" t="s">
        <v>213</v>
      </c>
      <c r="C94" s="9">
        <v>36.243567753000001</v>
      </c>
      <c r="D94" s="7" t="str">
        <f t="shared" si="31"/>
        <v>N/A</v>
      </c>
      <c r="E94" s="9">
        <v>36.452453059</v>
      </c>
      <c r="F94" s="7" t="str">
        <f t="shared" si="32"/>
        <v>N/A</v>
      </c>
      <c r="G94" s="9">
        <v>36.942778879999999</v>
      </c>
      <c r="H94" s="7" t="str">
        <f t="shared" si="33"/>
        <v>N/A</v>
      </c>
      <c r="I94" s="8">
        <v>0.57630000000000003</v>
      </c>
      <c r="J94" s="8">
        <v>1.345</v>
      </c>
      <c r="K94" s="30" t="s">
        <v>735</v>
      </c>
      <c r="L94" s="105" t="str">
        <f>IF(J94="Div by 0", "N/A", IF(OR(J94="N/A",K94="N/A"),"N/A", IF(J94&gt;VALUE(MID(K94,1,2)), "No", IF(J94&lt;-1*VALUE(MID(K94,1,2)), "No", "Yes"))))</f>
        <v>Yes</v>
      </c>
    </row>
    <row r="95" spans="1:12" x14ac:dyDescent="0.2">
      <c r="A95" s="128" t="s">
        <v>8</v>
      </c>
      <c r="B95" s="30" t="s">
        <v>285</v>
      </c>
      <c r="C95" s="9">
        <v>6.0058809115000003</v>
      </c>
      <c r="D95" s="27" t="str">
        <f>IF($B95="N/A","N/A",IF(C95&gt;10,"No",IF(C95&lt;5,"No","Yes")))</f>
        <v>Yes</v>
      </c>
      <c r="E95" s="9">
        <v>6.0102967897999999</v>
      </c>
      <c r="F95" s="27" t="str">
        <f>IF($B95="N/A","N/A",IF(E95&gt;10,"No",IF(E95&lt;5,"No","Yes")))</f>
        <v>Yes</v>
      </c>
      <c r="G95" s="9">
        <v>5.6453442048999998</v>
      </c>
      <c r="H95" s="27" t="str">
        <f t="shared" ref="H95:H98" si="34">IF($B95="N/A","N/A",IF(G95&gt;10,"No",IF(G95&lt;5,"No","Yes")))</f>
        <v>Yes</v>
      </c>
      <c r="I95" s="8">
        <v>7.3499999999999996E-2</v>
      </c>
      <c r="J95" s="8">
        <v>-6.07</v>
      </c>
      <c r="K95" s="30" t="s">
        <v>736</v>
      </c>
      <c r="L95" s="105" t="str">
        <f t="shared" si="30"/>
        <v>Yes</v>
      </c>
    </row>
    <row r="96" spans="1:12" x14ac:dyDescent="0.2">
      <c r="A96" s="128" t="s">
        <v>149</v>
      </c>
      <c r="B96" s="30" t="s">
        <v>285</v>
      </c>
      <c r="C96" s="9">
        <v>5.2670913991999999</v>
      </c>
      <c r="D96" s="27" t="str">
        <f>IF($B96="N/A","N/A",IF(C96&gt;10,"No",IF(C96&lt;5,"No","Yes")))</f>
        <v>Yes</v>
      </c>
      <c r="E96" s="9">
        <v>5.2253179890999997</v>
      </c>
      <c r="F96" s="27" t="str">
        <f t="shared" ref="F96:F98" si="35">IF($B96="N/A","N/A",IF(E96&gt;10,"No",IF(E96&lt;5,"No","Yes")))</f>
        <v>Yes</v>
      </c>
      <c r="G96" s="9">
        <v>5.2702286169999999</v>
      </c>
      <c r="H96" s="27" t="str">
        <f t="shared" si="34"/>
        <v>Yes</v>
      </c>
      <c r="I96" s="8">
        <v>-0.79300000000000004</v>
      </c>
      <c r="J96" s="8">
        <v>0.85950000000000004</v>
      </c>
      <c r="K96" s="30" t="s">
        <v>736</v>
      </c>
      <c r="L96" s="105" t="str">
        <f t="shared" si="30"/>
        <v>Yes</v>
      </c>
    </row>
    <row r="97" spans="1:12" x14ac:dyDescent="0.2">
      <c r="A97" s="128" t="s">
        <v>150</v>
      </c>
      <c r="B97" s="30" t="s">
        <v>285</v>
      </c>
      <c r="C97" s="9">
        <v>5.4686351383999998</v>
      </c>
      <c r="D97" s="27" t="str">
        <f>IF($B97="N/A","N/A",IF(C97&gt;10,"No",IF(C97&lt;5,"No","Yes")))</f>
        <v>Yes</v>
      </c>
      <c r="E97" s="9">
        <v>5.4360993336999996</v>
      </c>
      <c r="F97" s="27" t="str">
        <f t="shared" si="35"/>
        <v>Yes</v>
      </c>
      <c r="G97" s="9">
        <v>5.2399867401</v>
      </c>
      <c r="H97" s="27" t="str">
        <f t="shared" si="34"/>
        <v>Yes</v>
      </c>
      <c r="I97" s="8">
        <v>-0.59499999999999997</v>
      </c>
      <c r="J97" s="8">
        <v>-3.61</v>
      </c>
      <c r="K97" s="30" t="s">
        <v>736</v>
      </c>
      <c r="L97" s="105" t="str">
        <f t="shared" si="30"/>
        <v>Yes</v>
      </c>
    </row>
    <row r="98" spans="1:12" x14ac:dyDescent="0.2">
      <c r="A98" s="128" t="s">
        <v>151</v>
      </c>
      <c r="B98" s="30" t="s">
        <v>285</v>
      </c>
      <c r="C98" s="9">
        <v>6.0126194560000004</v>
      </c>
      <c r="D98" s="27" t="str">
        <f>IF($B98="N/A","N/A",IF(C98&gt;10,"No",IF(C98&lt;5,"No","Yes")))</f>
        <v>Yes</v>
      </c>
      <c r="E98" s="9">
        <v>6.0290732889000003</v>
      </c>
      <c r="F98" s="27" t="str">
        <f t="shared" si="35"/>
        <v>Yes</v>
      </c>
      <c r="G98" s="9">
        <v>5.6563941214</v>
      </c>
      <c r="H98" s="27" t="str">
        <f t="shared" si="34"/>
        <v>Yes</v>
      </c>
      <c r="I98" s="8">
        <v>0.2737</v>
      </c>
      <c r="J98" s="8">
        <v>-6.18</v>
      </c>
      <c r="K98" s="30" t="s">
        <v>736</v>
      </c>
      <c r="L98" s="105" t="str">
        <f t="shared" si="30"/>
        <v>Yes</v>
      </c>
    </row>
    <row r="99" spans="1:12" x14ac:dyDescent="0.2">
      <c r="A99" s="128" t="s">
        <v>961</v>
      </c>
      <c r="B99" s="30" t="s">
        <v>213</v>
      </c>
      <c r="C99" s="1">
        <v>1859</v>
      </c>
      <c r="D99" s="7" t="str">
        <f t="shared" ref="D99:D110" si="36">IF($B99="N/A","N/A",IF(C99&gt;10,"No",IF(C99&lt;-10,"No","Yes")))</f>
        <v>N/A</v>
      </c>
      <c r="E99" s="1">
        <v>1837</v>
      </c>
      <c r="F99" s="7" t="str">
        <f t="shared" ref="F99:F110" si="37">IF($B99="N/A","N/A",IF(E99&gt;10,"No",IF(E99&lt;-10,"No","Yes")))</f>
        <v>N/A</v>
      </c>
      <c r="G99" s="1">
        <v>1157</v>
      </c>
      <c r="H99" s="7" t="str">
        <f t="shared" ref="H99:H110" si="38">IF($B99="N/A","N/A",IF(G99&gt;10,"No",IF(G99&lt;-10,"No","Yes")))</f>
        <v>N/A</v>
      </c>
      <c r="I99" s="8">
        <v>-1.18</v>
      </c>
      <c r="J99" s="8">
        <v>-37</v>
      </c>
      <c r="K99" s="28" t="s">
        <v>735</v>
      </c>
      <c r="L99" s="105" t="str">
        <f t="shared" si="30"/>
        <v>No</v>
      </c>
    </row>
    <row r="100" spans="1:12" x14ac:dyDescent="0.2">
      <c r="A100" s="128" t="s">
        <v>962</v>
      </c>
      <c r="B100" s="30" t="s">
        <v>213</v>
      </c>
      <c r="C100" s="1">
        <v>946</v>
      </c>
      <c r="D100" s="7" t="str">
        <f t="shared" si="36"/>
        <v>N/A</v>
      </c>
      <c r="E100" s="1">
        <v>1019</v>
      </c>
      <c r="F100" s="7" t="str">
        <f t="shared" si="37"/>
        <v>N/A</v>
      </c>
      <c r="G100" s="1">
        <v>745</v>
      </c>
      <c r="H100" s="7" t="str">
        <f t="shared" si="38"/>
        <v>N/A</v>
      </c>
      <c r="I100" s="8">
        <v>7.7169999999999996</v>
      </c>
      <c r="J100" s="8">
        <v>-26.9</v>
      </c>
      <c r="K100" s="28" t="s">
        <v>735</v>
      </c>
      <c r="L100" s="105" t="str">
        <f t="shared" si="30"/>
        <v>No</v>
      </c>
    </row>
    <row r="101" spans="1:12" x14ac:dyDescent="0.2">
      <c r="A101" s="128" t="s">
        <v>1</v>
      </c>
      <c r="B101" s="30" t="s">
        <v>213</v>
      </c>
      <c r="C101" s="9">
        <v>98.386424895999994</v>
      </c>
      <c r="D101" s="7" t="str">
        <f t="shared" si="36"/>
        <v>N/A</v>
      </c>
      <c r="E101" s="9">
        <v>98.317989097999998</v>
      </c>
      <c r="F101" s="7" t="str">
        <f t="shared" si="37"/>
        <v>N/A</v>
      </c>
      <c r="G101" s="9">
        <v>99.556840188999999</v>
      </c>
      <c r="H101" s="7" t="str">
        <f t="shared" si="38"/>
        <v>N/A</v>
      </c>
      <c r="I101" s="8">
        <v>-7.0000000000000007E-2</v>
      </c>
      <c r="J101" s="8">
        <v>1.26</v>
      </c>
      <c r="K101" s="30" t="s">
        <v>736</v>
      </c>
      <c r="L101" s="105" t="str">
        <f t="shared" si="30"/>
        <v>Yes</v>
      </c>
    </row>
    <row r="102" spans="1:12" x14ac:dyDescent="0.2">
      <c r="A102" s="128" t="s">
        <v>69</v>
      </c>
      <c r="B102" s="30" t="s">
        <v>213</v>
      </c>
      <c r="C102" s="9">
        <v>99.258433682000003</v>
      </c>
      <c r="D102" s="7" t="str">
        <f t="shared" si="36"/>
        <v>N/A</v>
      </c>
      <c r="E102" s="9">
        <v>99.287839677999997</v>
      </c>
      <c r="F102" s="7" t="str">
        <f t="shared" si="37"/>
        <v>N/A</v>
      </c>
      <c r="G102" s="9">
        <v>99.329380494999995</v>
      </c>
      <c r="H102" s="7" t="str">
        <f t="shared" si="38"/>
        <v>N/A</v>
      </c>
      <c r="I102" s="8">
        <v>2.9600000000000001E-2</v>
      </c>
      <c r="J102" s="8">
        <v>4.1799999999999997E-2</v>
      </c>
      <c r="K102" s="30" t="s">
        <v>736</v>
      </c>
      <c r="L102" s="105" t="str">
        <f t="shared" si="30"/>
        <v>Yes</v>
      </c>
    </row>
    <row r="103" spans="1:12" x14ac:dyDescent="0.2">
      <c r="A103" s="137" t="s">
        <v>70</v>
      </c>
      <c r="B103" s="30" t="s">
        <v>213</v>
      </c>
      <c r="C103" s="1">
        <v>155098</v>
      </c>
      <c r="D103" s="7" t="str">
        <f t="shared" si="36"/>
        <v>N/A</v>
      </c>
      <c r="E103" s="1">
        <v>156847</v>
      </c>
      <c r="F103" s="7" t="str">
        <f t="shared" si="37"/>
        <v>N/A</v>
      </c>
      <c r="G103" s="1">
        <v>163224</v>
      </c>
      <c r="H103" s="7" t="str">
        <f t="shared" si="38"/>
        <v>N/A</v>
      </c>
      <c r="I103" s="8">
        <v>1.1279999999999999</v>
      </c>
      <c r="J103" s="8">
        <v>4.0659999999999998</v>
      </c>
      <c r="K103" s="30" t="s">
        <v>735</v>
      </c>
      <c r="L103" s="105" t="str">
        <f t="shared" si="30"/>
        <v>Yes</v>
      </c>
    </row>
    <row r="104" spans="1:12" x14ac:dyDescent="0.2">
      <c r="A104" s="128" t="s">
        <v>687</v>
      </c>
      <c r="B104" s="30" t="s">
        <v>213</v>
      </c>
      <c r="C104" s="9">
        <v>0.74082193190000001</v>
      </c>
      <c r="D104" s="7" t="str">
        <f t="shared" si="36"/>
        <v>N/A</v>
      </c>
      <c r="E104" s="9">
        <v>0.73893667080000003</v>
      </c>
      <c r="F104" s="7" t="str">
        <f t="shared" si="37"/>
        <v>N/A</v>
      </c>
      <c r="G104" s="9">
        <v>1.0427388128999999</v>
      </c>
      <c r="H104" s="7" t="str">
        <f t="shared" si="38"/>
        <v>N/A</v>
      </c>
      <c r="I104" s="8">
        <v>-0.254</v>
      </c>
      <c r="J104" s="8">
        <v>41.11</v>
      </c>
      <c r="K104" s="30" t="s">
        <v>736</v>
      </c>
      <c r="L104" s="105" t="str">
        <f t="shared" ref="L104:L110" si="39">IF(J104="Div by 0", "N/A", IF(K104="N/A","N/A", IF(J104&gt;VALUE(MID(K104,1,2)), "No", IF(J104&lt;-1*VALUE(MID(K104,1,2)), "No", "Yes"))))</f>
        <v>No</v>
      </c>
    </row>
    <row r="105" spans="1:12" x14ac:dyDescent="0.2">
      <c r="A105" s="128" t="s">
        <v>686</v>
      </c>
      <c r="B105" s="30" t="s">
        <v>213</v>
      </c>
      <c r="C105" s="9">
        <v>2.5796593122</v>
      </c>
      <c r="D105" s="7" t="str">
        <f t="shared" si="36"/>
        <v>N/A</v>
      </c>
      <c r="E105" s="9">
        <v>2.5814966177000001</v>
      </c>
      <c r="F105" s="7" t="str">
        <f t="shared" si="37"/>
        <v>N/A</v>
      </c>
      <c r="G105" s="9">
        <v>2.5461941870999998</v>
      </c>
      <c r="H105" s="7" t="str">
        <f t="shared" si="38"/>
        <v>N/A</v>
      </c>
      <c r="I105" s="8">
        <v>7.1199999999999999E-2</v>
      </c>
      <c r="J105" s="8">
        <v>-1.37</v>
      </c>
      <c r="K105" s="30" t="s">
        <v>736</v>
      </c>
      <c r="L105" s="105" t="str">
        <f t="shared" si="39"/>
        <v>Yes</v>
      </c>
    </row>
    <row r="106" spans="1:12" x14ac:dyDescent="0.2">
      <c r="A106" s="128" t="s">
        <v>685</v>
      </c>
      <c r="B106" s="30" t="s">
        <v>213</v>
      </c>
      <c r="C106" s="9">
        <v>96.679518755999993</v>
      </c>
      <c r="D106" s="7" t="str">
        <f t="shared" si="36"/>
        <v>N/A</v>
      </c>
      <c r="E106" s="9">
        <v>96.679566711999996</v>
      </c>
      <c r="F106" s="7" t="str">
        <f t="shared" si="37"/>
        <v>N/A</v>
      </c>
      <c r="G106" s="9">
        <v>96.411067000000003</v>
      </c>
      <c r="H106" s="7" t="str">
        <f t="shared" si="38"/>
        <v>N/A</v>
      </c>
      <c r="I106" s="8">
        <v>0</v>
      </c>
      <c r="J106" s="8">
        <v>-0.27800000000000002</v>
      </c>
      <c r="K106" s="30" t="s">
        <v>736</v>
      </c>
      <c r="L106" s="105" t="str">
        <f t="shared" si="39"/>
        <v>Yes</v>
      </c>
    </row>
    <row r="107" spans="1:12" ht="25.5" x14ac:dyDescent="0.2">
      <c r="A107" s="137" t="s">
        <v>963</v>
      </c>
      <c r="B107" s="30" t="s">
        <v>213</v>
      </c>
      <c r="C107" s="9">
        <v>37.920852732</v>
      </c>
      <c r="D107" s="7" t="str">
        <f t="shared" si="36"/>
        <v>N/A</v>
      </c>
      <c r="E107" s="9">
        <v>37.334948515999997</v>
      </c>
      <c r="F107" s="7" t="str">
        <f t="shared" si="37"/>
        <v>N/A</v>
      </c>
      <c r="G107" s="9">
        <v>36.572315887999999</v>
      </c>
      <c r="H107" s="7" t="str">
        <f t="shared" si="38"/>
        <v>N/A</v>
      </c>
      <c r="I107" s="8">
        <v>-1.55</v>
      </c>
      <c r="J107" s="8">
        <v>-2.04</v>
      </c>
      <c r="K107" s="30" t="s">
        <v>736</v>
      </c>
      <c r="L107" s="105" t="str">
        <f t="shared" si="39"/>
        <v>Yes</v>
      </c>
    </row>
    <row r="108" spans="1:12" ht="25.5" x14ac:dyDescent="0.2">
      <c r="A108" s="137" t="s">
        <v>964</v>
      </c>
      <c r="B108" s="30" t="s">
        <v>213</v>
      </c>
      <c r="C108" s="9">
        <v>59.959568732999998</v>
      </c>
      <c r="D108" s="7" t="str">
        <f t="shared" si="36"/>
        <v>N/A</v>
      </c>
      <c r="E108" s="9">
        <v>60.571168987999997</v>
      </c>
      <c r="F108" s="7" t="str">
        <f t="shared" si="37"/>
        <v>N/A</v>
      </c>
      <c r="G108" s="9">
        <v>61.328199969000003</v>
      </c>
      <c r="H108" s="7" t="str">
        <f t="shared" si="38"/>
        <v>N/A</v>
      </c>
      <c r="I108" s="8">
        <v>1.02</v>
      </c>
      <c r="J108" s="8">
        <v>1.25</v>
      </c>
      <c r="K108" s="30" t="s">
        <v>736</v>
      </c>
      <c r="L108" s="105" t="str">
        <f t="shared" si="39"/>
        <v>Yes</v>
      </c>
    </row>
    <row r="109" spans="1:12" ht="25.5" x14ac:dyDescent="0.2">
      <c r="A109" s="137" t="s">
        <v>965</v>
      </c>
      <c r="B109" s="30" t="s">
        <v>213</v>
      </c>
      <c r="C109" s="9">
        <v>0.80740014699999996</v>
      </c>
      <c r="D109" s="7" t="str">
        <f t="shared" si="36"/>
        <v>N/A</v>
      </c>
      <c r="E109" s="9">
        <v>0.80072683219999996</v>
      </c>
      <c r="F109" s="7" t="str">
        <f t="shared" si="37"/>
        <v>N/A</v>
      </c>
      <c r="G109" s="9">
        <v>0.86945395969999995</v>
      </c>
      <c r="H109" s="7" t="str">
        <f t="shared" si="38"/>
        <v>N/A</v>
      </c>
      <c r="I109" s="8">
        <v>-0.82699999999999996</v>
      </c>
      <c r="J109" s="8">
        <v>8.5830000000000002</v>
      </c>
      <c r="K109" s="30" t="s">
        <v>736</v>
      </c>
      <c r="L109" s="105" t="str">
        <f t="shared" si="39"/>
        <v>Yes</v>
      </c>
    </row>
    <row r="110" spans="1:12" ht="25.5" x14ac:dyDescent="0.2">
      <c r="A110" s="137" t="s">
        <v>966</v>
      </c>
      <c r="B110" s="30" t="s">
        <v>213</v>
      </c>
      <c r="C110" s="9">
        <v>1.3121783876999999</v>
      </c>
      <c r="D110" s="7" t="str">
        <f t="shared" si="36"/>
        <v>N/A</v>
      </c>
      <c r="E110" s="9">
        <v>1.2931556632000001</v>
      </c>
      <c r="F110" s="7" t="str">
        <f t="shared" si="37"/>
        <v>N/A</v>
      </c>
      <c r="G110" s="9">
        <v>1.2300301837000001</v>
      </c>
      <c r="H110" s="7" t="str">
        <f t="shared" si="38"/>
        <v>N/A</v>
      </c>
      <c r="I110" s="8">
        <v>-1.45</v>
      </c>
      <c r="J110" s="8">
        <v>-4.88</v>
      </c>
      <c r="K110" s="30" t="s">
        <v>736</v>
      </c>
      <c r="L110" s="105" t="str">
        <f t="shared" si="39"/>
        <v>Yes</v>
      </c>
    </row>
    <row r="111" spans="1:12" x14ac:dyDescent="0.2">
      <c r="A111" s="128" t="s">
        <v>967</v>
      </c>
      <c r="B111" s="30" t="s">
        <v>286</v>
      </c>
      <c r="C111" s="9">
        <v>97.827774454999997</v>
      </c>
      <c r="D111" s="27" t="str">
        <f>IF($B111="N/A","N/A",IF(C111&gt;=99,"Yes","No"))</f>
        <v>No</v>
      </c>
      <c r="E111" s="9">
        <v>97.259942730000006</v>
      </c>
      <c r="F111" s="27" t="str">
        <f>IF($B111="N/A","N/A",IF(E111&gt;=99,"Yes","No"))</f>
        <v>No</v>
      </c>
      <c r="G111" s="9">
        <v>91.047002921000001</v>
      </c>
      <c r="H111" s="27" t="str">
        <f>IF($B111="N/A","N/A",IF(G111&gt;=99,"Yes","No"))</f>
        <v>No</v>
      </c>
      <c r="I111" s="8">
        <v>-0.57999999999999996</v>
      </c>
      <c r="J111" s="8">
        <v>-6.39</v>
      </c>
      <c r="K111" s="30" t="s">
        <v>735</v>
      </c>
      <c r="L111" s="105" t="str">
        <f t="shared" ref="L111:L145" si="40">IF(J111="Div by 0", "N/A", IF(K111="N/A","N/A", IF(J111&gt;VALUE(MID(K111,1,2)), "No", IF(J111&lt;-1*VALUE(MID(K111,1,2)), "No", "Yes"))))</f>
        <v>Yes</v>
      </c>
    </row>
    <row r="112" spans="1:12" x14ac:dyDescent="0.2">
      <c r="A112" s="128" t="s">
        <v>968</v>
      </c>
      <c r="B112" s="30" t="s">
        <v>213</v>
      </c>
      <c r="C112" s="9">
        <v>6.0593303736999999</v>
      </c>
      <c r="D112" s="27" t="str">
        <f>IF($B112="N/A","N/A",IF(C112&gt;10,"No",IF(C112&lt;-10,"No","Yes")))</f>
        <v>N/A</v>
      </c>
      <c r="E112" s="9">
        <v>6.4757275746999996</v>
      </c>
      <c r="F112" s="27" t="str">
        <f>IF($B112="N/A","N/A",IF(E112&gt;10,"No",IF(E112&lt;-10,"No","Yes")))</f>
        <v>N/A</v>
      </c>
      <c r="G112" s="9">
        <v>8.9619149461000003</v>
      </c>
      <c r="H112" s="27" t="str">
        <f>IF($B112="N/A","N/A",IF(G112&gt;10,"No",IF(G112&lt;-10,"No","Yes")))</f>
        <v>N/A</v>
      </c>
      <c r="I112" s="8">
        <v>6.8719999999999999</v>
      </c>
      <c r="J112" s="8">
        <v>38.39</v>
      </c>
      <c r="K112" s="30" t="s">
        <v>735</v>
      </c>
      <c r="L112" s="105" t="str">
        <f t="shared" si="40"/>
        <v>No</v>
      </c>
    </row>
    <row r="113" spans="1:12" x14ac:dyDescent="0.2">
      <c r="A113" s="104" t="s">
        <v>969</v>
      </c>
      <c r="B113" s="30" t="s">
        <v>280</v>
      </c>
      <c r="C113" s="4">
        <v>99.913495230999999</v>
      </c>
      <c r="D113" s="27" t="str">
        <f>IF($B113="N/A","N/A",IF(C113&gt;=98,"Yes","No"))</f>
        <v>Yes</v>
      </c>
      <c r="E113" s="4">
        <v>99.895931329999996</v>
      </c>
      <c r="F113" s="27" t="str">
        <f>IF($B113="N/A","N/A",IF(E113&gt;=98,"Yes","No"))</f>
        <v>Yes</v>
      </c>
      <c r="G113" s="4">
        <v>99.739984949999993</v>
      </c>
      <c r="H113" s="27" t="str">
        <f>IF($B113="N/A","N/A",IF(G113&gt;=98,"Yes","No"))</f>
        <v>Yes</v>
      </c>
      <c r="I113" s="8">
        <v>-1.7999999999999999E-2</v>
      </c>
      <c r="J113" s="8">
        <v>-0.156</v>
      </c>
      <c r="K113" s="28" t="s">
        <v>735</v>
      </c>
      <c r="L113" s="105" t="str">
        <f t="shared" si="40"/>
        <v>Yes</v>
      </c>
    </row>
    <row r="114" spans="1:12" x14ac:dyDescent="0.2">
      <c r="A114" s="104" t="s">
        <v>970</v>
      </c>
      <c r="B114" s="30" t="s">
        <v>287</v>
      </c>
      <c r="C114" s="4">
        <v>88.814645806000001</v>
      </c>
      <c r="D114" s="27" t="str">
        <f>IF($B114="N/A","N/A",IF(C114&gt;=80,"Yes","No"))</f>
        <v>Yes</v>
      </c>
      <c r="E114" s="4">
        <v>90.084413006000005</v>
      </c>
      <c r="F114" s="27" t="str">
        <f>IF($B114="N/A","N/A",IF(E114&gt;=80,"Yes","No"))</f>
        <v>Yes</v>
      </c>
      <c r="G114" s="4">
        <v>94.259004528999995</v>
      </c>
      <c r="H114" s="27" t="str">
        <f>IF($B114="N/A","N/A",IF(G114&gt;=80,"Yes","No"))</f>
        <v>Yes</v>
      </c>
      <c r="I114" s="8">
        <v>1.43</v>
      </c>
      <c r="J114" s="8">
        <v>4.6340000000000003</v>
      </c>
      <c r="K114" s="28" t="s">
        <v>735</v>
      </c>
      <c r="L114" s="105" t="str">
        <f t="shared" si="40"/>
        <v>Yes</v>
      </c>
    </row>
    <row r="115" spans="1:12" ht="25.5" x14ac:dyDescent="0.2">
      <c r="A115" s="128" t="s">
        <v>971</v>
      </c>
      <c r="B115" s="30" t="s">
        <v>288</v>
      </c>
      <c r="C115" s="9" t="s">
        <v>1748</v>
      </c>
      <c r="D115" s="27" t="str">
        <f>IF($B115="N/A","N/A",IF(C115&gt;=100,"Yes","No"))</f>
        <v>Yes</v>
      </c>
      <c r="E115" s="9" t="s">
        <v>1748</v>
      </c>
      <c r="F115" s="27" t="str">
        <f t="shared" ref="F115:F116" si="41">IF($B115="N/A","N/A",IF(E115&gt;=100,"Yes","No"))</f>
        <v>Yes</v>
      </c>
      <c r="G115" s="9" t="s">
        <v>1748</v>
      </c>
      <c r="H115" s="27" t="str">
        <f t="shared" ref="H115:H116" si="42">IF($B115="N/A","N/A",IF(G115&gt;=100,"Yes","No"))</f>
        <v>Yes</v>
      </c>
      <c r="I115" s="8" t="s">
        <v>1748</v>
      </c>
      <c r="J115" s="8" t="s">
        <v>1748</v>
      </c>
      <c r="K115" s="28" t="s">
        <v>734</v>
      </c>
      <c r="L115" s="105" t="str">
        <f t="shared" si="40"/>
        <v>N/A</v>
      </c>
    </row>
    <row r="116" spans="1:12" ht="25.5" x14ac:dyDescent="0.2">
      <c r="A116" s="104" t="s">
        <v>972</v>
      </c>
      <c r="B116" s="30" t="s">
        <v>288</v>
      </c>
      <c r="C116" s="9" t="s">
        <v>1748</v>
      </c>
      <c r="D116" s="27" t="str">
        <f>IF($B116="N/A","N/A",IF(C116&gt;=100,"Yes","No"))</f>
        <v>Yes</v>
      </c>
      <c r="E116" s="9" t="s">
        <v>1748</v>
      </c>
      <c r="F116" s="27" t="str">
        <f t="shared" si="41"/>
        <v>Yes</v>
      </c>
      <c r="G116" s="9" t="s">
        <v>1748</v>
      </c>
      <c r="H116" s="27" t="str">
        <f t="shared" si="42"/>
        <v>Yes</v>
      </c>
      <c r="I116" s="8" t="s">
        <v>1748</v>
      </c>
      <c r="J116" s="8" t="s">
        <v>1748</v>
      </c>
      <c r="K116" s="28" t="s">
        <v>734</v>
      </c>
      <c r="L116" s="105" t="str">
        <f t="shared" si="40"/>
        <v>N/A</v>
      </c>
    </row>
    <row r="117" spans="1:12" ht="25.5" x14ac:dyDescent="0.2">
      <c r="A117" s="128" t="s">
        <v>973</v>
      </c>
      <c r="B117" s="30" t="s">
        <v>213</v>
      </c>
      <c r="C117" s="9" t="s">
        <v>1748</v>
      </c>
      <c r="D117" s="23" t="s">
        <v>737</v>
      </c>
      <c r="E117" s="9" t="s">
        <v>1748</v>
      </c>
      <c r="F117" s="23" t="s">
        <v>737</v>
      </c>
      <c r="G117" s="9" t="s">
        <v>1748</v>
      </c>
      <c r="H117" s="27" t="str">
        <f>IF($B117="N/A","N/A",IF(G117&lt;100,"No",IF(G117=100,"No","Yes")))</f>
        <v>N/A</v>
      </c>
      <c r="I117" s="8" t="s">
        <v>1748</v>
      </c>
      <c r="J117" s="8" t="s">
        <v>1748</v>
      </c>
      <c r="K117" s="28" t="s">
        <v>734</v>
      </c>
      <c r="L117" s="105" t="str">
        <f t="shared" si="40"/>
        <v>N/A</v>
      </c>
    </row>
    <row r="118" spans="1:12" ht="25.5" x14ac:dyDescent="0.2">
      <c r="A118" s="128" t="s">
        <v>974</v>
      </c>
      <c r="B118" s="22" t="s">
        <v>213</v>
      </c>
      <c r="C118" s="9" t="s">
        <v>1748</v>
      </c>
      <c r="D118" s="27" t="str">
        <f>IF($B118="N/A","N/A",IF(C118&gt;10,"No",IF(C118&lt;-10,"No","Yes")))</f>
        <v>N/A</v>
      </c>
      <c r="E118" s="9" t="s">
        <v>1748</v>
      </c>
      <c r="F118" s="27" t="str">
        <f>IF($B118="N/A","N/A",IF(E118&gt;10,"No",IF(E118&lt;-10,"No","Yes")))</f>
        <v>N/A</v>
      </c>
      <c r="G118" s="9" t="s">
        <v>1748</v>
      </c>
      <c r="H118" s="27" t="str">
        <f>IF($B118="N/A","N/A",IF(G118&gt;10,"No",IF(G118&lt;-10,"No","Yes")))</f>
        <v>N/A</v>
      </c>
      <c r="I118" s="8" t="s">
        <v>1748</v>
      </c>
      <c r="J118" s="8" t="s">
        <v>1748</v>
      </c>
      <c r="K118" s="28" t="s">
        <v>734</v>
      </c>
      <c r="L118" s="105" t="str">
        <f>IF(J118="Div by 0", "N/A", IF(OR(J118="N/A",K118="N/A"),"N/A", IF(J118&gt;VALUE(MID(K118,1,2)), "No", IF(J118&lt;-1*VALUE(MID(K118,1,2)), "No", "Yes"))))</f>
        <v>N/A</v>
      </c>
    </row>
    <row r="119" spans="1:12" x14ac:dyDescent="0.2">
      <c r="A119" s="152" t="s">
        <v>100</v>
      </c>
      <c r="B119" s="22" t="s">
        <v>213</v>
      </c>
      <c r="C119" s="23">
        <v>78583</v>
      </c>
      <c r="D119" s="27" t="str">
        <f t="shared" ref="D119:D145" si="43">IF($B119="N/A","N/A",IF(C119&gt;10,"No",IF(C119&lt;-10,"No","Yes")))</f>
        <v>N/A</v>
      </c>
      <c r="E119" s="23">
        <v>78575</v>
      </c>
      <c r="F119" s="27" t="str">
        <f t="shared" ref="F119:F145" si="44">IF($B119="N/A","N/A",IF(E119&gt;10,"No",IF(E119&lt;-10,"No","Yes")))</f>
        <v>N/A</v>
      </c>
      <c r="G119" s="23">
        <v>79761</v>
      </c>
      <c r="H119" s="27" t="str">
        <f t="shared" ref="H119:H145" si="45">IF($B119="N/A","N/A",IF(G119&gt;10,"No",IF(G119&lt;-10,"No","Yes")))</f>
        <v>N/A</v>
      </c>
      <c r="I119" s="8">
        <v>-0.01</v>
      </c>
      <c r="J119" s="8">
        <v>1.5089999999999999</v>
      </c>
      <c r="K119" s="28" t="s">
        <v>735</v>
      </c>
      <c r="L119" s="105" t="str">
        <f t="shared" si="40"/>
        <v>Yes</v>
      </c>
    </row>
    <row r="120" spans="1:12" x14ac:dyDescent="0.2">
      <c r="A120" s="128" t="s">
        <v>975</v>
      </c>
      <c r="B120" s="22" t="s">
        <v>213</v>
      </c>
      <c r="C120" s="23">
        <v>14495</v>
      </c>
      <c r="D120" s="27" t="str">
        <f t="shared" si="43"/>
        <v>N/A</v>
      </c>
      <c r="E120" s="23">
        <v>13541</v>
      </c>
      <c r="F120" s="27" t="str">
        <f t="shared" si="44"/>
        <v>N/A</v>
      </c>
      <c r="G120" s="23">
        <v>13309</v>
      </c>
      <c r="H120" s="27" t="str">
        <f t="shared" si="45"/>
        <v>N/A</v>
      </c>
      <c r="I120" s="8">
        <v>-6.58</v>
      </c>
      <c r="J120" s="8">
        <v>-1.71</v>
      </c>
      <c r="K120" s="28" t="s">
        <v>735</v>
      </c>
      <c r="L120" s="105" t="str">
        <f t="shared" si="40"/>
        <v>Yes</v>
      </c>
    </row>
    <row r="121" spans="1:12" x14ac:dyDescent="0.2">
      <c r="A121" s="128" t="s">
        <v>976</v>
      </c>
      <c r="B121" s="22" t="s">
        <v>213</v>
      </c>
      <c r="C121" s="23">
        <v>0</v>
      </c>
      <c r="D121" s="27" t="str">
        <f t="shared" si="43"/>
        <v>N/A</v>
      </c>
      <c r="E121" s="23">
        <v>0</v>
      </c>
      <c r="F121" s="27" t="str">
        <f t="shared" si="44"/>
        <v>N/A</v>
      </c>
      <c r="G121" s="23">
        <v>0</v>
      </c>
      <c r="H121" s="27" t="str">
        <f t="shared" si="45"/>
        <v>N/A</v>
      </c>
      <c r="I121" s="8" t="s">
        <v>1748</v>
      </c>
      <c r="J121" s="8" t="s">
        <v>1748</v>
      </c>
      <c r="K121" s="28" t="s">
        <v>735</v>
      </c>
      <c r="L121" s="105" t="str">
        <f t="shared" si="40"/>
        <v>N/A</v>
      </c>
    </row>
    <row r="122" spans="1:12" x14ac:dyDescent="0.2">
      <c r="A122" s="128" t="s">
        <v>977</v>
      </c>
      <c r="B122" s="22" t="s">
        <v>213</v>
      </c>
      <c r="C122" s="23">
        <v>45831</v>
      </c>
      <c r="D122" s="27" t="str">
        <f t="shared" si="43"/>
        <v>N/A</v>
      </c>
      <c r="E122" s="23">
        <v>47564</v>
      </c>
      <c r="F122" s="27" t="str">
        <f t="shared" si="44"/>
        <v>N/A</v>
      </c>
      <c r="G122" s="23">
        <v>45233</v>
      </c>
      <c r="H122" s="27" t="str">
        <f t="shared" si="45"/>
        <v>N/A</v>
      </c>
      <c r="I122" s="8">
        <v>3.7810000000000001</v>
      </c>
      <c r="J122" s="8">
        <v>-4.9000000000000004</v>
      </c>
      <c r="K122" s="28" t="s">
        <v>735</v>
      </c>
      <c r="L122" s="105" t="str">
        <f t="shared" si="40"/>
        <v>Yes</v>
      </c>
    </row>
    <row r="123" spans="1:12" x14ac:dyDescent="0.2">
      <c r="A123" s="128" t="s">
        <v>978</v>
      </c>
      <c r="B123" s="22" t="s">
        <v>213</v>
      </c>
      <c r="C123" s="23">
        <v>18257</v>
      </c>
      <c r="D123" s="27" t="str">
        <f t="shared" si="43"/>
        <v>N/A</v>
      </c>
      <c r="E123" s="23">
        <v>17470</v>
      </c>
      <c r="F123" s="27" t="str">
        <f t="shared" si="44"/>
        <v>N/A</v>
      </c>
      <c r="G123" s="23">
        <v>21219</v>
      </c>
      <c r="H123" s="27" t="str">
        <f t="shared" si="45"/>
        <v>N/A</v>
      </c>
      <c r="I123" s="8">
        <v>-4.3099999999999996</v>
      </c>
      <c r="J123" s="8">
        <v>21.46</v>
      </c>
      <c r="K123" s="28" t="s">
        <v>735</v>
      </c>
      <c r="L123" s="105" t="str">
        <f t="shared" si="40"/>
        <v>No</v>
      </c>
    </row>
    <row r="124" spans="1:12" x14ac:dyDescent="0.2">
      <c r="A124" s="128" t="s">
        <v>979</v>
      </c>
      <c r="B124" s="22" t="s">
        <v>213</v>
      </c>
      <c r="C124" s="23">
        <v>0</v>
      </c>
      <c r="D124" s="27" t="str">
        <f t="shared" si="43"/>
        <v>N/A</v>
      </c>
      <c r="E124" s="23">
        <v>0</v>
      </c>
      <c r="F124" s="27" t="str">
        <f t="shared" si="44"/>
        <v>N/A</v>
      </c>
      <c r="G124" s="23">
        <v>0</v>
      </c>
      <c r="H124" s="27" t="str">
        <f t="shared" si="45"/>
        <v>N/A</v>
      </c>
      <c r="I124" s="8" t="s">
        <v>1748</v>
      </c>
      <c r="J124" s="8" t="s">
        <v>1748</v>
      </c>
      <c r="K124" s="28" t="s">
        <v>735</v>
      </c>
      <c r="L124" s="105" t="str">
        <f t="shared" si="40"/>
        <v>N/A</v>
      </c>
    </row>
    <row r="125" spans="1:12" x14ac:dyDescent="0.2">
      <c r="A125" s="152" t="s">
        <v>101</v>
      </c>
      <c r="B125" s="22" t="s">
        <v>213</v>
      </c>
      <c r="C125" s="23">
        <v>182908</v>
      </c>
      <c r="D125" s="27" t="str">
        <f t="shared" si="43"/>
        <v>N/A</v>
      </c>
      <c r="E125" s="23">
        <v>183933</v>
      </c>
      <c r="F125" s="27" t="str">
        <f t="shared" si="44"/>
        <v>N/A</v>
      </c>
      <c r="G125" s="23">
        <v>194512</v>
      </c>
      <c r="H125" s="27" t="str">
        <f t="shared" si="45"/>
        <v>N/A</v>
      </c>
      <c r="I125" s="8">
        <v>0.56040000000000001</v>
      </c>
      <c r="J125" s="8">
        <v>5.7519999999999998</v>
      </c>
      <c r="K125" s="28" t="s">
        <v>735</v>
      </c>
      <c r="L125" s="105" t="str">
        <f t="shared" si="40"/>
        <v>Yes</v>
      </c>
    </row>
    <row r="126" spans="1:12" x14ac:dyDescent="0.2">
      <c r="A126" s="128" t="s">
        <v>980</v>
      </c>
      <c r="B126" s="22" t="s">
        <v>213</v>
      </c>
      <c r="C126" s="23">
        <v>122881</v>
      </c>
      <c r="D126" s="27" t="str">
        <f t="shared" si="43"/>
        <v>N/A</v>
      </c>
      <c r="E126" s="23">
        <v>123665</v>
      </c>
      <c r="F126" s="27" t="str">
        <f t="shared" si="44"/>
        <v>N/A</v>
      </c>
      <c r="G126" s="23">
        <v>125366</v>
      </c>
      <c r="H126" s="27" t="str">
        <f t="shared" si="45"/>
        <v>N/A</v>
      </c>
      <c r="I126" s="8">
        <v>0.63800000000000001</v>
      </c>
      <c r="J126" s="8">
        <v>1.375</v>
      </c>
      <c r="K126" s="28" t="s">
        <v>735</v>
      </c>
      <c r="L126" s="105" t="str">
        <f t="shared" si="40"/>
        <v>Yes</v>
      </c>
    </row>
    <row r="127" spans="1:12" x14ac:dyDescent="0.2">
      <c r="A127" s="128" t="s">
        <v>981</v>
      </c>
      <c r="B127" s="22" t="s">
        <v>213</v>
      </c>
      <c r="C127" s="23">
        <v>0</v>
      </c>
      <c r="D127" s="27" t="str">
        <f t="shared" si="43"/>
        <v>N/A</v>
      </c>
      <c r="E127" s="23">
        <v>0</v>
      </c>
      <c r="F127" s="27" t="str">
        <f t="shared" si="44"/>
        <v>N/A</v>
      </c>
      <c r="G127" s="23">
        <v>0</v>
      </c>
      <c r="H127" s="27" t="str">
        <f t="shared" si="45"/>
        <v>N/A</v>
      </c>
      <c r="I127" s="8" t="s">
        <v>1748</v>
      </c>
      <c r="J127" s="8" t="s">
        <v>1748</v>
      </c>
      <c r="K127" s="28" t="s">
        <v>735</v>
      </c>
      <c r="L127" s="105" t="str">
        <f t="shared" si="40"/>
        <v>N/A</v>
      </c>
    </row>
    <row r="128" spans="1:12" x14ac:dyDescent="0.2">
      <c r="A128" s="128" t="s">
        <v>982</v>
      </c>
      <c r="B128" s="22" t="s">
        <v>213</v>
      </c>
      <c r="C128" s="23">
        <v>48652</v>
      </c>
      <c r="D128" s="27" t="str">
        <f t="shared" si="43"/>
        <v>N/A</v>
      </c>
      <c r="E128" s="23">
        <v>48636</v>
      </c>
      <c r="F128" s="27" t="str">
        <f t="shared" si="44"/>
        <v>N/A</v>
      </c>
      <c r="G128" s="23">
        <v>54700</v>
      </c>
      <c r="H128" s="27" t="str">
        <f t="shared" si="45"/>
        <v>N/A</v>
      </c>
      <c r="I128" s="8">
        <v>-3.3000000000000002E-2</v>
      </c>
      <c r="J128" s="8">
        <v>12.47</v>
      </c>
      <c r="K128" s="28" t="s">
        <v>735</v>
      </c>
      <c r="L128" s="105" t="str">
        <f t="shared" si="40"/>
        <v>No</v>
      </c>
    </row>
    <row r="129" spans="1:12" x14ac:dyDescent="0.2">
      <c r="A129" s="128" t="s">
        <v>983</v>
      </c>
      <c r="B129" s="22" t="s">
        <v>213</v>
      </c>
      <c r="C129" s="23">
        <v>11375</v>
      </c>
      <c r="D129" s="27" t="str">
        <f t="shared" si="43"/>
        <v>N/A</v>
      </c>
      <c r="E129" s="23">
        <v>11632</v>
      </c>
      <c r="F129" s="27" t="str">
        <f t="shared" si="44"/>
        <v>N/A</v>
      </c>
      <c r="G129" s="23">
        <v>14446</v>
      </c>
      <c r="H129" s="27" t="str">
        <f t="shared" si="45"/>
        <v>N/A</v>
      </c>
      <c r="I129" s="8">
        <v>2.2589999999999999</v>
      </c>
      <c r="J129" s="8">
        <v>24.19</v>
      </c>
      <c r="K129" s="28" t="s">
        <v>735</v>
      </c>
      <c r="L129" s="105" t="str">
        <f t="shared" si="40"/>
        <v>No</v>
      </c>
    </row>
    <row r="130" spans="1:12" x14ac:dyDescent="0.2">
      <c r="A130" s="128" t="s">
        <v>984</v>
      </c>
      <c r="B130" s="22" t="s">
        <v>213</v>
      </c>
      <c r="C130" s="23">
        <v>0</v>
      </c>
      <c r="D130" s="27" t="str">
        <f t="shared" si="43"/>
        <v>N/A</v>
      </c>
      <c r="E130" s="23">
        <v>0</v>
      </c>
      <c r="F130" s="27" t="str">
        <f t="shared" si="44"/>
        <v>N/A</v>
      </c>
      <c r="G130" s="23">
        <v>0</v>
      </c>
      <c r="H130" s="27" t="str">
        <f t="shared" si="45"/>
        <v>N/A</v>
      </c>
      <c r="I130" s="8" t="s">
        <v>1748</v>
      </c>
      <c r="J130" s="8" t="s">
        <v>1748</v>
      </c>
      <c r="K130" s="28" t="s">
        <v>735</v>
      </c>
      <c r="L130" s="105" t="str">
        <f t="shared" si="40"/>
        <v>N/A</v>
      </c>
    </row>
    <row r="131" spans="1:12" x14ac:dyDescent="0.2">
      <c r="A131" s="152" t="s">
        <v>104</v>
      </c>
      <c r="B131" s="22" t="s">
        <v>213</v>
      </c>
      <c r="C131" s="23">
        <v>616151</v>
      </c>
      <c r="D131" s="27" t="str">
        <f t="shared" si="43"/>
        <v>N/A</v>
      </c>
      <c r="E131" s="23">
        <v>650532</v>
      </c>
      <c r="F131" s="27" t="str">
        <f t="shared" si="44"/>
        <v>N/A</v>
      </c>
      <c r="G131" s="23">
        <v>671115</v>
      </c>
      <c r="H131" s="27" t="str">
        <f t="shared" si="45"/>
        <v>N/A</v>
      </c>
      <c r="I131" s="8">
        <v>5.58</v>
      </c>
      <c r="J131" s="8">
        <v>3.1640000000000001</v>
      </c>
      <c r="K131" s="28" t="s">
        <v>735</v>
      </c>
      <c r="L131" s="105" t="str">
        <f t="shared" si="40"/>
        <v>Yes</v>
      </c>
    </row>
    <row r="132" spans="1:12" x14ac:dyDescent="0.2">
      <c r="A132" s="128" t="s">
        <v>985</v>
      </c>
      <c r="B132" s="22" t="s">
        <v>213</v>
      </c>
      <c r="C132" s="23">
        <v>115166</v>
      </c>
      <c r="D132" s="27" t="str">
        <f t="shared" si="43"/>
        <v>N/A</v>
      </c>
      <c r="E132" s="23">
        <v>110439</v>
      </c>
      <c r="F132" s="27" t="str">
        <f t="shared" si="44"/>
        <v>N/A</v>
      </c>
      <c r="G132" s="23">
        <v>27004</v>
      </c>
      <c r="H132" s="27" t="str">
        <f t="shared" si="45"/>
        <v>N/A</v>
      </c>
      <c r="I132" s="8">
        <v>-4.0999999999999996</v>
      </c>
      <c r="J132" s="8">
        <v>-75.5</v>
      </c>
      <c r="K132" s="28" t="s">
        <v>735</v>
      </c>
      <c r="L132" s="105" t="str">
        <f t="shared" si="40"/>
        <v>No</v>
      </c>
    </row>
    <row r="133" spans="1:12" x14ac:dyDescent="0.2">
      <c r="A133" s="128" t="s">
        <v>986</v>
      </c>
      <c r="B133" s="22" t="s">
        <v>213</v>
      </c>
      <c r="C133" s="23">
        <v>0</v>
      </c>
      <c r="D133" s="27" t="str">
        <f t="shared" si="43"/>
        <v>N/A</v>
      </c>
      <c r="E133" s="23">
        <v>0</v>
      </c>
      <c r="F133" s="27" t="str">
        <f t="shared" si="44"/>
        <v>N/A</v>
      </c>
      <c r="G133" s="23">
        <v>0</v>
      </c>
      <c r="H133" s="27" t="str">
        <f t="shared" si="45"/>
        <v>N/A</v>
      </c>
      <c r="I133" s="8" t="s">
        <v>1748</v>
      </c>
      <c r="J133" s="8" t="s">
        <v>1748</v>
      </c>
      <c r="K133" s="28" t="s">
        <v>735</v>
      </c>
      <c r="L133" s="105" t="str">
        <f t="shared" si="40"/>
        <v>N/A</v>
      </c>
    </row>
    <row r="134" spans="1:12" x14ac:dyDescent="0.2">
      <c r="A134" s="128" t="s">
        <v>987</v>
      </c>
      <c r="B134" s="22" t="s">
        <v>213</v>
      </c>
      <c r="C134" s="23">
        <v>0</v>
      </c>
      <c r="D134" s="27" t="str">
        <f t="shared" si="43"/>
        <v>N/A</v>
      </c>
      <c r="E134" s="23">
        <v>0</v>
      </c>
      <c r="F134" s="27" t="str">
        <f t="shared" si="44"/>
        <v>N/A</v>
      </c>
      <c r="G134" s="23">
        <v>0</v>
      </c>
      <c r="H134" s="27" t="str">
        <f t="shared" si="45"/>
        <v>N/A</v>
      </c>
      <c r="I134" s="8" t="s">
        <v>1748</v>
      </c>
      <c r="J134" s="8" t="s">
        <v>1748</v>
      </c>
      <c r="K134" s="28" t="s">
        <v>735</v>
      </c>
      <c r="L134" s="105" t="str">
        <f t="shared" si="40"/>
        <v>N/A</v>
      </c>
    </row>
    <row r="135" spans="1:12" x14ac:dyDescent="0.2">
      <c r="A135" s="128" t="s">
        <v>988</v>
      </c>
      <c r="B135" s="22" t="s">
        <v>213</v>
      </c>
      <c r="C135" s="23">
        <v>459159</v>
      </c>
      <c r="D135" s="27" t="str">
        <f t="shared" si="43"/>
        <v>N/A</v>
      </c>
      <c r="E135" s="23">
        <v>501992</v>
      </c>
      <c r="F135" s="27" t="str">
        <f t="shared" si="44"/>
        <v>N/A</v>
      </c>
      <c r="G135" s="23">
        <v>620045</v>
      </c>
      <c r="H135" s="27" t="str">
        <f t="shared" si="45"/>
        <v>N/A</v>
      </c>
      <c r="I135" s="8">
        <v>9.3290000000000006</v>
      </c>
      <c r="J135" s="8">
        <v>23.52</v>
      </c>
      <c r="K135" s="28" t="s">
        <v>735</v>
      </c>
      <c r="L135" s="105" t="str">
        <f t="shared" si="40"/>
        <v>No</v>
      </c>
    </row>
    <row r="136" spans="1:12" x14ac:dyDescent="0.2">
      <c r="A136" s="128" t="s">
        <v>989</v>
      </c>
      <c r="B136" s="22" t="s">
        <v>213</v>
      </c>
      <c r="C136" s="23">
        <v>28840</v>
      </c>
      <c r="D136" s="27" t="str">
        <f t="shared" si="43"/>
        <v>N/A</v>
      </c>
      <c r="E136" s="23">
        <v>24083</v>
      </c>
      <c r="F136" s="27" t="str">
        <f t="shared" si="44"/>
        <v>N/A</v>
      </c>
      <c r="G136" s="23">
        <v>8738</v>
      </c>
      <c r="H136" s="27" t="str">
        <f t="shared" si="45"/>
        <v>N/A</v>
      </c>
      <c r="I136" s="8">
        <v>-16.5</v>
      </c>
      <c r="J136" s="8">
        <v>-63.7</v>
      </c>
      <c r="K136" s="28" t="s">
        <v>735</v>
      </c>
      <c r="L136" s="105" t="str">
        <f t="shared" si="40"/>
        <v>No</v>
      </c>
    </row>
    <row r="137" spans="1:12" x14ac:dyDescent="0.2">
      <c r="A137" s="128" t="s">
        <v>990</v>
      </c>
      <c r="B137" s="22" t="s">
        <v>213</v>
      </c>
      <c r="C137" s="23">
        <v>12986</v>
      </c>
      <c r="D137" s="27" t="str">
        <f t="shared" si="43"/>
        <v>N/A</v>
      </c>
      <c r="E137" s="23">
        <v>14018</v>
      </c>
      <c r="F137" s="27" t="str">
        <f t="shared" si="44"/>
        <v>N/A</v>
      </c>
      <c r="G137" s="23">
        <v>15328</v>
      </c>
      <c r="H137" s="27" t="str">
        <f t="shared" si="45"/>
        <v>N/A</v>
      </c>
      <c r="I137" s="8">
        <v>7.9470000000000001</v>
      </c>
      <c r="J137" s="8">
        <v>9.3450000000000006</v>
      </c>
      <c r="K137" s="28" t="s">
        <v>735</v>
      </c>
      <c r="L137" s="105" t="str">
        <f t="shared" si="40"/>
        <v>Yes</v>
      </c>
    </row>
    <row r="138" spans="1:12" x14ac:dyDescent="0.2">
      <c r="A138" s="128" t="s">
        <v>991</v>
      </c>
      <c r="B138" s="22" t="s">
        <v>213</v>
      </c>
      <c r="C138" s="23">
        <v>0</v>
      </c>
      <c r="D138" s="27" t="str">
        <f t="shared" si="43"/>
        <v>N/A</v>
      </c>
      <c r="E138" s="23">
        <v>0</v>
      </c>
      <c r="F138" s="27" t="str">
        <f t="shared" si="44"/>
        <v>N/A</v>
      </c>
      <c r="G138" s="23">
        <v>0</v>
      </c>
      <c r="H138" s="27" t="str">
        <f t="shared" si="45"/>
        <v>N/A</v>
      </c>
      <c r="I138" s="8" t="s">
        <v>1748</v>
      </c>
      <c r="J138" s="8" t="s">
        <v>1748</v>
      </c>
      <c r="K138" s="28" t="s">
        <v>735</v>
      </c>
      <c r="L138" s="105" t="str">
        <f t="shared" si="40"/>
        <v>N/A</v>
      </c>
    </row>
    <row r="139" spans="1:12" x14ac:dyDescent="0.2">
      <c r="A139" s="152" t="s">
        <v>105</v>
      </c>
      <c r="B139" s="22" t="s">
        <v>213</v>
      </c>
      <c r="C139" s="23">
        <v>257712</v>
      </c>
      <c r="D139" s="27" t="str">
        <f t="shared" si="43"/>
        <v>N/A</v>
      </c>
      <c r="E139" s="23">
        <v>271996</v>
      </c>
      <c r="F139" s="27" t="str">
        <f t="shared" si="44"/>
        <v>N/A</v>
      </c>
      <c r="G139" s="23">
        <v>303153</v>
      </c>
      <c r="H139" s="27" t="str">
        <f t="shared" si="45"/>
        <v>N/A</v>
      </c>
      <c r="I139" s="8">
        <v>5.5430000000000001</v>
      </c>
      <c r="J139" s="8">
        <v>11.45</v>
      </c>
      <c r="K139" s="28" t="s">
        <v>735</v>
      </c>
      <c r="L139" s="105" t="str">
        <f t="shared" si="40"/>
        <v>No</v>
      </c>
    </row>
    <row r="140" spans="1:12" x14ac:dyDescent="0.2">
      <c r="A140" s="128" t="s">
        <v>992</v>
      </c>
      <c r="B140" s="22" t="s">
        <v>213</v>
      </c>
      <c r="C140" s="23">
        <v>90583</v>
      </c>
      <c r="D140" s="27" t="str">
        <f t="shared" si="43"/>
        <v>N/A</v>
      </c>
      <c r="E140" s="23">
        <v>90014</v>
      </c>
      <c r="F140" s="27" t="str">
        <f t="shared" si="44"/>
        <v>N/A</v>
      </c>
      <c r="G140" s="23">
        <v>126527</v>
      </c>
      <c r="H140" s="27" t="str">
        <f t="shared" si="45"/>
        <v>N/A</v>
      </c>
      <c r="I140" s="8">
        <v>-0.628</v>
      </c>
      <c r="J140" s="8">
        <v>40.56</v>
      </c>
      <c r="K140" s="28" t="s">
        <v>735</v>
      </c>
      <c r="L140" s="105" t="str">
        <f t="shared" si="40"/>
        <v>No</v>
      </c>
    </row>
    <row r="141" spans="1:12" x14ac:dyDescent="0.2">
      <c r="A141" s="128" t="s">
        <v>993</v>
      </c>
      <c r="B141" s="22" t="s">
        <v>213</v>
      </c>
      <c r="C141" s="23">
        <v>0</v>
      </c>
      <c r="D141" s="27" t="str">
        <f t="shared" si="43"/>
        <v>N/A</v>
      </c>
      <c r="E141" s="23">
        <v>0</v>
      </c>
      <c r="F141" s="27" t="str">
        <f t="shared" si="44"/>
        <v>N/A</v>
      </c>
      <c r="G141" s="23">
        <v>0</v>
      </c>
      <c r="H141" s="27" t="str">
        <f t="shared" si="45"/>
        <v>N/A</v>
      </c>
      <c r="I141" s="8" t="s">
        <v>1748</v>
      </c>
      <c r="J141" s="8" t="s">
        <v>1748</v>
      </c>
      <c r="K141" s="28" t="s">
        <v>735</v>
      </c>
      <c r="L141" s="105" t="str">
        <f t="shared" si="40"/>
        <v>N/A</v>
      </c>
    </row>
    <row r="142" spans="1:12" x14ac:dyDescent="0.2">
      <c r="A142" s="128" t="s">
        <v>994</v>
      </c>
      <c r="B142" s="22" t="s">
        <v>213</v>
      </c>
      <c r="C142" s="23">
        <v>0</v>
      </c>
      <c r="D142" s="27" t="str">
        <f t="shared" si="43"/>
        <v>N/A</v>
      </c>
      <c r="E142" s="23">
        <v>0</v>
      </c>
      <c r="F142" s="27" t="str">
        <f t="shared" si="44"/>
        <v>N/A</v>
      </c>
      <c r="G142" s="23">
        <v>0</v>
      </c>
      <c r="H142" s="27" t="str">
        <f t="shared" si="45"/>
        <v>N/A</v>
      </c>
      <c r="I142" s="8" t="s">
        <v>1748</v>
      </c>
      <c r="J142" s="8" t="s">
        <v>1748</v>
      </c>
      <c r="K142" s="28" t="s">
        <v>735</v>
      </c>
      <c r="L142" s="105" t="str">
        <f t="shared" si="40"/>
        <v>N/A</v>
      </c>
    </row>
    <row r="143" spans="1:12" x14ac:dyDescent="0.2">
      <c r="A143" s="128" t="s">
        <v>995</v>
      </c>
      <c r="B143" s="22" t="s">
        <v>213</v>
      </c>
      <c r="C143" s="23">
        <v>135777</v>
      </c>
      <c r="D143" s="27" t="str">
        <f t="shared" si="43"/>
        <v>N/A</v>
      </c>
      <c r="E143" s="23">
        <v>154245</v>
      </c>
      <c r="F143" s="27" t="str">
        <f t="shared" si="44"/>
        <v>N/A</v>
      </c>
      <c r="G143" s="23">
        <v>166012</v>
      </c>
      <c r="H143" s="27" t="str">
        <f t="shared" si="45"/>
        <v>N/A</v>
      </c>
      <c r="I143" s="8">
        <v>13.6</v>
      </c>
      <c r="J143" s="8">
        <v>7.6289999999999996</v>
      </c>
      <c r="K143" s="28" t="s">
        <v>735</v>
      </c>
      <c r="L143" s="105" t="str">
        <f t="shared" si="40"/>
        <v>Yes</v>
      </c>
    </row>
    <row r="144" spans="1:12" x14ac:dyDescent="0.2">
      <c r="A144" s="128" t="s">
        <v>996</v>
      </c>
      <c r="B144" s="22" t="s">
        <v>213</v>
      </c>
      <c r="C144" s="23">
        <v>31352</v>
      </c>
      <c r="D144" s="27" t="str">
        <f t="shared" si="43"/>
        <v>N/A</v>
      </c>
      <c r="E144" s="23">
        <v>27737</v>
      </c>
      <c r="F144" s="27" t="str">
        <f t="shared" si="44"/>
        <v>N/A</v>
      </c>
      <c r="G144" s="23">
        <v>10614</v>
      </c>
      <c r="H144" s="27" t="str">
        <f t="shared" si="45"/>
        <v>N/A</v>
      </c>
      <c r="I144" s="8">
        <v>-11.5</v>
      </c>
      <c r="J144" s="8">
        <v>-61.7</v>
      </c>
      <c r="K144" s="28" t="s">
        <v>735</v>
      </c>
      <c r="L144" s="105" t="str">
        <f t="shared" si="40"/>
        <v>No</v>
      </c>
    </row>
    <row r="145" spans="1:12" x14ac:dyDescent="0.2">
      <c r="A145" s="128" t="s">
        <v>997</v>
      </c>
      <c r="B145" s="22" t="s">
        <v>213</v>
      </c>
      <c r="C145" s="23">
        <v>0</v>
      </c>
      <c r="D145" s="27" t="str">
        <f t="shared" si="43"/>
        <v>N/A</v>
      </c>
      <c r="E145" s="23">
        <v>0</v>
      </c>
      <c r="F145" s="27" t="str">
        <f t="shared" si="44"/>
        <v>N/A</v>
      </c>
      <c r="G145" s="23">
        <v>0</v>
      </c>
      <c r="H145" s="27" t="str">
        <f t="shared" si="45"/>
        <v>N/A</v>
      </c>
      <c r="I145" s="8" t="s">
        <v>1748</v>
      </c>
      <c r="J145" s="8" t="s">
        <v>1748</v>
      </c>
      <c r="K145" s="28" t="s">
        <v>735</v>
      </c>
      <c r="L145" s="105" t="str">
        <f t="shared" si="40"/>
        <v>N/A</v>
      </c>
    </row>
    <row r="146" spans="1:12" ht="25.5" x14ac:dyDescent="0.2">
      <c r="A146" s="138" t="s">
        <v>998</v>
      </c>
      <c r="B146" s="1" t="s">
        <v>213</v>
      </c>
      <c r="C146" s="1">
        <v>17888</v>
      </c>
      <c r="D146" s="7" t="str">
        <f t="shared" ref="D146:D151" si="46">IF($B146="N/A","N/A",IF(C146&gt;10,"No",IF(C146&lt;-10,"No","Yes")))</f>
        <v>N/A</v>
      </c>
      <c r="E146" s="1">
        <v>17503</v>
      </c>
      <c r="F146" s="7" t="str">
        <f t="shared" ref="F146:F151" si="47">IF($B146="N/A","N/A",IF(E146&gt;10,"No",IF(E146&lt;-10,"No","Yes")))</f>
        <v>N/A</v>
      </c>
      <c r="G146" s="1">
        <v>17405</v>
      </c>
      <c r="H146" s="7" t="str">
        <f t="shared" ref="H146:H151" si="48">IF($B146="N/A","N/A",IF(G146&gt;10,"No",IF(G146&lt;-10,"No","Yes")))</f>
        <v>N/A</v>
      </c>
      <c r="I146" s="36">
        <v>-2.15</v>
      </c>
      <c r="J146" s="36">
        <v>-0.56000000000000005</v>
      </c>
      <c r="K146" s="28" t="s">
        <v>734</v>
      </c>
      <c r="L146" s="105" t="str">
        <f t="shared" ref="L146:L151" si="49">IF(J146="Div by 0", "N/A", IF(K146="N/A","N/A", IF(J146&gt;VALUE(MID(K146,1,2)), "No", IF(J146&lt;-1*VALUE(MID(K146,1,2)), "No", "Yes"))))</f>
        <v>Yes</v>
      </c>
    </row>
    <row r="147" spans="1:12" x14ac:dyDescent="0.2">
      <c r="A147" s="151" t="s">
        <v>326</v>
      </c>
      <c r="B147" s="30" t="s">
        <v>213</v>
      </c>
      <c r="C147" s="9">
        <v>1.5755438392000001</v>
      </c>
      <c r="D147" s="7" t="str">
        <f t="shared" si="46"/>
        <v>N/A</v>
      </c>
      <c r="E147" s="9">
        <v>1.4770015426000001</v>
      </c>
      <c r="F147" s="7" t="str">
        <f t="shared" si="47"/>
        <v>N/A</v>
      </c>
      <c r="G147" s="9">
        <v>1.3908756003</v>
      </c>
      <c r="H147" s="7" t="str">
        <f t="shared" si="48"/>
        <v>N/A</v>
      </c>
      <c r="I147" s="36">
        <v>-6.25</v>
      </c>
      <c r="J147" s="36">
        <v>-5.83</v>
      </c>
      <c r="K147" s="28" t="s">
        <v>734</v>
      </c>
      <c r="L147" s="105" t="str">
        <f t="shared" si="49"/>
        <v>Yes</v>
      </c>
    </row>
    <row r="148" spans="1:12" x14ac:dyDescent="0.2">
      <c r="A148" s="128" t="s">
        <v>327</v>
      </c>
      <c r="B148" s="30" t="s">
        <v>213</v>
      </c>
      <c r="C148" s="9">
        <v>17.002405100000001</v>
      </c>
      <c r="D148" s="7" t="str">
        <f t="shared" si="46"/>
        <v>N/A</v>
      </c>
      <c r="E148" s="9">
        <v>16.487432388999999</v>
      </c>
      <c r="F148" s="7" t="str">
        <f t="shared" si="47"/>
        <v>N/A</v>
      </c>
      <c r="G148" s="9">
        <v>15.596594827000001</v>
      </c>
      <c r="H148" s="7" t="str">
        <f t="shared" si="48"/>
        <v>N/A</v>
      </c>
      <c r="I148" s="36">
        <v>-3.03</v>
      </c>
      <c r="J148" s="36">
        <v>-5.4</v>
      </c>
      <c r="K148" s="28" t="s">
        <v>734</v>
      </c>
      <c r="L148" s="105" t="str">
        <f t="shared" si="49"/>
        <v>Yes</v>
      </c>
    </row>
    <row r="149" spans="1:12" x14ac:dyDescent="0.2">
      <c r="A149" s="128" t="s">
        <v>328</v>
      </c>
      <c r="B149" s="30" t="s">
        <v>213</v>
      </c>
      <c r="C149" s="9">
        <v>1.9714829313</v>
      </c>
      <c r="D149" s="7" t="str">
        <f t="shared" si="46"/>
        <v>N/A</v>
      </c>
      <c r="E149" s="9">
        <v>1.9735447147</v>
      </c>
      <c r="F149" s="7" t="str">
        <f t="shared" si="47"/>
        <v>N/A</v>
      </c>
      <c r="G149" s="9">
        <v>2.0646541087000001</v>
      </c>
      <c r="H149" s="7" t="str">
        <f t="shared" si="48"/>
        <v>N/A</v>
      </c>
      <c r="I149" s="36">
        <v>0.1046</v>
      </c>
      <c r="J149" s="36">
        <v>4.617</v>
      </c>
      <c r="K149" s="28" t="s">
        <v>734</v>
      </c>
      <c r="L149" s="105" t="str">
        <f t="shared" si="49"/>
        <v>Yes</v>
      </c>
    </row>
    <row r="150" spans="1:12" x14ac:dyDescent="0.2">
      <c r="A150" s="128" t="s">
        <v>329</v>
      </c>
      <c r="B150" s="30" t="s">
        <v>213</v>
      </c>
      <c r="C150" s="9">
        <v>0.1176659618</v>
      </c>
      <c r="D150" s="7" t="str">
        <f t="shared" si="46"/>
        <v>N/A</v>
      </c>
      <c r="E150" s="9">
        <v>0.1074505174</v>
      </c>
      <c r="F150" s="7" t="str">
        <f t="shared" si="47"/>
        <v>N/A</v>
      </c>
      <c r="G150" s="9">
        <v>0.13306214290000001</v>
      </c>
      <c r="H150" s="7" t="str">
        <f t="shared" si="48"/>
        <v>N/A</v>
      </c>
      <c r="I150" s="36">
        <v>-8.68</v>
      </c>
      <c r="J150" s="36">
        <v>23.84</v>
      </c>
      <c r="K150" s="28" t="s">
        <v>734</v>
      </c>
      <c r="L150" s="105" t="str">
        <f t="shared" si="49"/>
        <v>Yes</v>
      </c>
    </row>
    <row r="151" spans="1:12" x14ac:dyDescent="0.2">
      <c r="A151" s="128" t="s">
        <v>330</v>
      </c>
      <c r="B151" s="30" t="s">
        <v>213</v>
      </c>
      <c r="C151" s="9">
        <v>7.6053889599999994E-2</v>
      </c>
      <c r="D151" s="7" t="str">
        <f t="shared" si="46"/>
        <v>N/A</v>
      </c>
      <c r="E151" s="9">
        <v>8.0515889899999998E-2</v>
      </c>
      <c r="F151" s="7" t="str">
        <f t="shared" si="47"/>
        <v>N/A</v>
      </c>
      <c r="G151" s="9">
        <v>1.45141232E-2</v>
      </c>
      <c r="H151" s="7" t="str">
        <f t="shared" si="48"/>
        <v>N/A</v>
      </c>
      <c r="I151" s="36">
        <v>5.867</v>
      </c>
      <c r="J151" s="36">
        <v>-82</v>
      </c>
      <c r="K151" s="28" t="s">
        <v>734</v>
      </c>
      <c r="L151" s="105" t="str">
        <f t="shared" si="49"/>
        <v>No</v>
      </c>
    </row>
    <row r="152" spans="1:12" x14ac:dyDescent="0.2">
      <c r="A152" s="138" t="s">
        <v>999</v>
      </c>
      <c r="B152" s="22" t="s">
        <v>213</v>
      </c>
      <c r="C152" s="23">
        <v>29970</v>
      </c>
      <c r="D152" s="27" t="str">
        <f t="shared" ref="D152:D158" si="50">IF($B152="N/A","N/A",IF(C152&gt;10,"No",IF(C152&lt;-10,"No","Yes")))</f>
        <v>N/A</v>
      </c>
      <c r="E152" s="23">
        <v>30567</v>
      </c>
      <c r="F152" s="27" t="str">
        <f t="shared" ref="F152:F158" si="51">IF($B152="N/A","N/A",IF(E152&gt;10,"No",IF(E152&lt;-10,"No","Yes")))</f>
        <v>N/A</v>
      </c>
      <c r="G152" s="23">
        <v>31666</v>
      </c>
      <c r="H152" s="27" t="str">
        <f t="shared" ref="H152:H158" si="52">IF($B152="N/A","N/A",IF(G152&gt;10,"No",IF(G152&lt;-10,"No","Yes")))</f>
        <v>N/A</v>
      </c>
      <c r="I152" s="8">
        <v>1.992</v>
      </c>
      <c r="J152" s="8">
        <v>3.5950000000000002</v>
      </c>
      <c r="K152" s="28" t="s">
        <v>734</v>
      </c>
      <c r="L152" s="105" t="str">
        <f t="shared" ref="L152:L159" si="53">IF(J152="Div by 0", "N/A", IF(K152="N/A","N/A", IF(J152&gt;VALUE(MID(K152,1,2)), "No", IF(J152&lt;-1*VALUE(MID(K152,1,2)), "No", "Yes"))))</f>
        <v>Yes</v>
      </c>
    </row>
    <row r="153" spans="1:12" x14ac:dyDescent="0.2">
      <c r="A153" s="151" t="s">
        <v>1000</v>
      </c>
      <c r="B153" s="22" t="s">
        <v>213</v>
      </c>
      <c r="C153" s="4">
        <v>2.6397053254</v>
      </c>
      <c r="D153" s="27" t="str">
        <f t="shared" si="50"/>
        <v>N/A</v>
      </c>
      <c r="E153" s="4">
        <v>2.5794153088999998</v>
      </c>
      <c r="F153" s="27" t="str">
        <f t="shared" si="51"/>
        <v>N/A</v>
      </c>
      <c r="G153" s="4">
        <v>2.5305065648</v>
      </c>
      <c r="H153" s="27" t="str">
        <f t="shared" si="52"/>
        <v>N/A</v>
      </c>
      <c r="I153" s="8">
        <v>-2.2799999999999998</v>
      </c>
      <c r="J153" s="8">
        <v>-1.9</v>
      </c>
      <c r="K153" s="28" t="s">
        <v>734</v>
      </c>
      <c r="L153" s="105" t="str">
        <f t="shared" si="53"/>
        <v>Yes</v>
      </c>
    </row>
    <row r="154" spans="1:12" x14ac:dyDescent="0.2">
      <c r="A154" s="138" t="s">
        <v>1001</v>
      </c>
      <c r="B154" s="22" t="s">
        <v>213</v>
      </c>
      <c r="C154" s="4">
        <v>12.316913327</v>
      </c>
      <c r="D154" s="27" t="str">
        <f t="shared" si="50"/>
        <v>N/A</v>
      </c>
      <c r="E154" s="4">
        <v>11.898186446</v>
      </c>
      <c r="F154" s="27" t="str">
        <f t="shared" si="51"/>
        <v>N/A</v>
      </c>
      <c r="G154" s="4">
        <v>12.220258020999999</v>
      </c>
      <c r="H154" s="27" t="str">
        <f t="shared" si="52"/>
        <v>N/A</v>
      </c>
      <c r="I154" s="8">
        <v>-3.4</v>
      </c>
      <c r="J154" s="8">
        <v>2.7069999999999999</v>
      </c>
      <c r="K154" s="28" t="s">
        <v>734</v>
      </c>
      <c r="L154" s="105" t="str">
        <f t="shared" si="53"/>
        <v>Yes</v>
      </c>
    </row>
    <row r="155" spans="1:12" x14ac:dyDescent="0.2">
      <c r="A155" s="138" t="s">
        <v>1002</v>
      </c>
      <c r="B155" s="22" t="s">
        <v>213</v>
      </c>
      <c r="C155" s="4">
        <v>10.184354976</v>
      </c>
      <c r="D155" s="27" t="str">
        <f t="shared" si="50"/>
        <v>N/A</v>
      </c>
      <c r="E155" s="4">
        <v>10.472291541000001</v>
      </c>
      <c r="F155" s="27" t="str">
        <f t="shared" si="51"/>
        <v>N/A</v>
      </c>
      <c r="G155" s="4">
        <v>10.837891750000001</v>
      </c>
      <c r="H155" s="27" t="str">
        <f t="shared" si="52"/>
        <v>N/A</v>
      </c>
      <c r="I155" s="8">
        <v>2.827</v>
      </c>
      <c r="J155" s="8">
        <v>3.4910000000000001</v>
      </c>
      <c r="K155" s="28" t="s">
        <v>734</v>
      </c>
      <c r="L155" s="105" t="str">
        <f t="shared" si="53"/>
        <v>Yes</v>
      </c>
    </row>
    <row r="156" spans="1:12" x14ac:dyDescent="0.2">
      <c r="A156" s="138" t="s">
        <v>1003</v>
      </c>
      <c r="B156" s="22" t="s">
        <v>213</v>
      </c>
      <c r="C156" s="4">
        <v>0.12269719599999999</v>
      </c>
      <c r="D156" s="27" t="str">
        <f t="shared" si="50"/>
        <v>N/A</v>
      </c>
      <c r="E156" s="4">
        <v>0.14050039040000001</v>
      </c>
      <c r="F156" s="27" t="str">
        <f t="shared" si="51"/>
        <v>N/A</v>
      </c>
      <c r="G156" s="4">
        <v>7.8675040799999998E-2</v>
      </c>
      <c r="H156" s="27" t="str">
        <f t="shared" si="52"/>
        <v>N/A</v>
      </c>
      <c r="I156" s="8">
        <v>14.51</v>
      </c>
      <c r="J156" s="8">
        <v>-44</v>
      </c>
      <c r="K156" s="28" t="s">
        <v>734</v>
      </c>
      <c r="L156" s="105" t="str">
        <f t="shared" si="53"/>
        <v>No</v>
      </c>
    </row>
    <row r="157" spans="1:12" x14ac:dyDescent="0.2">
      <c r="A157" s="138" t="s">
        <v>1004</v>
      </c>
      <c r="B157" s="22" t="s">
        <v>213</v>
      </c>
      <c r="C157" s="4">
        <v>0.35194325450000002</v>
      </c>
      <c r="D157" s="27" t="str">
        <f t="shared" si="50"/>
        <v>N/A</v>
      </c>
      <c r="E157" s="4">
        <v>0.38309386899999998</v>
      </c>
      <c r="F157" s="27" t="str">
        <f t="shared" si="51"/>
        <v>N/A</v>
      </c>
      <c r="G157" s="4">
        <v>0.1006092633</v>
      </c>
      <c r="H157" s="27" t="str">
        <f t="shared" si="52"/>
        <v>N/A</v>
      </c>
      <c r="I157" s="8">
        <v>8.8510000000000009</v>
      </c>
      <c r="J157" s="8">
        <v>-73.7</v>
      </c>
      <c r="K157" s="28" t="s">
        <v>734</v>
      </c>
      <c r="L157" s="105" t="str">
        <f t="shared" si="53"/>
        <v>No</v>
      </c>
    </row>
    <row r="158" spans="1:12" x14ac:dyDescent="0.2">
      <c r="A158" s="128" t="s">
        <v>1005</v>
      </c>
      <c r="B158" s="22" t="s">
        <v>213</v>
      </c>
      <c r="C158" s="23">
        <v>1893</v>
      </c>
      <c r="D158" s="27" t="str">
        <f t="shared" si="50"/>
        <v>N/A</v>
      </c>
      <c r="E158" s="23">
        <v>1916</v>
      </c>
      <c r="F158" s="27" t="str">
        <f t="shared" si="51"/>
        <v>N/A</v>
      </c>
      <c r="G158" s="23">
        <v>1271</v>
      </c>
      <c r="H158" s="27" t="str">
        <f t="shared" si="52"/>
        <v>N/A</v>
      </c>
      <c r="I158" s="8">
        <v>1.2150000000000001</v>
      </c>
      <c r="J158" s="8">
        <v>-33.700000000000003</v>
      </c>
      <c r="K158" s="28" t="s">
        <v>734</v>
      </c>
      <c r="L158" s="105" t="str">
        <f t="shared" si="53"/>
        <v>No</v>
      </c>
    </row>
    <row r="159" spans="1:12" ht="25.5" x14ac:dyDescent="0.2">
      <c r="A159" s="138" t="s">
        <v>1006</v>
      </c>
      <c r="B159" s="22" t="s">
        <v>213</v>
      </c>
      <c r="C159" s="23">
        <v>32355</v>
      </c>
      <c r="D159" s="27" t="str">
        <f>IF($B159="N/A","N/A",IF(C159&gt;10,"No",IF(C159&lt;-10,"No","Yes")))</f>
        <v>N/A</v>
      </c>
      <c r="E159" s="23">
        <v>33077</v>
      </c>
      <c r="F159" s="27" t="str">
        <f>IF($B159="N/A","N/A",IF(E159&gt;10,"No",IF(E159&lt;-10,"No","Yes")))</f>
        <v>N/A</v>
      </c>
      <c r="G159" s="23">
        <v>40986</v>
      </c>
      <c r="H159" s="27" t="str">
        <f>IF($B159="N/A","N/A",IF(G159&gt;10,"No",IF(G159&lt;-10,"No","Yes")))</f>
        <v>N/A</v>
      </c>
      <c r="I159" s="8">
        <v>2.2309999999999999</v>
      </c>
      <c r="J159" s="8">
        <v>23.91</v>
      </c>
      <c r="K159" s="28" t="s">
        <v>734</v>
      </c>
      <c r="L159" s="105" t="str">
        <f t="shared" si="53"/>
        <v>Yes</v>
      </c>
    </row>
    <row r="160" spans="1:12" x14ac:dyDescent="0.2">
      <c r="A160" s="137" t="s">
        <v>1007</v>
      </c>
      <c r="B160" s="22" t="s">
        <v>213</v>
      </c>
      <c r="C160" s="23">
        <v>26531</v>
      </c>
      <c r="D160" s="27" t="str">
        <f t="shared" ref="D160:D234" si="54">IF($B160="N/A","N/A",IF(C160&gt;10,"No",IF(C160&lt;-10,"No","Yes")))</f>
        <v>N/A</v>
      </c>
      <c r="E160" s="23">
        <v>26976</v>
      </c>
      <c r="F160" s="27" t="str">
        <f t="shared" ref="F160:F234" si="55">IF($B160="N/A","N/A",IF(E160&gt;10,"No",IF(E160&lt;-10,"No","Yes")))</f>
        <v>N/A</v>
      </c>
      <c r="G160" s="23">
        <v>37583</v>
      </c>
      <c r="H160" s="27" t="str">
        <f t="shared" ref="H160:H223" si="56">IF($B160="N/A","N/A",IF(G160&gt;10,"No",IF(G160&lt;-10,"No","Yes")))</f>
        <v>N/A</v>
      </c>
      <c r="I160" s="8">
        <v>1.677</v>
      </c>
      <c r="J160" s="8">
        <v>39.32</v>
      </c>
      <c r="K160" s="28" t="s">
        <v>734</v>
      </c>
      <c r="L160" s="105" t="str">
        <f t="shared" ref="L160:L223" si="57">IF(J160="Div by 0", "N/A", IF(K160="N/A","N/A", IF(J160&gt;VALUE(MID(K160,1,2)), "No", IF(J160&lt;-1*VALUE(MID(K160,1,2)), "No", "Yes"))))</f>
        <v>No</v>
      </c>
    </row>
    <row r="161" spans="1:12" x14ac:dyDescent="0.2">
      <c r="A161" s="153" t="s">
        <v>71</v>
      </c>
      <c r="B161" s="22" t="s">
        <v>213</v>
      </c>
      <c r="C161" s="4">
        <v>2.3368042037999999</v>
      </c>
      <c r="D161" s="27" t="str">
        <f t="shared" si="54"/>
        <v>N/A</v>
      </c>
      <c r="E161" s="4">
        <v>2.2763865401999999</v>
      </c>
      <c r="F161" s="27" t="str">
        <f t="shared" si="55"/>
        <v>N/A</v>
      </c>
      <c r="G161" s="4">
        <v>3.0033483302000001</v>
      </c>
      <c r="H161" s="27" t="str">
        <f t="shared" si="56"/>
        <v>N/A</v>
      </c>
      <c r="I161" s="8">
        <v>-2.59</v>
      </c>
      <c r="J161" s="8">
        <v>31.93</v>
      </c>
      <c r="K161" s="28" t="s">
        <v>734</v>
      </c>
      <c r="L161" s="105" t="str">
        <f t="shared" si="57"/>
        <v>No</v>
      </c>
    </row>
    <row r="162" spans="1:12" x14ac:dyDescent="0.2">
      <c r="A162" s="137" t="s">
        <v>111</v>
      </c>
      <c r="B162" s="22" t="s">
        <v>213</v>
      </c>
      <c r="C162" s="4">
        <v>11.039283306</v>
      </c>
      <c r="D162" s="27" t="str">
        <f t="shared" si="54"/>
        <v>N/A</v>
      </c>
      <c r="E162" s="4">
        <v>10.746420617</v>
      </c>
      <c r="F162" s="27" t="str">
        <f t="shared" si="55"/>
        <v>N/A</v>
      </c>
      <c r="G162" s="4">
        <v>14.930855932</v>
      </c>
      <c r="H162" s="27" t="str">
        <f t="shared" si="56"/>
        <v>N/A</v>
      </c>
      <c r="I162" s="8">
        <v>-2.65</v>
      </c>
      <c r="J162" s="8">
        <v>38.94</v>
      </c>
      <c r="K162" s="28" t="s">
        <v>734</v>
      </c>
      <c r="L162" s="105" t="str">
        <f t="shared" si="57"/>
        <v>No</v>
      </c>
    </row>
    <row r="163" spans="1:12" x14ac:dyDescent="0.2">
      <c r="A163" s="137" t="s">
        <v>112</v>
      </c>
      <c r="B163" s="22" t="s">
        <v>213</v>
      </c>
      <c r="C163" s="4">
        <v>9.4358912677000006</v>
      </c>
      <c r="D163" s="27" t="str">
        <f t="shared" si="54"/>
        <v>N/A</v>
      </c>
      <c r="E163" s="4">
        <v>9.7274551059000007</v>
      </c>
      <c r="F163" s="27" t="str">
        <f t="shared" si="55"/>
        <v>N/A</v>
      </c>
      <c r="G163" s="4">
        <v>12.917454963999999</v>
      </c>
      <c r="H163" s="27" t="str">
        <f t="shared" si="56"/>
        <v>N/A</v>
      </c>
      <c r="I163" s="8">
        <v>3.09</v>
      </c>
      <c r="J163" s="8">
        <v>32.79</v>
      </c>
      <c r="K163" s="28" t="s">
        <v>734</v>
      </c>
      <c r="L163" s="105" t="str">
        <f t="shared" si="57"/>
        <v>No</v>
      </c>
    </row>
    <row r="164" spans="1:12" x14ac:dyDescent="0.2">
      <c r="A164" s="137" t="s">
        <v>113</v>
      </c>
      <c r="B164" s="22" t="s">
        <v>213</v>
      </c>
      <c r="C164" s="4">
        <v>2.5156171099999999E-2</v>
      </c>
      <c r="D164" s="27" t="str">
        <f t="shared" si="54"/>
        <v>N/A</v>
      </c>
      <c r="E164" s="4">
        <v>3.1973830600000003E-2</v>
      </c>
      <c r="F164" s="27" t="str">
        <f t="shared" si="55"/>
        <v>N/A</v>
      </c>
      <c r="G164" s="4">
        <v>7.1224752799999999E-2</v>
      </c>
      <c r="H164" s="27" t="str">
        <f t="shared" si="56"/>
        <v>N/A</v>
      </c>
      <c r="I164" s="8">
        <v>27.1</v>
      </c>
      <c r="J164" s="8">
        <v>122.8</v>
      </c>
      <c r="K164" s="28" t="s">
        <v>734</v>
      </c>
      <c r="L164" s="105" t="str">
        <f t="shared" si="57"/>
        <v>No</v>
      </c>
    </row>
    <row r="165" spans="1:12" x14ac:dyDescent="0.2">
      <c r="A165" s="137" t="s">
        <v>114</v>
      </c>
      <c r="B165" s="22" t="s">
        <v>213</v>
      </c>
      <c r="C165" s="4">
        <v>0.17150928169999999</v>
      </c>
      <c r="D165" s="27" t="str">
        <f t="shared" si="54"/>
        <v>N/A</v>
      </c>
      <c r="E165" s="4">
        <v>0.15882586509999999</v>
      </c>
      <c r="F165" s="27" t="str">
        <f t="shared" si="55"/>
        <v>N/A</v>
      </c>
      <c r="G165" s="4">
        <v>2.1441318399999999E-2</v>
      </c>
      <c r="H165" s="27" t="str">
        <f t="shared" si="56"/>
        <v>N/A</v>
      </c>
      <c r="I165" s="8">
        <v>-7.4</v>
      </c>
      <c r="J165" s="8">
        <v>-86.5</v>
      </c>
      <c r="K165" s="28" t="s">
        <v>734</v>
      </c>
      <c r="L165" s="105" t="str">
        <f t="shared" si="57"/>
        <v>No</v>
      </c>
    </row>
    <row r="166" spans="1:12" x14ac:dyDescent="0.2">
      <c r="A166" s="137" t="s">
        <v>426</v>
      </c>
      <c r="B166" s="22" t="s">
        <v>213</v>
      </c>
      <c r="C166" s="23">
        <v>8551</v>
      </c>
      <c r="D166" s="27" t="str">
        <f>IF($B166="N/A","N/A",IF(C166&gt;10,"No",IF(C166&lt;-10,"No","Yes")))</f>
        <v>N/A</v>
      </c>
      <c r="E166" s="23">
        <v>8326</v>
      </c>
      <c r="F166" s="27" t="str">
        <f>IF($B166="N/A","N/A",IF(E166&gt;10,"No",IF(E166&lt;-10,"No","Yes")))</f>
        <v>N/A</v>
      </c>
      <c r="G166" s="23">
        <v>11628</v>
      </c>
      <c r="H166" s="27" t="str">
        <f>IF($B166="N/A","N/A",IF(G166&gt;10,"No",IF(G166&lt;-10,"No","Yes")))</f>
        <v>N/A</v>
      </c>
      <c r="I166" s="8">
        <v>-2.63</v>
      </c>
      <c r="J166" s="8">
        <v>39.659999999999997</v>
      </c>
      <c r="K166" s="28" t="s">
        <v>734</v>
      </c>
      <c r="L166" s="105" t="str">
        <f t="shared" si="57"/>
        <v>No</v>
      </c>
    </row>
    <row r="167" spans="1:12" x14ac:dyDescent="0.2">
      <c r="A167" s="137" t="s">
        <v>427</v>
      </c>
      <c r="B167" s="22" t="s">
        <v>213</v>
      </c>
      <c r="C167" s="23">
        <v>124</v>
      </c>
      <c r="D167" s="27" t="str">
        <f>IF($B167="N/A","N/A",IF(C167&gt;10,"No",IF(C167&lt;-10,"No","Yes")))</f>
        <v>N/A</v>
      </c>
      <c r="E167" s="23">
        <v>118</v>
      </c>
      <c r="F167" s="27" t="str">
        <f>IF($B167="N/A","N/A",IF(E167&gt;10,"No",IF(E167&lt;-10,"No","Yes")))</f>
        <v>N/A</v>
      </c>
      <c r="G167" s="23">
        <v>281</v>
      </c>
      <c r="H167" s="27" t="str">
        <f>IF($B167="N/A","N/A",IF(G167&gt;10,"No",IF(G167&lt;-10,"No","Yes")))</f>
        <v>N/A</v>
      </c>
      <c r="I167" s="8">
        <v>-4.84</v>
      </c>
      <c r="J167" s="8">
        <v>138.1</v>
      </c>
      <c r="K167" s="28" t="s">
        <v>734</v>
      </c>
      <c r="L167" s="105" t="str">
        <f t="shared" si="57"/>
        <v>No</v>
      </c>
    </row>
    <row r="168" spans="1:12" x14ac:dyDescent="0.2">
      <c r="A168" s="137" t="s">
        <v>428</v>
      </c>
      <c r="B168" s="22" t="s">
        <v>213</v>
      </c>
      <c r="C168" s="23">
        <v>10284</v>
      </c>
      <c r="D168" s="27" t="str">
        <f>IF($B168="N/A","N/A",IF(C168&gt;10,"No",IF(C168&lt;-10,"No","Yes")))</f>
        <v>N/A</v>
      </c>
      <c r="E168" s="23">
        <v>10518</v>
      </c>
      <c r="F168" s="27" t="str">
        <f>IF($B168="N/A","N/A",IF(E168&gt;10,"No",IF(E168&lt;-10,"No","Yes")))</f>
        <v>N/A</v>
      </c>
      <c r="G168" s="23">
        <v>13903</v>
      </c>
      <c r="H168" s="27" t="str">
        <f>IF($B168="N/A","N/A",IF(G168&gt;10,"No",IF(G168&lt;-10,"No","Yes")))</f>
        <v>N/A</v>
      </c>
      <c r="I168" s="8">
        <v>2.2749999999999999</v>
      </c>
      <c r="J168" s="8">
        <v>32.18</v>
      </c>
      <c r="K168" s="28" t="s">
        <v>734</v>
      </c>
      <c r="L168" s="105" t="str">
        <f t="shared" si="57"/>
        <v>No</v>
      </c>
    </row>
    <row r="169" spans="1:12" x14ac:dyDescent="0.2">
      <c r="A169" s="137" t="s">
        <v>429</v>
      </c>
      <c r="B169" s="22" t="s">
        <v>213</v>
      </c>
      <c r="C169" s="23">
        <v>6975</v>
      </c>
      <c r="D169" s="27" t="str">
        <f>IF($B169="N/A","N/A",IF(C169&gt;10,"No",IF(C169&lt;-10,"No","Yes")))</f>
        <v>N/A</v>
      </c>
      <c r="E169" s="23">
        <v>7374</v>
      </c>
      <c r="F169" s="27" t="str">
        <f>IF($B169="N/A","N/A",IF(E169&gt;10,"No",IF(E169&lt;-10,"No","Yes")))</f>
        <v>N/A</v>
      </c>
      <c r="G169" s="23">
        <v>11223</v>
      </c>
      <c r="H169" s="27" t="str">
        <f>IF($B169="N/A","N/A",IF(G169&gt;10,"No",IF(G169&lt;-10,"No","Yes")))</f>
        <v>N/A</v>
      </c>
      <c r="I169" s="8">
        <v>5.72</v>
      </c>
      <c r="J169" s="8">
        <v>52.2</v>
      </c>
      <c r="K169" s="28" t="s">
        <v>734</v>
      </c>
      <c r="L169" s="105" t="str">
        <f t="shared" si="57"/>
        <v>No</v>
      </c>
    </row>
    <row r="170" spans="1:12" x14ac:dyDescent="0.2">
      <c r="A170" s="137" t="s">
        <v>1734</v>
      </c>
      <c r="B170" s="22" t="s">
        <v>213</v>
      </c>
      <c r="C170" s="23">
        <v>597</v>
      </c>
      <c r="D170" s="27" t="str">
        <f>IF($B170="N/A","N/A",IF(C170&gt;10,"No",IF(C170&lt;-10,"No","Yes")))</f>
        <v>N/A</v>
      </c>
      <c r="E170" s="23">
        <v>640</v>
      </c>
      <c r="F170" s="27" t="str">
        <f>IF($B170="N/A","N/A",IF(E170&gt;10,"No",IF(E170&lt;-10,"No","Yes")))</f>
        <v>N/A</v>
      </c>
      <c r="G170" s="23">
        <v>548</v>
      </c>
      <c r="H170" s="27" t="str">
        <f>IF($B170="N/A","N/A",IF(G170&gt;10,"No",IF(G170&lt;-10,"No","Yes")))</f>
        <v>N/A</v>
      </c>
      <c r="I170" s="8">
        <v>7.2030000000000003</v>
      </c>
      <c r="J170" s="8">
        <v>-14.4</v>
      </c>
      <c r="K170" s="28" t="s">
        <v>734</v>
      </c>
      <c r="L170" s="105" t="str">
        <f t="shared" si="57"/>
        <v>Yes</v>
      </c>
    </row>
    <row r="171" spans="1:12" x14ac:dyDescent="0.2">
      <c r="A171" s="151" t="s">
        <v>1008</v>
      </c>
      <c r="B171" s="22" t="s">
        <v>213</v>
      </c>
      <c r="C171" s="23">
        <v>15374</v>
      </c>
      <c r="D171" s="27" t="str">
        <f t="shared" si="54"/>
        <v>N/A</v>
      </c>
      <c r="E171" s="23">
        <v>15477</v>
      </c>
      <c r="F171" s="27" t="str">
        <f t="shared" si="55"/>
        <v>N/A</v>
      </c>
      <c r="G171" s="23">
        <v>3232</v>
      </c>
      <c r="H171" s="27" t="str">
        <f t="shared" si="56"/>
        <v>N/A</v>
      </c>
      <c r="I171" s="8">
        <v>0.67</v>
      </c>
      <c r="J171" s="8">
        <v>-79.099999999999994</v>
      </c>
      <c r="K171" s="28" t="s">
        <v>734</v>
      </c>
      <c r="L171" s="105" t="str">
        <f t="shared" si="57"/>
        <v>No</v>
      </c>
    </row>
    <row r="172" spans="1:12" x14ac:dyDescent="0.2">
      <c r="A172" s="137" t="s">
        <v>1009</v>
      </c>
      <c r="B172" s="22" t="s">
        <v>213</v>
      </c>
      <c r="C172" s="23">
        <v>8112</v>
      </c>
      <c r="D172" s="27" t="str">
        <f>IF($B172="N/A","N/A",IF(C172&gt;10,"No",IF(C172&lt;-10,"No","Yes")))</f>
        <v>N/A</v>
      </c>
      <c r="E172" s="23">
        <v>7856</v>
      </c>
      <c r="F172" s="27" t="str">
        <f>IF($B172="N/A","N/A",IF(E172&gt;10,"No",IF(E172&lt;-10,"No","Yes")))</f>
        <v>N/A</v>
      </c>
      <c r="G172" s="23">
        <v>1944</v>
      </c>
      <c r="H172" s="27" t="str">
        <f>IF($B172="N/A","N/A",IF(G172&gt;10,"No",IF(G172&lt;-10,"No","Yes")))</f>
        <v>N/A</v>
      </c>
      <c r="I172" s="8">
        <v>-3.16</v>
      </c>
      <c r="J172" s="8">
        <v>-75.3</v>
      </c>
      <c r="K172" s="28" t="s">
        <v>734</v>
      </c>
      <c r="L172" s="105" t="str">
        <f t="shared" si="57"/>
        <v>No</v>
      </c>
    </row>
    <row r="173" spans="1:12" x14ac:dyDescent="0.2">
      <c r="A173" s="137" t="s">
        <v>1010</v>
      </c>
      <c r="B173" s="22" t="s">
        <v>213</v>
      </c>
      <c r="C173" s="23">
        <v>117</v>
      </c>
      <c r="D173" s="27" t="str">
        <f>IF($B173="N/A","N/A",IF(C173&gt;10,"No",IF(C173&lt;-10,"No","Yes")))</f>
        <v>N/A</v>
      </c>
      <c r="E173" s="23">
        <v>111</v>
      </c>
      <c r="F173" s="27" t="str">
        <f>IF($B173="N/A","N/A",IF(E173&gt;10,"No",IF(E173&lt;-10,"No","Yes")))</f>
        <v>N/A</v>
      </c>
      <c r="G173" s="23">
        <v>53</v>
      </c>
      <c r="H173" s="27" t="str">
        <f>IF($B173="N/A","N/A",IF(G173&gt;10,"No",IF(G173&lt;-10,"No","Yes")))</f>
        <v>N/A</v>
      </c>
      <c r="I173" s="8">
        <v>-5.13</v>
      </c>
      <c r="J173" s="8">
        <v>-52.3</v>
      </c>
      <c r="K173" s="28" t="s">
        <v>734</v>
      </c>
      <c r="L173" s="105" t="str">
        <f t="shared" si="57"/>
        <v>No</v>
      </c>
    </row>
    <row r="174" spans="1:12" ht="25.5" x14ac:dyDescent="0.2">
      <c r="A174" s="137" t="s">
        <v>1011</v>
      </c>
      <c r="B174" s="22" t="s">
        <v>213</v>
      </c>
      <c r="C174" s="23">
        <v>4630</v>
      </c>
      <c r="D174" s="27" t="str">
        <f>IF($B174="N/A","N/A",IF(C174&gt;10,"No",IF(C174&lt;-10,"No","Yes")))</f>
        <v>N/A</v>
      </c>
      <c r="E174" s="23">
        <v>4770</v>
      </c>
      <c r="F174" s="27" t="str">
        <f>IF($B174="N/A","N/A",IF(E174&gt;10,"No",IF(E174&lt;-10,"No","Yes")))</f>
        <v>N/A</v>
      </c>
      <c r="G174" s="23">
        <v>815</v>
      </c>
      <c r="H174" s="27" t="str">
        <f>IF($B174="N/A","N/A",IF(G174&gt;10,"No",IF(G174&lt;-10,"No","Yes")))</f>
        <v>N/A</v>
      </c>
      <c r="I174" s="8">
        <v>3.024</v>
      </c>
      <c r="J174" s="8">
        <v>-82.9</v>
      </c>
      <c r="K174" s="28" t="s">
        <v>734</v>
      </c>
      <c r="L174" s="105" t="str">
        <f t="shared" si="57"/>
        <v>No</v>
      </c>
    </row>
    <row r="175" spans="1:12" ht="25.5" x14ac:dyDescent="0.2">
      <c r="A175" s="137" t="s">
        <v>1012</v>
      </c>
      <c r="B175" s="22" t="s">
        <v>213</v>
      </c>
      <c r="C175" s="23">
        <v>2245</v>
      </c>
      <c r="D175" s="27" t="str">
        <f>IF($B175="N/A","N/A",IF(C175&gt;10,"No",IF(C175&lt;-10,"No","Yes")))</f>
        <v>N/A</v>
      </c>
      <c r="E175" s="23">
        <v>2469</v>
      </c>
      <c r="F175" s="27" t="str">
        <f>IF($B175="N/A","N/A",IF(E175&gt;10,"No",IF(E175&lt;-10,"No","Yes")))</f>
        <v>N/A</v>
      </c>
      <c r="G175" s="23">
        <v>406</v>
      </c>
      <c r="H175" s="27" t="str">
        <f>IF($B175="N/A","N/A",IF(G175&gt;10,"No",IF(G175&lt;-10,"No","Yes")))</f>
        <v>N/A</v>
      </c>
      <c r="I175" s="8">
        <v>9.9779999999999998</v>
      </c>
      <c r="J175" s="8">
        <v>-83.6</v>
      </c>
      <c r="K175" s="28" t="s">
        <v>734</v>
      </c>
      <c r="L175" s="105" t="str">
        <f t="shared" si="57"/>
        <v>No</v>
      </c>
    </row>
    <row r="176" spans="1:12" ht="25.5" x14ac:dyDescent="0.2">
      <c r="A176" s="137" t="s">
        <v>1735</v>
      </c>
      <c r="B176" s="22" t="s">
        <v>213</v>
      </c>
      <c r="C176" s="23">
        <v>270</v>
      </c>
      <c r="D176" s="27" t="str">
        <f>IF($B176="N/A","N/A",IF(C176&gt;10,"No",IF(C176&lt;-10,"No","Yes")))</f>
        <v>N/A</v>
      </c>
      <c r="E176" s="23">
        <v>271</v>
      </c>
      <c r="F176" s="27" t="str">
        <f>IF($B176="N/A","N/A",IF(E176&gt;10,"No",IF(E176&lt;-10,"No","Yes")))</f>
        <v>N/A</v>
      </c>
      <c r="G176" s="23">
        <v>14</v>
      </c>
      <c r="H176" s="27" t="str">
        <f>IF($B176="N/A","N/A",IF(G176&gt;10,"No",IF(G176&lt;-10,"No","Yes")))</f>
        <v>N/A</v>
      </c>
      <c r="I176" s="8">
        <v>0.37040000000000001</v>
      </c>
      <c r="J176" s="8">
        <v>-94.8</v>
      </c>
      <c r="K176" s="28" t="s">
        <v>734</v>
      </c>
      <c r="L176" s="105" t="str">
        <f t="shared" si="57"/>
        <v>No</v>
      </c>
    </row>
    <row r="177" spans="1:12" x14ac:dyDescent="0.2">
      <c r="A177" s="151" t="s">
        <v>1013</v>
      </c>
      <c r="B177" s="22" t="s">
        <v>213</v>
      </c>
      <c r="C177" s="23">
        <v>0</v>
      </c>
      <c r="D177" s="27" t="str">
        <f t="shared" si="54"/>
        <v>N/A</v>
      </c>
      <c r="E177" s="23">
        <v>0</v>
      </c>
      <c r="F177" s="27" t="str">
        <f t="shared" si="55"/>
        <v>N/A</v>
      </c>
      <c r="G177" s="23">
        <v>0</v>
      </c>
      <c r="H177" s="27" t="str">
        <f t="shared" si="56"/>
        <v>N/A</v>
      </c>
      <c r="I177" s="8" t="s">
        <v>1748</v>
      </c>
      <c r="J177" s="8" t="s">
        <v>1748</v>
      </c>
      <c r="K177" s="28" t="s">
        <v>734</v>
      </c>
      <c r="L177" s="105" t="str">
        <f t="shared" si="57"/>
        <v>N/A</v>
      </c>
    </row>
    <row r="178" spans="1:12" x14ac:dyDescent="0.2">
      <c r="A178" s="137" t="s">
        <v>1014</v>
      </c>
      <c r="B178" s="22" t="s">
        <v>213</v>
      </c>
      <c r="C178" s="23">
        <v>0</v>
      </c>
      <c r="D178" s="27" t="str">
        <f t="shared" si="54"/>
        <v>N/A</v>
      </c>
      <c r="E178" s="23">
        <v>0</v>
      </c>
      <c r="F178" s="27" t="str">
        <f t="shared" si="55"/>
        <v>N/A</v>
      </c>
      <c r="G178" s="23">
        <v>0</v>
      </c>
      <c r="H178" s="27" t="str">
        <f t="shared" si="56"/>
        <v>N/A</v>
      </c>
      <c r="I178" s="8" t="s">
        <v>1748</v>
      </c>
      <c r="J178" s="8" t="s">
        <v>1748</v>
      </c>
      <c r="K178" s="28" t="s">
        <v>734</v>
      </c>
      <c r="L178" s="105" t="str">
        <f t="shared" si="57"/>
        <v>N/A</v>
      </c>
    </row>
    <row r="179" spans="1:12" x14ac:dyDescent="0.2">
      <c r="A179" s="137" t="s">
        <v>1015</v>
      </c>
      <c r="B179" s="22" t="s">
        <v>213</v>
      </c>
      <c r="C179" s="23">
        <v>0</v>
      </c>
      <c r="D179" s="27" t="str">
        <f t="shared" si="54"/>
        <v>N/A</v>
      </c>
      <c r="E179" s="23">
        <v>0</v>
      </c>
      <c r="F179" s="27" t="str">
        <f t="shared" si="55"/>
        <v>N/A</v>
      </c>
      <c r="G179" s="23">
        <v>0</v>
      </c>
      <c r="H179" s="27" t="str">
        <f t="shared" si="56"/>
        <v>N/A</v>
      </c>
      <c r="I179" s="8" t="s">
        <v>1748</v>
      </c>
      <c r="J179" s="8" t="s">
        <v>1748</v>
      </c>
      <c r="K179" s="28" t="s">
        <v>734</v>
      </c>
      <c r="L179" s="105" t="str">
        <f t="shared" si="57"/>
        <v>N/A</v>
      </c>
    </row>
    <row r="180" spans="1:12" x14ac:dyDescent="0.2">
      <c r="A180" s="137" t="s">
        <v>1016</v>
      </c>
      <c r="B180" s="22" t="s">
        <v>213</v>
      </c>
      <c r="C180" s="23">
        <v>0</v>
      </c>
      <c r="D180" s="27" t="str">
        <f t="shared" si="54"/>
        <v>N/A</v>
      </c>
      <c r="E180" s="23">
        <v>0</v>
      </c>
      <c r="F180" s="27" t="str">
        <f t="shared" si="55"/>
        <v>N/A</v>
      </c>
      <c r="G180" s="23">
        <v>0</v>
      </c>
      <c r="H180" s="27" t="str">
        <f t="shared" si="56"/>
        <v>N/A</v>
      </c>
      <c r="I180" s="8" t="s">
        <v>1748</v>
      </c>
      <c r="J180" s="8" t="s">
        <v>1748</v>
      </c>
      <c r="K180" s="28" t="s">
        <v>734</v>
      </c>
      <c r="L180" s="105" t="str">
        <f t="shared" si="57"/>
        <v>N/A</v>
      </c>
    </row>
    <row r="181" spans="1:12" x14ac:dyDescent="0.2">
      <c r="A181" s="137" t="s">
        <v>1017</v>
      </c>
      <c r="B181" s="22" t="s">
        <v>213</v>
      </c>
      <c r="C181" s="23">
        <v>0</v>
      </c>
      <c r="D181" s="27" t="str">
        <f t="shared" si="54"/>
        <v>N/A</v>
      </c>
      <c r="E181" s="23">
        <v>0</v>
      </c>
      <c r="F181" s="27" t="str">
        <f t="shared" si="55"/>
        <v>N/A</v>
      </c>
      <c r="G181" s="23">
        <v>0</v>
      </c>
      <c r="H181" s="27" t="str">
        <f t="shared" si="56"/>
        <v>N/A</v>
      </c>
      <c r="I181" s="8" t="s">
        <v>1748</v>
      </c>
      <c r="J181" s="8" t="s">
        <v>1748</v>
      </c>
      <c r="K181" s="28" t="s">
        <v>734</v>
      </c>
      <c r="L181" s="105" t="str">
        <f t="shared" si="57"/>
        <v>N/A</v>
      </c>
    </row>
    <row r="182" spans="1:12" x14ac:dyDescent="0.2">
      <c r="A182" s="137" t="s">
        <v>1736</v>
      </c>
      <c r="B182" s="22" t="s">
        <v>213</v>
      </c>
      <c r="C182" s="23">
        <v>0</v>
      </c>
      <c r="D182" s="27" t="str">
        <f t="shared" si="54"/>
        <v>N/A</v>
      </c>
      <c r="E182" s="23">
        <v>0</v>
      </c>
      <c r="F182" s="27" t="str">
        <f t="shared" si="55"/>
        <v>N/A</v>
      </c>
      <c r="G182" s="23">
        <v>0</v>
      </c>
      <c r="H182" s="27" t="str">
        <f t="shared" si="56"/>
        <v>N/A</v>
      </c>
      <c r="I182" s="8" t="s">
        <v>1748</v>
      </c>
      <c r="J182" s="8" t="s">
        <v>1748</v>
      </c>
      <c r="K182" s="28" t="s">
        <v>734</v>
      </c>
      <c r="L182" s="105" t="str">
        <f t="shared" si="57"/>
        <v>N/A</v>
      </c>
    </row>
    <row r="183" spans="1:12" x14ac:dyDescent="0.2">
      <c r="A183" s="151" t="s">
        <v>1018</v>
      </c>
      <c r="B183" s="30" t="s">
        <v>213</v>
      </c>
      <c r="C183" s="1">
        <v>0</v>
      </c>
      <c r="D183" s="7" t="str">
        <f t="shared" si="54"/>
        <v>N/A</v>
      </c>
      <c r="E183" s="1">
        <v>0</v>
      </c>
      <c r="F183" s="7" t="str">
        <f t="shared" si="55"/>
        <v>N/A</v>
      </c>
      <c r="G183" s="1">
        <v>0</v>
      </c>
      <c r="H183" s="7" t="str">
        <f t="shared" si="56"/>
        <v>N/A</v>
      </c>
      <c r="I183" s="36" t="s">
        <v>1748</v>
      </c>
      <c r="J183" s="36" t="s">
        <v>1748</v>
      </c>
      <c r="K183" s="30" t="s">
        <v>734</v>
      </c>
      <c r="L183" s="158" t="str">
        <f t="shared" si="57"/>
        <v>N/A</v>
      </c>
    </row>
    <row r="184" spans="1:12" x14ac:dyDescent="0.2">
      <c r="A184" s="137" t="s">
        <v>1019</v>
      </c>
      <c r="B184" s="22" t="s">
        <v>213</v>
      </c>
      <c r="C184" s="23">
        <v>0</v>
      </c>
      <c r="D184" s="27" t="str">
        <f t="shared" si="54"/>
        <v>N/A</v>
      </c>
      <c r="E184" s="23">
        <v>0</v>
      </c>
      <c r="F184" s="27" t="str">
        <f t="shared" si="55"/>
        <v>N/A</v>
      </c>
      <c r="G184" s="23">
        <v>0</v>
      </c>
      <c r="H184" s="27" t="str">
        <f t="shared" si="56"/>
        <v>N/A</v>
      </c>
      <c r="I184" s="8" t="s">
        <v>1748</v>
      </c>
      <c r="J184" s="8" t="s">
        <v>1748</v>
      </c>
      <c r="K184" s="28" t="s">
        <v>734</v>
      </c>
      <c r="L184" s="105" t="str">
        <f t="shared" si="57"/>
        <v>N/A</v>
      </c>
    </row>
    <row r="185" spans="1:12" x14ac:dyDescent="0.2">
      <c r="A185" s="137" t="s">
        <v>1020</v>
      </c>
      <c r="B185" s="22" t="s">
        <v>213</v>
      </c>
      <c r="C185" s="23">
        <v>0</v>
      </c>
      <c r="D185" s="27" t="str">
        <f t="shared" si="54"/>
        <v>N/A</v>
      </c>
      <c r="E185" s="23">
        <v>0</v>
      </c>
      <c r="F185" s="27" t="str">
        <f t="shared" si="55"/>
        <v>N/A</v>
      </c>
      <c r="G185" s="23">
        <v>0</v>
      </c>
      <c r="H185" s="27" t="str">
        <f t="shared" si="56"/>
        <v>N/A</v>
      </c>
      <c r="I185" s="8" t="s">
        <v>1748</v>
      </c>
      <c r="J185" s="8" t="s">
        <v>1748</v>
      </c>
      <c r="K185" s="28" t="s">
        <v>734</v>
      </c>
      <c r="L185" s="105" t="str">
        <f t="shared" si="57"/>
        <v>N/A</v>
      </c>
    </row>
    <row r="186" spans="1:12" ht="25.5" x14ac:dyDescent="0.2">
      <c r="A186" s="137" t="s">
        <v>1021</v>
      </c>
      <c r="B186" s="22" t="s">
        <v>213</v>
      </c>
      <c r="C186" s="23">
        <v>0</v>
      </c>
      <c r="D186" s="27" t="str">
        <f t="shared" si="54"/>
        <v>N/A</v>
      </c>
      <c r="E186" s="23">
        <v>0</v>
      </c>
      <c r="F186" s="27" t="str">
        <f t="shared" si="55"/>
        <v>N/A</v>
      </c>
      <c r="G186" s="23">
        <v>0</v>
      </c>
      <c r="H186" s="27" t="str">
        <f t="shared" si="56"/>
        <v>N/A</v>
      </c>
      <c r="I186" s="8" t="s">
        <v>1748</v>
      </c>
      <c r="J186" s="8" t="s">
        <v>1748</v>
      </c>
      <c r="K186" s="28" t="s">
        <v>734</v>
      </c>
      <c r="L186" s="105" t="str">
        <f t="shared" si="57"/>
        <v>N/A</v>
      </c>
    </row>
    <row r="187" spans="1:12" ht="25.5" x14ac:dyDescent="0.2">
      <c r="A187" s="137" t="s">
        <v>1022</v>
      </c>
      <c r="B187" s="22" t="s">
        <v>213</v>
      </c>
      <c r="C187" s="23">
        <v>0</v>
      </c>
      <c r="D187" s="27" t="str">
        <f t="shared" si="54"/>
        <v>N/A</v>
      </c>
      <c r="E187" s="23">
        <v>0</v>
      </c>
      <c r="F187" s="27" t="str">
        <f t="shared" si="55"/>
        <v>N/A</v>
      </c>
      <c r="G187" s="23">
        <v>0</v>
      </c>
      <c r="H187" s="27" t="str">
        <f t="shared" si="56"/>
        <v>N/A</v>
      </c>
      <c r="I187" s="8" t="s">
        <v>1748</v>
      </c>
      <c r="J187" s="8" t="s">
        <v>1748</v>
      </c>
      <c r="K187" s="28" t="s">
        <v>734</v>
      </c>
      <c r="L187" s="105" t="str">
        <f t="shared" si="57"/>
        <v>N/A</v>
      </c>
    </row>
    <row r="188" spans="1:12" ht="25.5" x14ac:dyDescent="0.2">
      <c r="A188" s="137" t="s">
        <v>1737</v>
      </c>
      <c r="B188" s="22" t="s">
        <v>213</v>
      </c>
      <c r="C188" s="23">
        <v>0</v>
      </c>
      <c r="D188" s="27" t="str">
        <f t="shared" si="54"/>
        <v>N/A</v>
      </c>
      <c r="E188" s="23">
        <v>0</v>
      </c>
      <c r="F188" s="27" t="str">
        <f t="shared" si="55"/>
        <v>N/A</v>
      </c>
      <c r="G188" s="23">
        <v>0</v>
      </c>
      <c r="H188" s="27" t="str">
        <f t="shared" si="56"/>
        <v>N/A</v>
      </c>
      <c r="I188" s="8" t="s">
        <v>1748</v>
      </c>
      <c r="J188" s="8" t="s">
        <v>1748</v>
      </c>
      <c r="K188" s="28" t="s">
        <v>734</v>
      </c>
      <c r="L188" s="105" t="str">
        <f t="shared" si="57"/>
        <v>N/A</v>
      </c>
    </row>
    <row r="189" spans="1:12" x14ac:dyDescent="0.2">
      <c r="A189" s="151" t="s">
        <v>1023</v>
      </c>
      <c r="B189" s="30" t="s">
        <v>213</v>
      </c>
      <c r="C189" s="1">
        <v>665</v>
      </c>
      <c r="D189" s="7" t="str">
        <f t="shared" si="54"/>
        <v>N/A</v>
      </c>
      <c r="E189" s="1">
        <v>658</v>
      </c>
      <c r="F189" s="7" t="str">
        <f t="shared" si="55"/>
        <v>N/A</v>
      </c>
      <c r="G189" s="1">
        <v>50</v>
      </c>
      <c r="H189" s="7" t="str">
        <f t="shared" si="56"/>
        <v>N/A</v>
      </c>
      <c r="I189" s="36">
        <v>-1.05</v>
      </c>
      <c r="J189" s="36">
        <v>-92.4</v>
      </c>
      <c r="K189" s="30" t="s">
        <v>734</v>
      </c>
      <c r="L189" s="158" t="str">
        <f t="shared" si="57"/>
        <v>No</v>
      </c>
    </row>
    <row r="190" spans="1:12" ht="25.5" x14ac:dyDescent="0.2">
      <c r="A190" s="137" t="s">
        <v>1024</v>
      </c>
      <c r="B190" s="22" t="s">
        <v>213</v>
      </c>
      <c r="C190" s="23">
        <v>27</v>
      </c>
      <c r="D190" s="27" t="str">
        <f t="shared" si="54"/>
        <v>N/A</v>
      </c>
      <c r="E190" s="23">
        <v>26</v>
      </c>
      <c r="F190" s="27" t="str">
        <f t="shared" si="55"/>
        <v>N/A</v>
      </c>
      <c r="G190" s="23">
        <v>11</v>
      </c>
      <c r="H190" s="27" t="str">
        <f t="shared" si="56"/>
        <v>N/A</v>
      </c>
      <c r="I190" s="8">
        <v>-3.7</v>
      </c>
      <c r="J190" s="8">
        <v>-92.3</v>
      </c>
      <c r="K190" s="28" t="s">
        <v>734</v>
      </c>
      <c r="L190" s="105" t="str">
        <f t="shared" si="57"/>
        <v>No</v>
      </c>
    </row>
    <row r="191" spans="1:12" ht="25.5" x14ac:dyDescent="0.2">
      <c r="A191" s="137" t="s">
        <v>1025</v>
      </c>
      <c r="B191" s="22" t="s">
        <v>213</v>
      </c>
      <c r="C191" s="23">
        <v>11</v>
      </c>
      <c r="D191" s="27" t="str">
        <f t="shared" si="54"/>
        <v>N/A</v>
      </c>
      <c r="E191" s="23">
        <v>11</v>
      </c>
      <c r="F191" s="27" t="str">
        <f t="shared" si="55"/>
        <v>N/A</v>
      </c>
      <c r="G191" s="23">
        <v>11</v>
      </c>
      <c r="H191" s="27" t="str">
        <f t="shared" si="56"/>
        <v>N/A</v>
      </c>
      <c r="I191" s="8">
        <v>0</v>
      </c>
      <c r="J191" s="8">
        <v>0</v>
      </c>
      <c r="K191" s="28" t="s">
        <v>734</v>
      </c>
      <c r="L191" s="105" t="str">
        <f t="shared" si="57"/>
        <v>Yes</v>
      </c>
    </row>
    <row r="192" spans="1:12" ht="25.5" x14ac:dyDescent="0.2">
      <c r="A192" s="137" t="s">
        <v>1026</v>
      </c>
      <c r="B192" s="22" t="s">
        <v>213</v>
      </c>
      <c r="C192" s="23">
        <v>435</v>
      </c>
      <c r="D192" s="27" t="str">
        <f t="shared" si="54"/>
        <v>N/A</v>
      </c>
      <c r="E192" s="23">
        <v>443</v>
      </c>
      <c r="F192" s="27" t="str">
        <f t="shared" si="55"/>
        <v>N/A</v>
      </c>
      <c r="G192" s="23">
        <v>37</v>
      </c>
      <c r="H192" s="27" t="str">
        <f t="shared" si="56"/>
        <v>N/A</v>
      </c>
      <c r="I192" s="8">
        <v>1.839</v>
      </c>
      <c r="J192" s="8">
        <v>-91.6</v>
      </c>
      <c r="K192" s="28" t="s">
        <v>734</v>
      </c>
      <c r="L192" s="105" t="str">
        <f t="shared" si="57"/>
        <v>No</v>
      </c>
    </row>
    <row r="193" spans="1:12" ht="25.5" x14ac:dyDescent="0.2">
      <c r="A193" s="137" t="s">
        <v>1027</v>
      </c>
      <c r="B193" s="22" t="s">
        <v>213</v>
      </c>
      <c r="C193" s="23">
        <v>183</v>
      </c>
      <c r="D193" s="27" t="str">
        <f t="shared" si="54"/>
        <v>N/A</v>
      </c>
      <c r="E193" s="23">
        <v>171</v>
      </c>
      <c r="F193" s="27" t="str">
        <f t="shared" si="55"/>
        <v>N/A</v>
      </c>
      <c r="G193" s="23">
        <v>11</v>
      </c>
      <c r="H193" s="27" t="str">
        <f t="shared" si="56"/>
        <v>N/A</v>
      </c>
      <c r="I193" s="8">
        <v>-6.56</v>
      </c>
      <c r="J193" s="8">
        <v>-94.2</v>
      </c>
      <c r="K193" s="28" t="s">
        <v>734</v>
      </c>
      <c r="L193" s="105" t="str">
        <f t="shared" si="57"/>
        <v>No</v>
      </c>
    </row>
    <row r="194" spans="1:12" ht="25.5" x14ac:dyDescent="0.2">
      <c r="A194" s="137" t="s">
        <v>1738</v>
      </c>
      <c r="B194" s="22" t="s">
        <v>213</v>
      </c>
      <c r="C194" s="23">
        <v>19</v>
      </c>
      <c r="D194" s="27" t="str">
        <f t="shared" si="54"/>
        <v>N/A</v>
      </c>
      <c r="E194" s="23">
        <v>17</v>
      </c>
      <c r="F194" s="27" t="str">
        <f t="shared" si="55"/>
        <v>N/A</v>
      </c>
      <c r="G194" s="23">
        <v>0</v>
      </c>
      <c r="H194" s="27" t="str">
        <f t="shared" si="56"/>
        <v>N/A</v>
      </c>
      <c r="I194" s="8">
        <v>-10.5</v>
      </c>
      <c r="J194" s="8">
        <v>-100</v>
      </c>
      <c r="K194" s="28" t="s">
        <v>734</v>
      </c>
      <c r="L194" s="105" t="str">
        <f t="shared" si="57"/>
        <v>No</v>
      </c>
    </row>
    <row r="195" spans="1:12" x14ac:dyDescent="0.2">
      <c r="A195" s="151" t="s">
        <v>1028</v>
      </c>
      <c r="B195" s="30" t="s">
        <v>213</v>
      </c>
      <c r="C195" s="1">
        <v>1034</v>
      </c>
      <c r="D195" s="7" t="str">
        <f t="shared" si="54"/>
        <v>N/A</v>
      </c>
      <c r="E195" s="1">
        <v>948</v>
      </c>
      <c r="F195" s="7" t="str">
        <f t="shared" si="55"/>
        <v>N/A</v>
      </c>
      <c r="G195" s="1">
        <v>109</v>
      </c>
      <c r="H195" s="7" t="str">
        <f t="shared" si="56"/>
        <v>N/A</v>
      </c>
      <c r="I195" s="36">
        <v>-8.32</v>
      </c>
      <c r="J195" s="36">
        <v>-88.5</v>
      </c>
      <c r="K195" s="30" t="s">
        <v>734</v>
      </c>
      <c r="L195" s="158" t="str">
        <f t="shared" si="57"/>
        <v>No</v>
      </c>
    </row>
    <row r="196" spans="1:12" ht="25.5" x14ac:dyDescent="0.2">
      <c r="A196" s="137" t="s">
        <v>1029</v>
      </c>
      <c r="B196" s="22" t="s">
        <v>213</v>
      </c>
      <c r="C196" s="23">
        <v>82</v>
      </c>
      <c r="D196" s="27" t="str">
        <f t="shared" si="54"/>
        <v>N/A</v>
      </c>
      <c r="E196" s="23">
        <v>80</v>
      </c>
      <c r="F196" s="27" t="str">
        <f t="shared" si="55"/>
        <v>N/A</v>
      </c>
      <c r="G196" s="23">
        <v>11</v>
      </c>
      <c r="H196" s="27" t="str">
        <f t="shared" si="56"/>
        <v>N/A</v>
      </c>
      <c r="I196" s="8">
        <v>-2.44</v>
      </c>
      <c r="J196" s="8">
        <v>-88.8</v>
      </c>
      <c r="K196" s="28" t="s">
        <v>734</v>
      </c>
      <c r="L196" s="105" t="str">
        <f t="shared" si="57"/>
        <v>No</v>
      </c>
    </row>
    <row r="197" spans="1:12" ht="25.5" x14ac:dyDescent="0.2">
      <c r="A197" s="137" t="s">
        <v>1030</v>
      </c>
      <c r="B197" s="22" t="s">
        <v>213</v>
      </c>
      <c r="C197" s="23">
        <v>0</v>
      </c>
      <c r="D197" s="27" t="str">
        <f t="shared" si="54"/>
        <v>N/A</v>
      </c>
      <c r="E197" s="23">
        <v>0</v>
      </c>
      <c r="F197" s="27" t="str">
        <f t="shared" si="55"/>
        <v>N/A</v>
      </c>
      <c r="G197" s="23">
        <v>0</v>
      </c>
      <c r="H197" s="27" t="str">
        <f t="shared" si="56"/>
        <v>N/A</v>
      </c>
      <c r="I197" s="8" t="s">
        <v>1748</v>
      </c>
      <c r="J197" s="8" t="s">
        <v>1748</v>
      </c>
      <c r="K197" s="28" t="s">
        <v>734</v>
      </c>
      <c r="L197" s="105" t="str">
        <f t="shared" si="57"/>
        <v>N/A</v>
      </c>
    </row>
    <row r="198" spans="1:12" ht="25.5" x14ac:dyDescent="0.2">
      <c r="A198" s="137" t="s">
        <v>1031</v>
      </c>
      <c r="B198" s="22" t="s">
        <v>213</v>
      </c>
      <c r="C198" s="23">
        <v>632</v>
      </c>
      <c r="D198" s="27" t="str">
        <f t="shared" si="54"/>
        <v>N/A</v>
      </c>
      <c r="E198" s="23">
        <v>583</v>
      </c>
      <c r="F198" s="27" t="str">
        <f t="shared" si="55"/>
        <v>N/A</v>
      </c>
      <c r="G198" s="23">
        <v>56</v>
      </c>
      <c r="H198" s="27" t="str">
        <f t="shared" si="56"/>
        <v>N/A</v>
      </c>
      <c r="I198" s="8">
        <v>-7.75</v>
      </c>
      <c r="J198" s="8">
        <v>-90.4</v>
      </c>
      <c r="K198" s="28" t="s">
        <v>734</v>
      </c>
      <c r="L198" s="105" t="str">
        <f t="shared" si="57"/>
        <v>No</v>
      </c>
    </row>
    <row r="199" spans="1:12" ht="25.5" x14ac:dyDescent="0.2">
      <c r="A199" s="137" t="s">
        <v>1032</v>
      </c>
      <c r="B199" s="22" t="s">
        <v>213</v>
      </c>
      <c r="C199" s="23">
        <v>268</v>
      </c>
      <c r="D199" s="27" t="str">
        <f t="shared" si="54"/>
        <v>N/A</v>
      </c>
      <c r="E199" s="23">
        <v>241</v>
      </c>
      <c r="F199" s="27" t="str">
        <f t="shared" si="55"/>
        <v>N/A</v>
      </c>
      <c r="G199" s="23">
        <v>42</v>
      </c>
      <c r="H199" s="27" t="str">
        <f t="shared" si="56"/>
        <v>N/A</v>
      </c>
      <c r="I199" s="8">
        <v>-10.1</v>
      </c>
      <c r="J199" s="8">
        <v>-82.6</v>
      </c>
      <c r="K199" s="28" t="s">
        <v>734</v>
      </c>
      <c r="L199" s="105" t="str">
        <f t="shared" si="57"/>
        <v>No</v>
      </c>
    </row>
    <row r="200" spans="1:12" ht="25.5" x14ac:dyDescent="0.2">
      <c r="A200" s="137" t="s">
        <v>1739</v>
      </c>
      <c r="B200" s="22" t="s">
        <v>213</v>
      </c>
      <c r="C200" s="23">
        <v>52</v>
      </c>
      <c r="D200" s="27" t="str">
        <f t="shared" si="54"/>
        <v>N/A</v>
      </c>
      <c r="E200" s="23">
        <v>44</v>
      </c>
      <c r="F200" s="27" t="str">
        <f t="shared" si="55"/>
        <v>N/A</v>
      </c>
      <c r="G200" s="23">
        <v>11</v>
      </c>
      <c r="H200" s="27" t="str">
        <f t="shared" si="56"/>
        <v>N/A</v>
      </c>
      <c r="I200" s="8">
        <v>-15.4</v>
      </c>
      <c r="J200" s="8">
        <v>-95.5</v>
      </c>
      <c r="K200" s="28" t="s">
        <v>734</v>
      </c>
      <c r="L200" s="105" t="str">
        <f t="shared" si="57"/>
        <v>No</v>
      </c>
    </row>
    <row r="201" spans="1:12" x14ac:dyDescent="0.2">
      <c r="A201" s="151" t="s">
        <v>1033</v>
      </c>
      <c r="B201" s="30" t="s">
        <v>213</v>
      </c>
      <c r="C201" s="1">
        <v>8285</v>
      </c>
      <c r="D201" s="7" t="str">
        <f t="shared" si="54"/>
        <v>N/A</v>
      </c>
      <c r="E201" s="1">
        <v>8398</v>
      </c>
      <c r="F201" s="7" t="str">
        <f t="shared" si="55"/>
        <v>N/A</v>
      </c>
      <c r="G201" s="1">
        <v>422</v>
      </c>
      <c r="H201" s="7" t="str">
        <f t="shared" si="56"/>
        <v>N/A</v>
      </c>
      <c r="I201" s="36">
        <v>1.3640000000000001</v>
      </c>
      <c r="J201" s="36">
        <v>-95</v>
      </c>
      <c r="K201" s="30" t="s">
        <v>734</v>
      </c>
      <c r="L201" s="158" t="str">
        <f t="shared" si="57"/>
        <v>No</v>
      </c>
    </row>
    <row r="202" spans="1:12" x14ac:dyDescent="0.2">
      <c r="A202" s="137" t="s">
        <v>1034</v>
      </c>
      <c r="B202" s="22" t="s">
        <v>213</v>
      </c>
      <c r="C202" s="23">
        <v>324</v>
      </c>
      <c r="D202" s="27" t="str">
        <f t="shared" si="54"/>
        <v>N/A</v>
      </c>
      <c r="E202" s="23">
        <v>359</v>
      </c>
      <c r="F202" s="27" t="str">
        <f t="shared" si="55"/>
        <v>N/A</v>
      </c>
      <c r="G202" s="23">
        <v>28</v>
      </c>
      <c r="H202" s="27" t="str">
        <f t="shared" si="56"/>
        <v>N/A</v>
      </c>
      <c r="I202" s="8">
        <v>10.8</v>
      </c>
      <c r="J202" s="8">
        <v>-92.2</v>
      </c>
      <c r="K202" s="28" t="s">
        <v>734</v>
      </c>
      <c r="L202" s="105" t="str">
        <f t="shared" si="57"/>
        <v>No</v>
      </c>
    </row>
    <row r="203" spans="1:12" x14ac:dyDescent="0.2">
      <c r="A203" s="137" t="s">
        <v>1035</v>
      </c>
      <c r="B203" s="22" t="s">
        <v>213</v>
      </c>
      <c r="C203" s="23">
        <v>11</v>
      </c>
      <c r="D203" s="27" t="str">
        <f t="shared" si="54"/>
        <v>N/A</v>
      </c>
      <c r="E203" s="23">
        <v>11</v>
      </c>
      <c r="F203" s="27" t="str">
        <f t="shared" si="55"/>
        <v>N/A</v>
      </c>
      <c r="G203" s="23">
        <v>11</v>
      </c>
      <c r="H203" s="27" t="str">
        <f t="shared" si="56"/>
        <v>N/A</v>
      </c>
      <c r="I203" s="8">
        <v>0</v>
      </c>
      <c r="J203" s="8">
        <v>-16.7</v>
      </c>
      <c r="K203" s="28" t="s">
        <v>734</v>
      </c>
      <c r="L203" s="105" t="str">
        <f t="shared" si="57"/>
        <v>Yes</v>
      </c>
    </row>
    <row r="204" spans="1:12" ht="25.5" x14ac:dyDescent="0.2">
      <c r="A204" s="137" t="s">
        <v>1036</v>
      </c>
      <c r="B204" s="22" t="s">
        <v>213</v>
      </c>
      <c r="C204" s="23">
        <v>4559</v>
      </c>
      <c r="D204" s="27" t="str">
        <f t="shared" si="54"/>
        <v>N/A</v>
      </c>
      <c r="E204" s="23">
        <v>4690</v>
      </c>
      <c r="F204" s="27" t="str">
        <f t="shared" si="55"/>
        <v>N/A</v>
      </c>
      <c r="G204" s="23">
        <v>197</v>
      </c>
      <c r="H204" s="27" t="str">
        <f t="shared" si="56"/>
        <v>N/A</v>
      </c>
      <c r="I204" s="8">
        <v>2.8730000000000002</v>
      </c>
      <c r="J204" s="8">
        <v>-95.8</v>
      </c>
      <c r="K204" s="28" t="s">
        <v>734</v>
      </c>
      <c r="L204" s="105" t="str">
        <f t="shared" si="57"/>
        <v>No</v>
      </c>
    </row>
    <row r="205" spans="1:12" ht="25.5" x14ac:dyDescent="0.2">
      <c r="A205" s="137" t="s">
        <v>1037</v>
      </c>
      <c r="B205" s="22" t="s">
        <v>213</v>
      </c>
      <c r="C205" s="23">
        <v>3245</v>
      </c>
      <c r="D205" s="27" t="str">
        <f t="shared" si="54"/>
        <v>N/A</v>
      </c>
      <c r="E205" s="23">
        <v>3196</v>
      </c>
      <c r="F205" s="27" t="str">
        <f t="shared" si="55"/>
        <v>N/A</v>
      </c>
      <c r="G205" s="23">
        <v>187</v>
      </c>
      <c r="H205" s="27" t="str">
        <f t="shared" si="56"/>
        <v>N/A</v>
      </c>
      <c r="I205" s="8">
        <v>-1.51</v>
      </c>
      <c r="J205" s="8">
        <v>-94.1</v>
      </c>
      <c r="K205" s="28" t="s">
        <v>734</v>
      </c>
      <c r="L205" s="105" t="str">
        <f t="shared" si="57"/>
        <v>No</v>
      </c>
    </row>
    <row r="206" spans="1:12" ht="25.5" x14ac:dyDescent="0.2">
      <c r="A206" s="137" t="s">
        <v>1740</v>
      </c>
      <c r="B206" s="22" t="s">
        <v>213</v>
      </c>
      <c r="C206" s="23">
        <v>151</v>
      </c>
      <c r="D206" s="27" t="str">
        <f t="shared" si="54"/>
        <v>N/A</v>
      </c>
      <c r="E206" s="23">
        <v>147</v>
      </c>
      <c r="F206" s="27" t="str">
        <f t="shared" si="55"/>
        <v>N/A</v>
      </c>
      <c r="G206" s="23">
        <v>11</v>
      </c>
      <c r="H206" s="27" t="str">
        <f t="shared" si="56"/>
        <v>N/A</v>
      </c>
      <c r="I206" s="8">
        <v>-2.65</v>
      </c>
      <c r="J206" s="8">
        <v>-96.6</v>
      </c>
      <c r="K206" s="28" t="s">
        <v>734</v>
      </c>
      <c r="L206" s="105" t="str">
        <f t="shared" si="57"/>
        <v>No</v>
      </c>
    </row>
    <row r="207" spans="1:12" x14ac:dyDescent="0.2">
      <c r="A207" s="151" t="s">
        <v>1038</v>
      </c>
      <c r="B207" s="22" t="s">
        <v>213</v>
      </c>
      <c r="C207" s="23">
        <v>0</v>
      </c>
      <c r="D207" s="27" t="str">
        <f t="shared" si="54"/>
        <v>N/A</v>
      </c>
      <c r="E207" s="23">
        <v>0</v>
      </c>
      <c r="F207" s="27" t="str">
        <f t="shared" si="55"/>
        <v>N/A</v>
      </c>
      <c r="G207" s="23">
        <v>44</v>
      </c>
      <c r="H207" s="27" t="str">
        <f t="shared" si="56"/>
        <v>N/A</v>
      </c>
      <c r="I207" s="8" t="s">
        <v>1748</v>
      </c>
      <c r="J207" s="8" t="s">
        <v>1748</v>
      </c>
      <c r="K207" s="28" t="s">
        <v>734</v>
      </c>
      <c r="L207" s="105" t="str">
        <f t="shared" si="57"/>
        <v>N/A</v>
      </c>
    </row>
    <row r="208" spans="1:12" ht="25.5" x14ac:dyDescent="0.2">
      <c r="A208" s="137" t="s">
        <v>1039</v>
      </c>
      <c r="B208" s="22" t="s">
        <v>213</v>
      </c>
      <c r="C208" s="23">
        <v>0</v>
      </c>
      <c r="D208" s="27" t="str">
        <f t="shared" si="54"/>
        <v>N/A</v>
      </c>
      <c r="E208" s="23">
        <v>0</v>
      </c>
      <c r="F208" s="27" t="str">
        <f t="shared" si="55"/>
        <v>N/A</v>
      </c>
      <c r="G208" s="23">
        <v>0</v>
      </c>
      <c r="H208" s="27" t="str">
        <f t="shared" si="56"/>
        <v>N/A</v>
      </c>
      <c r="I208" s="8" t="s">
        <v>1748</v>
      </c>
      <c r="J208" s="8" t="s">
        <v>1748</v>
      </c>
      <c r="K208" s="28" t="s">
        <v>734</v>
      </c>
      <c r="L208" s="105" t="str">
        <f t="shared" si="57"/>
        <v>N/A</v>
      </c>
    </row>
    <row r="209" spans="1:12" x14ac:dyDescent="0.2">
      <c r="A209" s="137" t="s">
        <v>1040</v>
      </c>
      <c r="B209" s="22" t="s">
        <v>213</v>
      </c>
      <c r="C209" s="23">
        <v>0</v>
      </c>
      <c r="D209" s="27" t="str">
        <f t="shared" si="54"/>
        <v>N/A</v>
      </c>
      <c r="E209" s="23">
        <v>0</v>
      </c>
      <c r="F209" s="27" t="str">
        <f t="shared" si="55"/>
        <v>N/A</v>
      </c>
      <c r="G209" s="23">
        <v>0</v>
      </c>
      <c r="H209" s="27" t="str">
        <f t="shared" si="56"/>
        <v>N/A</v>
      </c>
      <c r="I209" s="8" t="s">
        <v>1748</v>
      </c>
      <c r="J209" s="8" t="s">
        <v>1748</v>
      </c>
      <c r="K209" s="28" t="s">
        <v>734</v>
      </c>
      <c r="L209" s="105" t="str">
        <f t="shared" si="57"/>
        <v>N/A</v>
      </c>
    </row>
    <row r="210" spans="1:12" ht="25.5" x14ac:dyDescent="0.2">
      <c r="A210" s="137" t="s">
        <v>1041</v>
      </c>
      <c r="B210" s="22" t="s">
        <v>213</v>
      </c>
      <c r="C210" s="23">
        <v>0</v>
      </c>
      <c r="D210" s="27" t="str">
        <f t="shared" si="54"/>
        <v>N/A</v>
      </c>
      <c r="E210" s="23">
        <v>0</v>
      </c>
      <c r="F210" s="27" t="str">
        <f t="shared" si="55"/>
        <v>N/A</v>
      </c>
      <c r="G210" s="23">
        <v>0</v>
      </c>
      <c r="H210" s="27" t="str">
        <f t="shared" si="56"/>
        <v>N/A</v>
      </c>
      <c r="I210" s="8" t="s">
        <v>1748</v>
      </c>
      <c r="J210" s="8" t="s">
        <v>1748</v>
      </c>
      <c r="K210" s="28" t="s">
        <v>734</v>
      </c>
      <c r="L210" s="105" t="str">
        <f t="shared" si="57"/>
        <v>N/A</v>
      </c>
    </row>
    <row r="211" spans="1:12" ht="25.5" x14ac:dyDescent="0.2">
      <c r="A211" s="137" t="s">
        <v>1042</v>
      </c>
      <c r="B211" s="22" t="s">
        <v>213</v>
      </c>
      <c r="C211" s="23">
        <v>0</v>
      </c>
      <c r="D211" s="27" t="str">
        <f t="shared" si="54"/>
        <v>N/A</v>
      </c>
      <c r="E211" s="23">
        <v>0</v>
      </c>
      <c r="F211" s="27" t="str">
        <f t="shared" si="55"/>
        <v>N/A</v>
      </c>
      <c r="G211" s="23">
        <v>16</v>
      </c>
      <c r="H211" s="27" t="str">
        <f t="shared" si="56"/>
        <v>N/A</v>
      </c>
      <c r="I211" s="8" t="s">
        <v>1748</v>
      </c>
      <c r="J211" s="8" t="s">
        <v>1748</v>
      </c>
      <c r="K211" s="28" t="s">
        <v>734</v>
      </c>
      <c r="L211" s="105" t="str">
        <f t="shared" si="57"/>
        <v>N/A</v>
      </c>
    </row>
    <row r="212" spans="1:12" ht="25.5" x14ac:dyDescent="0.2">
      <c r="A212" s="137" t="s">
        <v>1741</v>
      </c>
      <c r="B212" s="22" t="s">
        <v>213</v>
      </c>
      <c r="C212" s="23">
        <v>0</v>
      </c>
      <c r="D212" s="27" t="str">
        <f t="shared" si="54"/>
        <v>N/A</v>
      </c>
      <c r="E212" s="23">
        <v>0</v>
      </c>
      <c r="F212" s="27" t="str">
        <f t="shared" si="55"/>
        <v>N/A</v>
      </c>
      <c r="G212" s="23">
        <v>28</v>
      </c>
      <c r="H212" s="27" t="str">
        <f t="shared" si="56"/>
        <v>N/A</v>
      </c>
      <c r="I212" s="8" t="s">
        <v>1748</v>
      </c>
      <c r="J212" s="8" t="s">
        <v>1748</v>
      </c>
      <c r="K212" s="28" t="s">
        <v>734</v>
      </c>
      <c r="L212" s="105" t="str">
        <f t="shared" si="57"/>
        <v>N/A</v>
      </c>
    </row>
    <row r="213" spans="1:12" x14ac:dyDescent="0.2">
      <c r="A213" s="151" t="s">
        <v>1043</v>
      </c>
      <c r="B213" s="22" t="s">
        <v>213</v>
      </c>
      <c r="C213" s="23">
        <v>412</v>
      </c>
      <c r="D213" s="27" t="str">
        <f t="shared" si="54"/>
        <v>N/A</v>
      </c>
      <c r="E213" s="23">
        <v>647</v>
      </c>
      <c r="F213" s="27" t="str">
        <f t="shared" si="55"/>
        <v>N/A</v>
      </c>
      <c r="G213" s="23">
        <v>244</v>
      </c>
      <c r="H213" s="27" t="str">
        <f t="shared" si="56"/>
        <v>N/A</v>
      </c>
      <c r="I213" s="8">
        <v>57.04</v>
      </c>
      <c r="J213" s="8">
        <v>-62.3</v>
      </c>
      <c r="K213" s="28" t="s">
        <v>734</v>
      </c>
      <c r="L213" s="105" t="str">
        <f t="shared" si="57"/>
        <v>No</v>
      </c>
    </row>
    <row r="214" spans="1:12" ht="25.5" x14ac:dyDescent="0.2">
      <c r="A214" s="137" t="s">
        <v>1044</v>
      </c>
      <c r="B214" s="22" t="s">
        <v>213</v>
      </c>
      <c r="C214" s="23">
        <v>11</v>
      </c>
      <c r="D214" s="27" t="str">
        <f t="shared" si="54"/>
        <v>N/A</v>
      </c>
      <c r="E214" s="23">
        <v>11</v>
      </c>
      <c r="F214" s="27" t="str">
        <f t="shared" si="55"/>
        <v>N/A</v>
      </c>
      <c r="G214" s="23">
        <v>11</v>
      </c>
      <c r="H214" s="27" t="str">
        <f t="shared" si="56"/>
        <v>N/A</v>
      </c>
      <c r="I214" s="8">
        <v>-16.7</v>
      </c>
      <c r="J214" s="8">
        <v>40</v>
      </c>
      <c r="K214" s="28" t="s">
        <v>734</v>
      </c>
      <c r="L214" s="105" t="str">
        <f t="shared" si="57"/>
        <v>No</v>
      </c>
    </row>
    <row r="215" spans="1:12" ht="25.5" x14ac:dyDescent="0.2">
      <c r="A215" s="137" t="s">
        <v>1045</v>
      </c>
      <c r="B215" s="22" t="s">
        <v>213</v>
      </c>
      <c r="C215" s="23">
        <v>0</v>
      </c>
      <c r="D215" s="27" t="str">
        <f t="shared" si="54"/>
        <v>N/A</v>
      </c>
      <c r="E215" s="23">
        <v>0</v>
      </c>
      <c r="F215" s="27" t="str">
        <f t="shared" si="55"/>
        <v>N/A</v>
      </c>
      <c r="G215" s="23">
        <v>0</v>
      </c>
      <c r="H215" s="27" t="str">
        <f t="shared" si="56"/>
        <v>N/A</v>
      </c>
      <c r="I215" s="8" t="s">
        <v>1748</v>
      </c>
      <c r="J215" s="8" t="s">
        <v>1748</v>
      </c>
      <c r="K215" s="28" t="s">
        <v>734</v>
      </c>
      <c r="L215" s="105" t="str">
        <f t="shared" si="57"/>
        <v>N/A</v>
      </c>
    </row>
    <row r="216" spans="1:12" ht="25.5" x14ac:dyDescent="0.2">
      <c r="A216" s="137" t="s">
        <v>1046</v>
      </c>
      <c r="B216" s="22" t="s">
        <v>213</v>
      </c>
      <c r="C216" s="23">
        <v>28</v>
      </c>
      <c r="D216" s="27" t="str">
        <f t="shared" si="54"/>
        <v>N/A</v>
      </c>
      <c r="E216" s="23">
        <v>32</v>
      </c>
      <c r="F216" s="27" t="str">
        <f t="shared" si="55"/>
        <v>N/A</v>
      </c>
      <c r="G216" s="23">
        <v>33</v>
      </c>
      <c r="H216" s="27" t="str">
        <f t="shared" si="56"/>
        <v>N/A</v>
      </c>
      <c r="I216" s="8">
        <v>14.29</v>
      </c>
      <c r="J216" s="8">
        <v>3.125</v>
      </c>
      <c r="K216" s="28" t="s">
        <v>734</v>
      </c>
      <c r="L216" s="105" t="str">
        <f t="shared" si="57"/>
        <v>Yes</v>
      </c>
    </row>
    <row r="217" spans="1:12" ht="25.5" x14ac:dyDescent="0.2">
      <c r="A217" s="137" t="s">
        <v>1047</v>
      </c>
      <c r="B217" s="22" t="s">
        <v>213</v>
      </c>
      <c r="C217" s="23">
        <v>321</v>
      </c>
      <c r="D217" s="27" t="str">
        <f t="shared" si="54"/>
        <v>N/A</v>
      </c>
      <c r="E217" s="23">
        <v>505</v>
      </c>
      <c r="F217" s="27" t="str">
        <f t="shared" si="55"/>
        <v>N/A</v>
      </c>
      <c r="G217" s="23">
        <v>162</v>
      </c>
      <c r="H217" s="27" t="str">
        <f t="shared" si="56"/>
        <v>N/A</v>
      </c>
      <c r="I217" s="8">
        <v>57.32</v>
      </c>
      <c r="J217" s="8">
        <v>-67.900000000000006</v>
      </c>
      <c r="K217" s="28" t="s">
        <v>734</v>
      </c>
      <c r="L217" s="105" t="str">
        <f t="shared" si="57"/>
        <v>No</v>
      </c>
    </row>
    <row r="218" spans="1:12" ht="25.5" x14ac:dyDescent="0.2">
      <c r="A218" s="137" t="s">
        <v>1742</v>
      </c>
      <c r="B218" s="22" t="s">
        <v>213</v>
      </c>
      <c r="C218" s="23">
        <v>57</v>
      </c>
      <c r="D218" s="27" t="str">
        <f t="shared" si="54"/>
        <v>N/A</v>
      </c>
      <c r="E218" s="23">
        <v>105</v>
      </c>
      <c r="F218" s="27" t="str">
        <f t="shared" si="55"/>
        <v>N/A</v>
      </c>
      <c r="G218" s="23">
        <v>42</v>
      </c>
      <c r="H218" s="27" t="str">
        <f t="shared" si="56"/>
        <v>N/A</v>
      </c>
      <c r="I218" s="8">
        <v>84.21</v>
      </c>
      <c r="J218" s="8">
        <v>-60</v>
      </c>
      <c r="K218" s="28" t="s">
        <v>734</v>
      </c>
      <c r="L218" s="105" t="str">
        <f t="shared" si="57"/>
        <v>No</v>
      </c>
    </row>
    <row r="219" spans="1:12" x14ac:dyDescent="0.2">
      <c r="A219" s="151" t="s">
        <v>1048</v>
      </c>
      <c r="B219" s="22" t="s">
        <v>213</v>
      </c>
      <c r="C219" s="23">
        <v>761</v>
      </c>
      <c r="D219" s="27" t="str">
        <f t="shared" si="54"/>
        <v>N/A</v>
      </c>
      <c r="E219" s="23">
        <v>848</v>
      </c>
      <c r="F219" s="27" t="str">
        <f t="shared" si="55"/>
        <v>N/A</v>
      </c>
      <c r="G219" s="23">
        <v>367</v>
      </c>
      <c r="H219" s="27" t="str">
        <f t="shared" si="56"/>
        <v>N/A</v>
      </c>
      <c r="I219" s="8">
        <v>11.43</v>
      </c>
      <c r="J219" s="8">
        <v>-56.7</v>
      </c>
      <c r="K219" s="28" t="s">
        <v>734</v>
      </c>
      <c r="L219" s="105" t="str">
        <f t="shared" si="57"/>
        <v>No</v>
      </c>
    </row>
    <row r="220" spans="1:12" ht="25.5" x14ac:dyDescent="0.2">
      <c r="A220" s="138" t="s">
        <v>1049</v>
      </c>
      <c r="B220" s="22" t="s">
        <v>213</v>
      </c>
      <c r="C220" s="23">
        <v>0</v>
      </c>
      <c r="D220" s="27" t="str">
        <f t="shared" si="54"/>
        <v>N/A</v>
      </c>
      <c r="E220" s="23">
        <v>0</v>
      </c>
      <c r="F220" s="27" t="str">
        <f t="shared" si="55"/>
        <v>N/A</v>
      </c>
      <c r="G220" s="23">
        <v>0</v>
      </c>
      <c r="H220" s="27" t="str">
        <f t="shared" si="56"/>
        <v>N/A</v>
      </c>
      <c r="I220" s="8" t="s">
        <v>1748</v>
      </c>
      <c r="J220" s="8" t="s">
        <v>1748</v>
      </c>
      <c r="K220" s="28" t="s">
        <v>734</v>
      </c>
      <c r="L220" s="105" t="str">
        <f t="shared" si="57"/>
        <v>N/A</v>
      </c>
    </row>
    <row r="221" spans="1:12" ht="25.5" x14ac:dyDescent="0.2">
      <c r="A221" s="138" t="s">
        <v>1050</v>
      </c>
      <c r="B221" s="22" t="s">
        <v>213</v>
      </c>
      <c r="C221" s="23">
        <v>0</v>
      </c>
      <c r="D221" s="27" t="str">
        <f t="shared" si="54"/>
        <v>N/A</v>
      </c>
      <c r="E221" s="23">
        <v>0</v>
      </c>
      <c r="F221" s="27" t="str">
        <f t="shared" si="55"/>
        <v>N/A</v>
      </c>
      <c r="G221" s="23">
        <v>0</v>
      </c>
      <c r="H221" s="27" t="str">
        <f t="shared" si="56"/>
        <v>N/A</v>
      </c>
      <c r="I221" s="8" t="s">
        <v>1748</v>
      </c>
      <c r="J221" s="8" t="s">
        <v>1748</v>
      </c>
      <c r="K221" s="28" t="s">
        <v>734</v>
      </c>
      <c r="L221" s="105" t="str">
        <f t="shared" si="57"/>
        <v>N/A</v>
      </c>
    </row>
    <row r="222" spans="1:12" ht="25.5" x14ac:dyDescent="0.2">
      <c r="A222" s="138" t="s">
        <v>1051</v>
      </c>
      <c r="B222" s="22" t="s">
        <v>213</v>
      </c>
      <c r="C222" s="23">
        <v>0</v>
      </c>
      <c r="D222" s="27" t="str">
        <f t="shared" si="54"/>
        <v>N/A</v>
      </c>
      <c r="E222" s="23">
        <v>0</v>
      </c>
      <c r="F222" s="27" t="str">
        <f t="shared" si="55"/>
        <v>N/A</v>
      </c>
      <c r="G222" s="23">
        <v>0</v>
      </c>
      <c r="H222" s="27" t="str">
        <f t="shared" si="56"/>
        <v>N/A</v>
      </c>
      <c r="I222" s="8" t="s">
        <v>1748</v>
      </c>
      <c r="J222" s="8" t="s">
        <v>1748</v>
      </c>
      <c r="K222" s="28" t="s">
        <v>734</v>
      </c>
      <c r="L222" s="105" t="str">
        <f t="shared" si="57"/>
        <v>N/A</v>
      </c>
    </row>
    <row r="223" spans="1:12" ht="25.5" x14ac:dyDescent="0.2">
      <c r="A223" s="138" t="s">
        <v>1052</v>
      </c>
      <c r="B223" s="22" t="s">
        <v>213</v>
      </c>
      <c r="C223" s="23">
        <v>713</v>
      </c>
      <c r="D223" s="27" t="str">
        <f t="shared" si="54"/>
        <v>N/A</v>
      </c>
      <c r="E223" s="23">
        <v>792</v>
      </c>
      <c r="F223" s="27" t="str">
        <f t="shared" si="55"/>
        <v>N/A</v>
      </c>
      <c r="G223" s="23">
        <v>342</v>
      </c>
      <c r="H223" s="27" t="str">
        <f t="shared" si="56"/>
        <v>N/A</v>
      </c>
      <c r="I223" s="8">
        <v>11.08</v>
      </c>
      <c r="J223" s="8">
        <v>-56.8</v>
      </c>
      <c r="K223" s="28" t="s">
        <v>734</v>
      </c>
      <c r="L223" s="105" t="str">
        <f t="shared" si="57"/>
        <v>No</v>
      </c>
    </row>
    <row r="224" spans="1:12" ht="25.5" x14ac:dyDescent="0.2">
      <c r="A224" s="138" t="s">
        <v>1743</v>
      </c>
      <c r="B224" s="22" t="s">
        <v>213</v>
      </c>
      <c r="C224" s="23">
        <v>48</v>
      </c>
      <c r="D224" s="27" t="str">
        <f t="shared" si="54"/>
        <v>N/A</v>
      </c>
      <c r="E224" s="23">
        <v>56</v>
      </c>
      <c r="F224" s="27" t="str">
        <f t="shared" si="55"/>
        <v>N/A</v>
      </c>
      <c r="G224" s="23">
        <v>25</v>
      </c>
      <c r="H224" s="27" t="str">
        <f t="shared" ref="H224:H230" si="58">IF($B224="N/A","N/A",IF(G224&gt;10,"No",IF(G224&lt;-10,"No","Yes")))</f>
        <v>N/A</v>
      </c>
      <c r="I224" s="8">
        <v>16.670000000000002</v>
      </c>
      <c r="J224" s="8">
        <v>-55.4</v>
      </c>
      <c r="K224" s="28" t="s">
        <v>734</v>
      </c>
      <c r="L224" s="105" t="str">
        <f t="shared" ref="L224:L235" si="59">IF(J224="Div by 0", "N/A", IF(K224="N/A","N/A", IF(J224&gt;VALUE(MID(K224,1,2)), "No", IF(J224&lt;-1*VALUE(MID(K224,1,2)), "No", "Yes"))))</f>
        <v>No</v>
      </c>
    </row>
    <row r="225" spans="1:12" x14ac:dyDescent="0.2">
      <c r="A225" s="151" t="s">
        <v>1053</v>
      </c>
      <c r="B225" s="22" t="s">
        <v>213</v>
      </c>
      <c r="C225" s="23">
        <v>0</v>
      </c>
      <c r="D225" s="27" t="str">
        <f t="shared" si="54"/>
        <v>N/A</v>
      </c>
      <c r="E225" s="23">
        <v>0</v>
      </c>
      <c r="F225" s="27" t="str">
        <f t="shared" si="55"/>
        <v>N/A</v>
      </c>
      <c r="G225" s="23">
        <v>33115</v>
      </c>
      <c r="H225" s="27" t="str">
        <f t="shared" si="58"/>
        <v>N/A</v>
      </c>
      <c r="I225" s="8" t="s">
        <v>1748</v>
      </c>
      <c r="J225" s="8" t="s">
        <v>1748</v>
      </c>
      <c r="K225" s="28" t="s">
        <v>734</v>
      </c>
      <c r="L225" s="105" t="str">
        <f t="shared" si="59"/>
        <v>N/A</v>
      </c>
    </row>
    <row r="226" spans="1:12" ht="25.5" x14ac:dyDescent="0.2">
      <c r="A226" s="138" t="s">
        <v>1054</v>
      </c>
      <c r="B226" s="22" t="s">
        <v>213</v>
      </c>
      <c r="C226" s="23">
        <v>0</v>
      </c>
      <c r="D226" s="27" t="str">
        <f t="shared" si="54"/>
        <v>N/A</v>
      </c>
      <c r="E226" s="23">
        <v>0</v>
      </c>
      <c r="F226" s="27" t="str">
        <f t="shared" si="55"/>
        <v>N/A</v>
      </c>
      <c r="G226" s="23">
        <v>9638</v>
      </c>
      <c r="H226" s="27" t="str">
        <f t="shared" si="58"/>
        <v>N/A</v>
      </c>
      <c r="I226" s="8" t="s">
        <v>1748</v>
      </c>
      <c r="J226" s="8" t="s">
        <v>1748</v>
      </c>
      <c r="K226" s="28" t="s">
        <v>734</v>
      </c>
      <c r="L226" s="105" t="str">
        <f t="shared" si="59"/>
        <v>N/A</v>
      </c>
    </row>
    <row r="227" spans="1:12" ht="25.5" x14ac:dyDescent="0.2">
      <c r="A227" s="138" t="s">
        <v>1055</v>
      </c>
      <c r="B227" s="22" t="s">
        <v>213</v>
      </c>
      <c r="C227" s="23">
        <v>0</v>
      </c>
      <c r="D227" s="27" t="str">
        <f t="shared" si="54"/>
        <v>N/A</v>
      </c>
      <c r="E227" s="23">
        <v>0</v>
      </c>
      <c r="F227" s="27" t="str">
        <f t="shared" si="55"/>
        <v>N/A</v>
      </c>
      <c r="G227" s="23">
        <v>222</v>
      </c>
      <c r="H227" s="27" t="str">
        <f t="shared" si="58"/>
        <v>N/A</v>
      </c>
      <c r="I227" s="8" t="s">
        <v>1748</v>
      </c>
      <c r="J227" s="8" t="s">
        <v>1748</v>
      </c>
      <c r="K227" s="28" t="s">
        <v>734</v>
      </c>
      <c r="L227" s="105" t="str">
        <f t="shared" si="59"/>
        <v>N/A</v>
      </c>
    </row>
    <row r="228" spans="1:12" ht="25.5" x14ac:dyDescent="0.2">
      <c r="A228" s="138" t="s">
        <v>1056</v>
      </c>
      <c r="B228" s="22" t="s">
        <v>213</v>
      </c>
      <c r="C228" s="23">
        <v>0</v>
      </c>
      <c r="D228" s="27" t="str">
        <f t="shared" si="54"/>
        <v>N/A</v>
      </c>
      <c r="E228" s="23">
        <v>0</v>
      </c>
      <c r="F228" s="27" t="str">
        <f t="shared" si="55"/>
        <v>N/A</v>
      </c>
      <c r="G228" s="23">
        <v>12765</v>
      </c>
      <c r="H228" s="27" t="str">
        <f t="shared" si="58"/>
        <v>N/A</v>
      </c>
      <c r="I228" s="8" t="s">
        <v>1748</v>
      </c>
      <c r="J228" s="8" t="s">
        <v>1748</v>
      </c>
      <c r="K228" s="28" t="s">
        <v>734</v>
      </c>
      <c r="L228" s="105" t="str">
        <f t="shared" si="59"/>
        <v>N/A</v>
      </c>
    </row>
    <row r="229" spans="1:12" ht="25.5" x14ac:dyDescent="0.2">
      <c r="A229" s="138" t="s">
        <v>1057</v>
      </c>
      <c r="B229" s="22" t="s">
        <v>213</v>
      </c>
      <c r="C229" s="23">
        <v>0</v>
      </c>
      <c r="D229" s="27" t="str">
        <f t="shared" si="54"/>
        <v>N/A</v>
      </c>
      <c r="E229" s="23">
        <v>0</v>
      </c>
      <c r="F229" s="27" t="str">
        <f t="shared" si="55"/>
        <v>N/A</v>
      </c>
      <c r="G229" s="23">
        <v>10058</v>
      </c>
      <c r="H229" s="27" t="str">
        <f t="shared" si="58"/>
        <v>N/A</v>
      </c>
      <c r="I229" s="8" t="s">
        <v>1748</v>
      </c>
      <c r="J229" s="8" t="s">
        <v>1748</v>
      </c>
      <c r="K229" s="28" t="s">
        <v>734</v>
      </c>
      <c r="L229" s="105" t="str">
        <f t="shared" si="59"/>
        <v>N/A</v>
      </c>
    </row>
    <row r="230" spans="1:12" ht="25.5" x14ac:dyDescent="0.2">
      <c r="A230" s="138" t="s">
        <v>1744</v>
      </c>
      <c r="B230" s="22" t="s">
        <v>213</v>
      </c>
      <c r="C230" s="23">
        <v>0</v>
      </c>
      <c r="D230" s="27" t="str">
        <f t="shared" si="54"/>
        <v>N/A</v>
      </c>
      <c r="E230" s="23">
        <v>0</v>
      </c>
      <c r="F230" s="27" t="str">
        <f t="shared" si="55"/>
        <v>N/A</v>
      </c>
      <c r="G230" s="23">
        <v>432</v>
      </c>
      <c r="H230" s="27" t="str">
        <f t="shared" si="58"/>
        <v>N/A</v>
      </c>
      <c r="I230" s="8" t="s">
        <v>1748</v>
      </c>
      <c r="J230" s="8" t="s">
        <v>1748</v>
      </c>
      <c r="K230" s="28" t="s">
        <v>734</v>
      </c>
      <c r="L230" s="105" t="str">
        <f t="shared" si="59"/>
        <v>N/A</v>
      </c>
    </row>
    <row r="231" spans="1:12" x14ac:dyDescent="0.2">
      <c r="A231" s="138" t="s">
        <v>1058</v>
      </c>
      <c r="B231" s="22" t="s">
        <v>289</v>
      </c>
      <c r="C231" s="4">
        <v>16.524066186999999</v>
      </c>
      <c r="D231" s="27" t="str">
        <f>IF($B231="N/A","N/A",IF(C231&lt;15,"Yes","No"))</f>
        <v>No</v>
      </c>
      <c r="E231" s="4">
        <v>17.322805457000001</v>
      </c>
      <c r="F231" s="27" t="str">
        <f>IF($B231="N/A","N/A",IF(E231&lt;15,"Yes","No"))</f>
        <v>No</v>
      </c>
      <c r="G231" s="4">
        <v>26.150121065</v>
      </c>
      <c r="H231" s="27" t="str">
        <f>IF($B231="N/A","N/A",IF(G231&lt;15,"Yes","No"))</f>
        <v>No</v>
      </c>
      <c r="I231" s="8">
        <v>4.8339999999999996</v>
      </c>
      <c r="J231" s="8">
        <v>50.96</v>
      </c>
      <c r="K231" s="28" t="s">
        <v>734</v>
      </c>
      <c r="L231" s="105" t="str">
        <f t="shared" si="59"/>
        <v>No</v>
      </c>
    </row>
    <row r="232" spans="1:12" x14ac:dyDescent="0.2">
      <c r="A232" s="138" t="s">
        <v>1059</v>
      </c>
      <c r="B232" s="22" t="s">
        <v>213</v>
      </c>
      <c r="C232" s="23">
        <v>1300</v>
      </c>
      <c r="D232" s="27" t="str">
        <f t="shared" ref="D232" si="60">IF($B232="N/A","N/A",IF(C232&gt;10,"No",IF(C232&lt;-10,"No","Yes")))</f>
        <v>N/A</v>
      </c>
      <c r="E232" s="23">
        <v>1771</v>
      </c>
      <c r="F232" s="27" t="str">
        <f t="shared" ref="F232" si="61">IF($B232="N/A","N/A",IF(E232&gt;10,"No",IF(E232&lt;-10,"No","Yes")))</f>
        <v>N/A</v>
      </c>
      <c r="G232" s="23">
        <v>903</v>
      </c>
      <c r="H232" s="27" t="str">
        <f t="shared" ref="H232" si="62">IF($B232="N/A","N/A",IF(G232&gt;10,"No",IF(G232&lt;-10,"No","Yes")))</f>
        <v>N/A</v>
      </c>
      <c r="I232" s="8">
        <v>36.229999999999997</v>
      </c>
      <c r="J232" s="8">
        <v>-49</v>
      </c>
      <c r="K232" s="28" t="s">
        <v>734</v>
      </c>
      <c r="L232" s="105" t="str">
        <f t="shared" si="59"/>
        <v>No</v>
      </c>
    </row>
    <row r="233" spans="1:12" ht="25.5" x14ac:dyDescent="0.2">
      <c r="A233" s="138" t="s">
        <v>1060</v>
      </c>
      <c r="B233" s="22" t="s">
        <v>279</v>
      </c>
      <c r="C233" s="4">
        <v>5.5444193287000001</v>
      </c>
      <c r="D233" s="27" t="str">
        <f>IF($B233="N/A","N/A",IF(C233&lt;10,"Yes","No"))</f>
        <v>Yes</v>
      </c>
      <c r="E233" s="4">
        <v>7.3564841738000002</v>
      </c>
      <c r="F233" s="27" t="str">
        <f>IF($B233="N/A","N/A",IF(E233&lt;10,"Yes","No"))</f>
        <v>Yes</v>
      </c>
      <c r="G233" s="4">
        <v>3.1509526135999999</v>
      </c>
      <c r="H233" s="27" t="str">
        <f>IF($B233="N/A","N/A",IF(G233&lt;10,"Yes","No"))</f>
        <v>Yes</v>
      </c>
      <c r="I233" s="8">
        <v>32.68</v>
      </c>
      <c r="J233" s="8">
        <v>-57.2</v>
      </c>
      <c r="K233" s="28" t="s">
        <v>734</v>
      </c>
      <c r="L233" s="105" t="str">
        <f t="shared" si="59"/>
        <v>No</v>
      </c>
    </row>
    <row r="234" spans="1:12" x14ac:dyDescent="0.2">
      <c r="A234" s="128" t="s">
        <v>72</v>
      </c>
      <c r="B234" s="22" t="s">
        <v>213</v>
      </c>
      <c r="C234" s="4">
        <v>2.1710451923999998</v>
      </c>
      <c r="D234" s="27" t="str">
        <f t="shared" si="54"/>
        <v>N/A</v>
      </c>
      <c r="E234" s="4">
        <v>2.2946322656999998</v>
      </c>
      <c r="F234" s="27" t="str">
        <f t="shared" si="55"/>
        <v>N/A</v>
      </c>
      <c r="G234" s="4">
        <v>10.267940292</v>
      </c>
      <c r="H234" s="27" t="str">
        <f>IF($B234="N/A","N/A",IF(G234&gt;10,"No",IF(G234&lt;-10,"No","Yes")))</f>
        <v>N/A</v>
      </c>
      <c r="I234" s="8">
        <v>5.6929999999999996</v>
      </c>
      <c r="J234" s="8">
        <v>347.5</v>
      </c>
      <c r="K234" s="28" t="s">
        <v>734</v>
      </c>
      <c r="L234" s="105" t="str">
        <f t="shared" si="59"/>
        <v>No</v>
      </c>
    </row>
    <row r="235" spans="1:12" ht="25.5" x14ac:dyDescent="0.2">
      <c r="A235" s="138" t="s">
        <v>1061</v>
      </c>
      <c r="B235" s="22" t="s">
        <v>289</v>
      </c>
      <c r="C235" s="5">
        <v>16.064226754</v>
      </c>
      <c r="D235" s="27" t="str">
        <f>IF($B235="N/A","N/A",IF(C235&lt;15,"Yes","No"))</f>
        <v>No</v>
      </c>
      <c r="E235" s="5">
        <v>16.766755634999999</v>
      </c>
      <c r="F235" s="27" t="str">
        <f>IF($B235="N/A","N/A",IF(E235&lt;15,"Yes","No"))</f>
        <v>No</v>
      </c>
      <c r="G235" s="5">
        <v>18.604156134</v>
      </c>
      <c r="H235" s="27" t="str">
        <f>IF($B235="N/A","N/A",IF(G235&lt;15,"Yes","No"))</f>
        <v>No</v>
      </c>
      <c r="I235" s="8">
        <v>4.3730000000000002</v>
      </c>
      <c r="J235" s="8">
        <v>10.96</v>
      </c>
      <c r="K235" s="28" t="s">
        <v>734</v>
      </c>
      <c r="L235" s="105" t="str">
        <f t="shared" si="59"/>
        <v>Yes</v>
      </c>
    </row>
    <row r="236" spans="1:12" ht="25.5" x14ac:dyDescent="0.2">
      <c r="A236" s="138" t="s">
        <v>152</v>
      </c>
      <c r="B236" s="22" t="s">
        <v>213</v>
      </c>
      <c r="C236" s="23">
        <v>115</v>
      </c>
      <c r="D236" s="27" t="str">
        <f>IF($B236="N/A","N/A",IF(C236&gt;10,"No",IF(C236&lt;-10,"No","Yes")))</f>
        <v>N/A</v>
      </c>
      <c r="E236" s="23">
        <v>126</v>
      </c>
      <c r="F236" s="27" t="str">
        <f>IF($B236="N/A","N/A",IF(E236&gt;10,"No",IF(E236&lt;-10,"No","Yes")))</f>
        <v>N/A</v>
      </c>
      <c r="G236" s="23">
        <v>21833</v>
      </c>
      <c r="H236" s="27" t="str">
        <f>IF($B236="N/A","N/A",IF(G236&gt;10,"No",IF(G236&lt;-10,"No","Yes")))</f>
        <v>N/A</v>
      </c>
      <c r="I236" s="8">
        <v>9.5649999999999995</v>
      </c>
      <c r="J236" s="8">
        <v>17228</v>
      </c>
      <c r="K236" s="28" t="s">
        <v>734</v>
      </c>
      <c r="L236" s="105" t="str">
        <f>IF(J236="Div by 0", "N/A", IF(K236="N/A","N/A", IF(J236&gt;VALUE(MID(K236,1,2)), "No", IF(J236&lt;-1*VALUE(MID(K236,1,2)), "No", "Yes"))))</f>
        <v>No</v>
      </c>
    </row>
    <row r="237" spans="1:12" x14ac:dyDescent="0.2">
      <c r="A237" s="138" t="s">
        <v>1062</v>
      </c>
      <c r="B237" s="22" t="s">
        <v>213</v>
      </c>
      <c r="C237" s="23">
        <v>23447</v>
      </c>
      <c r="D237" s="27" t="str">
        <f t="shared" ref="D237:D242" si="63">IF($B237="N/A","N/A",IF(C237&gt;10,"No",IF(C237&lt;-10,"No","Yes")))</f>
        <v>N/A</v>
      </c>
      <c r="E237" s="23">
        <v>24074</v>
      </c>
      <c r="F237" s="27" t="str">
        <f t="shared" ref="F237:F242" si="64">IF($B237="N/A","N/A",IF(E237&gt;10,"No",IF(E237&lt;-10,"No","Yes")))</f>
        <v>N/A</v>
      </c>
      <c r="G237" s="23">
        <v>28658</v>
      </c>
      <c r="H237" s="27" t="str">
        <f>IF($B237="N/A","N/A",IF(G237&gt;10,"No",IF(G237&lt;-10,"No","Yes")))</f>
        <v>N/A</v>
      </c>
      <c r="I237" s="8">
        <v>2.6739999999999999</v>
      </c>
      <c r="J237" s="8">
        <v>19.04</v>
      </c>
      <c r="K237" s="28" t="s">
        <v>734</v>
      </c>
      <c r="L237" s="105" t="str">
        <f>IF(J237="Div by 0", "N/A", IF(OR(J237="N/A",K237="N/A"),"N/A", IF(J237&gt;VALUE(MID(K237,1,2)), "No", IF(J237&lt;-1*VALUE(MID(K237,1,2)), "No", "Yes"))))</f>
        <v>Yes</v>
      </c>
    </row>
    <row r="238" spans="1:12" ht="25.5" x14ac:dyDescent="0.2">
      <c r="A238" s="138" t="s">
        <v>1063</v>
      </c>
      <c r="B238" s="22" t="s">
        <v>213</v>
      </c>
      <c r="C238" s="4">
        <v>100</v>
      </c>
      <c r="D238" s="27" t="str">
        <f t="shared" si="63"/>
        <v>N/A</v>
      </c>
      <c r="E238" s="4">
        <v>100</v>
      </c>
      <c r="F238" s="27" t="str">
        <f t="shared" si="64"/>
        <v>N/A</v>
      </c>
      <c r="G238" s="4">
        <v>100</v>
      </c>
      <c r="H238" s="27" t="str">
        <f t="shared" ref="H238:H242" si="65">IF($B238="N/A","N/A",IF(G238&gt;10,"No",IF(G238&lt;-10,"No","Yes")))</f>
        <v>N/A</v>
      </c>
      <c r="I238" s="8">
        <v>0</v>
      </c>
      <c r="J238" s="8">
        <v>0</v>
      </c>
      <c r="K238" s="28" t="s">
        <v>213</v>
      </c>
      <c r="L238" s="105" t="str">
        <f t="shared" ref="L238:L242" si="66">IF(J238="Div by 0", "N/A", IF(OR(J238="N/A",K238="N/A"),"N/A", IF(J238&gt;VALUE(MID(K238,1,2)), "No", IF(J238&lt;-1*VALUE(MID(K238,1,2)), "No", "Yes"))))</f>
        <v>N/A</v>
      </c>
    </row>
    <row r="239" spans="1:12" ht="25.5" x14ac:dyDescent="0.2">
      <c r="A239" s="154" t="s">
        <v>1064</v>
      </c>
      <c r="B239" s="22" t="s">
        <v>213</v>
      </c>
      <c r="C239" s="23">
        <v>0</v>
      </c>
      <c r="D239" s="27" t="str">
        <f t="shared" si="63"/>
        <v>N/A</v>
      </c>
      <c r="E239" s="23">
        <v>0</v>
      </c>
      <c r="F239" s="27" t="str">
        <f t="shared" si="64"/>
        <v>N/A</v>
      </c>
      <c r="G239" s="23">
        <v>0</v>
      </c>
      <c r="H239" s="27" t="str">
        <f t="shared" si="65"/>
        <v>N/A</v>
      </c>
      <c r="I239" s="8" t="s">
        <v>1748</v>
      </c>
      <c r="J239" s="8" t="s">
        <v>1748</v>
      </c>
      <c r="K239" s="28" t="s">
        <v>213</v>
      </c>
      <c r="L239" s="105" t="str">
        <f t="shared" si="66"/>
        <v>N/A</v>
      </c>
    </row>
    <row r="240" spans="1:12" ht="25.5" x14ac:dyDescent="0.2">
      <c r="A240" s="138" t="s">
        <v>1065</v>
      </c>
      <c r="B240" s="22" t="s">
        <v>213</v>
      </c>
      <c r="C240" s="4" t="s">
        <v>1748</v>
      </c>
      <c r="D240" s="27" t="str">
        <f t="shared" si="63"/>
        <v>N/A</v>
      </c>
      <c r="E240" s="4" t="s">
        <v>1748</v>
      </c>
      <c r="F240" s="27" t="str">
        <f t="shared" si="64"/>
        <v>N/A</v>
      </c>
      <c r="G240" s="4" t="s">
        <v>1748</v>
      </c>
      <c r="H240" s="27" t="str">
        <f t="shared" si="65"/>
        <v>N/A</v>
      </c>
      <c r="I240" s="8" t="s">
        <v>1748</v>
      </c>
      <c r="J240" s="8" t="s">
        <v>1748</v>
      </c>
      <c r="K240" s="28" t="s">
        <v>213</v>
      </c>
      <c r="L240" s="105" t="str">
        <f t="shared" si="66"/>
        <v>N/A</v>
      </c>
    </row>
    <row r="241" spans="1:12" x14ac:dyDescent="0.2">
      <c r="A241" s="138" t="s">
        <v>1066</v>
      </c>
      <c r="B241" s="22" t="s">
        <v>213</v>
      </c>
      <c r="C241" s="23">
        <v>0</v>
      </c>
      <c r="D241" s="27" t="str">
        <f t="shared" si="63"/>
        <v>N/A</v>
      </c>
      <c r="E241" s="23">
        <v>0</v>
      </c>
      <c r="F241" s="27" t="str">
        <f t="shared" si="64"/>
        <v>N/A</v>
      </c>
      <c r="G241" s="23">
        <v>0</v>
      </c>
      <c r="H241" s="27" t="str">
        <f t="shared" si="65"/>
        <v>N/A</v>
      </c>
      <c r="I241" s="8" t="s">
        <v>1748</v>
      </c>
      <c r="J241" s="8" t="s">
        <v>1748</v>
      </c>
      <c r="K241" s="28" t="s">
        <v>213</v>
      </c>
      <c r="L241" s="105" t="str">
        <f t="shared" si="66"/>
        <v>N/A</v>
      </c>
    </row>
    <row r="242" spans="1:12" ht="25.5" x14ac:dyDescent="0.2">
      <c r="A242" s="138" t="s">
        <v>1067</v>
      </c>
      <c r="B242" s="22" t="s">
        <v>213</v>
      </c>
      <c r="C242" s="4">
        <v>16.524066186999999</v>
      </c>
      <c r="D242" s="27" t="str">
        <f t="shared" si="63"/>
        <v>N/A</v>
      </c>
      <c r="E242" s="4">
        <v>17.322805457000001</v>
      </c>
      <c r="F242" s="27" t="str">
        <f t="shared" si="64"/>
        <v>N/A</v>
      </c>
      <c r="G242" s="4">
        <v>26.150121065</v>
      </c>
      <c r="H242" s="27" t="str">
        <f t="shared" si="65"/>
        <v>N/A</v>
      </c>
      <c r="I242" s="8">
        <v>4.8339999999999996</v>
      </c>
      <c r="J242" s="8">
        <v>50.96</v>
      </c>
      <c r="K242" s="28" t="s">
        <v>213</v>
      </c>
      <c r="L242" s="105" t="str">
        <f t="shared" si="66"/>
        <v>N/A</v>
      </c>
    </row>
    <row r="243" spans="1:12" x14ac:dyDescent="0.2">
      <c r="A243" s="151" t="s">
        <v>1068</v>
      </c>
      <c r="B243" s="22" t="s">
        <v>213</v>
      </c>
      <c r="C243" s="23">
        <v>0</v>
      </c>
      <c r="D243" s="27" t="str">
        <f>IF($B243="N/A","N/A",IF(C243&gt;10,"No",IF(C243&lt;-10,"No","Yes")))</f>
        <v>N/A</v>
      </c>
      <c r="E243" s="23">
        <v>0</v>
      </c>
      <c r="F243" s="27" t="str">
        <f>IF($B243="N/A","N/A",IF(E243&gt;10,"No",IF(E243&lt;-10,"No","Yes")))</f>
        <v>N/A</v>
      </c>
      <c r="G243" s="23">
        <v>0</v>
      </c>
      <c r="H243" s="27" t="str">
        <f>IF($B243="N/A","N/A",IF(G243&gt;10,"No",IF(G243&lt;-10,"No","Yes")))</f>
        <v>N/A</v>
      </c>
      <c r="I243" s="8" t="s">
        <v>1748</v>
      </c>
      <c r="J243" s="8" t="s">
        <v>1748</v>
      </c>
      <c r="K243" s="28" t="s">
        <v>734</v>
      </c>
      <c r="L243" s="105" t="str">
        <f t="shared" ref="L243:L276" si="67">IF(J243="Div by 0", "N/A", IF(K243="N/A","N/A", IF(J243&gt;VALUE(MID(K243,1,2)), "No", IF(J243&lt;-1*VALUE(MID(K243,1,2)), "No", "Yes"))))</f>
        <v>N/A</v>
      </c>
    </row>
    <row r="244" spans="1:12" x14ac:dyDescent="0.2">
      <c r="A244" s="128" t="s">
        <v>1069</v>
      </c>
      <c r="B244" s="22" t="s">
        <v>213</v>
      </c>
      <c r="C244" s="4">
        <v>0</v>
      </c>
      <c r="D244" s="27" t="str">
        <f>IF($B244="N/A","N/A",IF(C244&gt;10,"No",IF(C244&lt;-10,"No","Yes")))</f>
        <v>N/A</v>
      </c>
      <c r="E244" s="4">
        <v>0</v>
      </c>
      <c r="F244" s="27" t="str">
        <f>IF($B244="N/A","N/A",IF(E244&gt;10,"No",IF(E244&lt;-10,"No","Yes")))</f>
        <v>N/A</v>
      </c>
      <c r="G244" s="4">
        <v>0</v>
      </c>
      <c r="H244" s="27" t="str">
        <f>IF($B244="N/A","N/A",IF(G244&gt;10,"No",IF(G244&lt;-10,"No","Yes")))</f>
        <v>N/A</v>
      </c>
      <c r="I244" s="8" t="s">
        <v>1748</v>
      </c>
      <c r="J244" s="8" t="s">
        <v>1748</v>
      </c>
      <c r="K244" s="28" t="s">
        <v>734</v>
      </c>
      <c r="L244" s="105" t="str">
        <f t="shared" si="67"/>
        <v>N/A</v>
      </c>
    </row>
    <row r="245" spans="1:12" x14ac:dyDescent="0.2">
      <c r="A245" s="128" t="s">
        <v>1070</v>
      </c>
      <c r="B245" s="22" t="s">
        <v>213</v>
      </c>
      <c r="C245" s="4">
        <v>0</v>
      </c>
      <c r="D245" s="27" t="str">
        <f>IF($B245="N/A","N/A",IF(C245&gt;10,"No",IF(C245&lt;-10,"No","Yes")))</f>
        <v>N/A</v>
      </c>
      <c r="E245" s="4">
        <v>0</v>
      </c>
      <c r="F245" s="27" t="str">
        <f>IF($B245="N/A","N/A",IF(E245&gt;10,"No",IF(E245&lt;-10,"No","Yes")))</f>
        <v>N/A</v>
      </c>
      <c r="G245" s="4">
        <v>0</v>
      </c>
      <c r="H245" s="27" t="str">
        <f>IF($B245="N/A","N/A",IF(G245&gt;10,"No",IF(G245&lt;-10,"No","Yes")))</f>
        <v>N/A</v>
      </c>
      <c r="I245" s="8" t="s">
        <v>1748</v>
      </c>
      <c r="J245" s="8" t="s">
        <v>1748</v>
      </c>
      <c r="K245" s="28" t="s">
        <v>734</v>
      </c>
      <c r="L245" s="105" t="str">
        <f t="shared" si="67"/>
        <v>N/A</v>
      </c>
    </row>
    <row r="246" spans="1:12" x14ac:dyDescent="0.2">
      <c r="A246" s="128" t="s">
        <v>1071</v>
      </c>
      <c r="B246" s="22" t="s">
        <v>213</v>
      </c>
      <c r="C246" s="4">
        <v>0</v>
      </c>
      <c r="D246" s="27" t="str">
        <f t="shared" ref="D246:D274" si="68">IF($B246="N/A","N/A",IF(C246&gt;10,"No",IF(C246&lt;-10,"No","Yes")))</f>
        <v>N/A</v>
      </c>
      <c r="E246" s="4">
        <v>0</v>
      </c>
      <c r="F246" s="27" t="str">
        <f t="shared" ref="F246:F274" si="69">IF($B246="N/A","N/A",IF(E246&gt;10,"No",IF(E246&lt;-10,"No","Yes")))</f>
        <v>N/A</v>
      </c>
      <c r="G246" s="4">
        <v>0</v>
      </c>
      <c r="H246" s="27" t="str">
        <f t="shared" ref="H246:H274" si="70">IF($B246="N/A","N/A",IF(G246&gt;10,"No",IF(G246&lt;-10,"No","Yes")))</f>
        <v>N/A</v>
      </c>
      <c r="I246" s="8" t="s">
        <v>1748</v>
      </c>
      <c r="J246" s="8" t="s">
        <v>1748</v>
      </c>
      <c r="K246" s="28" t="s">
        <v>734</v>
      </c>
      <c r="L246" s="105" t="str">
        <f t="shared" si="67"/>
        <v>N/A</v>
      </c>
    </row>
    <row r="247" spans="1:12" x14ac:dyDescent="0.2">
      <c r="A247" s="128" t="s">
        <v>1072</v>
      </c>
      <c r="B247" s="22" t="s">
        <v>213</v>
      </c>
      <c r="C247" s="4">
        <v>0</v>
      </c>
      <c r="D247" s="27" t="str">
        <f t="shared" si="68"/>
        <v>N/A</v>
      </c>
      <c r="E247" s="4">
        <v>0</v>
      </c>
      <c r="F247" s="27" t="str">
        <f t="shared" si="69"/>
        <v>N/A</v>
      </c>
      <c r="G247" s="4">
        <v>0</v>
      </c>
      <c r="H247" s="27" t="str">
        <f t="shared" si="70"/>
        <v>N/A</v>
      </c>
      <c r="I247" s="8" t="s">
        <v>1748</v>
      </c>
      <c r="J247" s="8" t="s">
        <v>1748</v>
      </c>
      <c r="K247" s="28" t="s">
        <v>734</v>
      </c>
      <c r="L247" s="105" t="str">
        <f t="shared" si="67"/>
        <v>N/A</v>
      </c>
    </row>
    <row r="248" spans="1:12" x14ac:dyDescent="0.2">
      <c r="A248" s="128" t="s">
        <v>1073</v>
      </c>
      <c r="B248" s="22" t="s">
        <v>213</v>
      </c>
      <c r="C248" s="4" t="s">
        <v>1748</v>
      </c>
      <c r="D248" s="27" t="str">
        <f t="shared" si="68"/>
        <v>N/A</v>
      </c>
      <c r="E248" s="4" t="s">
        <v>1748</v>
      </c>
      <c r="F248" s="27" t="str">
        <f t="shared" si="69"/>
        <v>N/A</v>
      </c>
      <c r="G248" s="4" t="s">
        <v>1748</v>
      </c>
      <c r="H248" s="27" t="str">
        <f t="shared" si="70"/>
        <v>N/A</v>
      </c>
      <c r="I248" s="8" t="s">
        <v>1748</v>
      </c>
      <c r="J248" s="8" t="s">
        <v>1748</v>
      </c>
      <c r="K248" s="28" t="s">
        <v>734</v>
      </c>
      <c r="L248" s="105" t="str">
        <f t="shared" si="67"/>
        <v>N/A</v>
      </c>
    </row>
    <row r="249" spans="1:12" x14ac:dyDescent="0.2">
      <c r="A249" s="151" t="s">
        <v>1074</v>
      </c>
      <c r="B249" s="22" t="s">
        <v>213</v>
      </c>
      <c r="C249" s="23">
        <v>0</v>
      </c>
      <c r="D249" s="27" t="str">
        <f t="shared" si="68"/>
        <v>N/A</v>
      </c>
      <c r="E249" s="23">
        <v>0</v>
      </c>
      <c r="F249" s="27" t="str">
        <f t="shared" si="69"/>
        <v>N/A</v>
      </c>
      <c r="G249" s="23">
        <v>0</v>
      </c>
      <c r="H249" s="27" t="str">
        <f t="shared" si="70"/>
        <v>N/A</v>
      </c>
      <c r="I249" s="8" t="s">
        <v>1748</v>
      </c>
      <c r="J249" s="8" t="s">
        <v>1748</v>
      </c>
      <c r="K249" s="28" t="s">
        <v>734</v>
      </c>
      <c r="L249" s="105" t="str">
        <f t="shared" si="67"/>
        <v>N/A</v>
      </c>
    </row>
    <row r="250" spans="1:12" x14ac:dyDescent="0.2">
      <c r="A250" s="128" t="s">
        <v>1075</v>
      </c>
      <c r="B250" s="22" t="s">
        <v>213</v>
      </c>
      <c r="C250" s="4">
        <v>0</v>
      </c>
      <c r="D250" s="27" t="str">
        <f t="shared" si="68"/>
        <v>N/A</v>
      </c>
      <c r="E250" s="4">
        <v>0</v>
      </c>
      <c r="F250" s="27" t="str">
        <f t="shared" si="69"/>
        <v>N/A</v>
      </c>
      <c r="G250" s="4">
        <v>0</v>
      </c>
      <c r="H250" s="27" t="str">
        <f t="shared" si="70"/>
        <v>N/A</v>
      </c>
      <c r="I250" s="8" t="s">
        <v>1748</v>
      </c>
      <c r="J250" s="8" t="s">
        <v>1748</v>
      </c>
      <c r="K250" s="28" t="s">
        <v>734</v>
      </c>
      <c r="L250" s="105" t="str">
        <f t="shared" si="67"/>
        <v>N/A</v>
      </c>
    </row>
    <row r="251" spans="1:12" x14ac:dyDescent="0.2">
      <c r="A251" s="128" t="s">
        <v>1076</v>
      </c>
      <c r="B251" s="22" t="s">
        <v>213</v>
      </c>
      <c r="C251" s="4">
        <v>0</v>
      </c>
      <c r="D251" s="27" t="str">
        <f t="shared" si="68"/>
        <v>N/A</v>
      </c>
      <c r="E251" s="4">
        <v>0</v>
      </c>
      <c r="F251" s="27" t="str">
        <f t="shared" si="69"/>
        <v>N/A</v>
      </c>
      <c r="G251" s="4">
        <v>0</v>
      </c>
      <c r="H251" s="27" t="str">
        <f t="shared" si="70"/>
        <v>N/A</v>
      </c>
      <c r="I251" s="8" t="s">
        <v>1748</v>
      </c>
      <c r="J251" s="8" t="s">
        <v>1748</v>
      </c>
      <c r="K251" s="28" t="s">
        <v>734</v>
      </c>
      <c r="L251" s="105" t="str">
        <f t="shared" si="67"/>
        <v>N/A</v>
      </c>
    </row>
    <row r="252" spans="1:12" x14ac:dyDescent="0.2">
      <c r="A252" s="128" t="s">
        <v>1077</v>
      </c>
      <c r="B252" s="22" t="s">
        <v>213</v>
      </c>
      <c r="C252" s="4">
        <v>0</v>
      </c>
      <c r="D252" s="27" t="str">
        <f t="shared" si="68"/>
        <v>N/A</v>
      </c>
      <c r="E252" s="4">
        <v>0</v>
      </c>
      <c r="F252" s="27" t="str">
        <f t="shared" si="69"/>
        <v>N/A</v>
      </c>
      <c r="G252" s="4">
        <v>0</v>
      </c>
      <c r="H252" s="27" t="str">
        <f t="shared" si="70"/>
        <v>N/A</v>
      </c>
      <c r="I252" s="8" t="s">
        <v>1748</v>
      </c>
      <c r="J252" s="8" t="s">
        <v>1748</v>
      </c>
      <c r="K252" s="28" t="s">
        <v>734</v>
      </c>
      <c r="L252" s="105" t="str">
        <f t="shared" si="67"/>
        <v>N/A</v>
      </c>
    </row>
    <row r="253" spans="1:12" x14ac:dyDescent="0.2">
      <c r="A253" s="128" t="s">
        <v>1078</v>
      </c>
      <c r="B253" s="22" t="s">
        <v>213</v>
      </c>
      <c r="C253" s="4">
        <v>0</v>
      </c>
      <c r="D253" s="27" t="str">
        <f t="shared" si="68"/>
        <v>N/A</v>
      </c>
      <c r="E253" s="4">
        <v>0</v>
      </c>
      <c r="F253" s="27" t="str">
        <f t="shared" si="69"/>
        <v>N/A</v>
      </c>
      <c r="G253" s="4">
        <v>0</v>
      </c>
      <c r="H253" s="27" t="str">
        <f t="shared" si="70"/>
        <v>N/A</v>
      </c>
      <c r="I253" s="8" t="s">
        <v>1748</v>
      </c>
      <c r="J253" s="8" t="s">
        <v>1748</v>
      </c>
      <c r="K253" s="28" t="s">
        <v>734</v>
      </c>
      <c r="L253" s="105" t="str">
        <f t="shared" si="67"/>
        <v>N/A</v>
      </c>
    </row>
    <row r="254" spans="1:12" x14ac:dyDescent="0.2">
      <c r="A254" s="128" t="s">
        <v>1079</v>
      </c>
      <c r="B254" s="22" t="s">
        <v>213</v>
      </c>
      <c r="C254" s="4" t="s">
        <v>1748</v>
      </c>
      <c r="D254" s="27" t="str">
        <f t="shared" si="68"/>
        <v>N/A</v>
      </c>
      <c r="E254" s="4" t="s">
        <v>1748</v>
      </c>
      <c r="F254" s="27" t="str">
        <f t="shared" si="69"/>
        <v>N/A</v>
      </c>
      <c r="G254" s="4" t="s">
        <v>1748</v>
      </c>
      <c r="H254" s="27" t="str">
        <f t="shared" si="70"/>
        <v>N/A</v>
      </c>
      <c r="I254" s="8" t="s">
        <v>1748</v>
      </c>
      <c r="J254" s="8" t="s">
        <v>1748</v>
      </c>
      <c r="K254" s="28" t="s">
        <v>734</v>
      </c>
      <c r="L254" s="105" t="str">
        <f t="shared" si="67"/>
        <v>N/A</v>
      </c>
    </row>
    <row r="255" spans="1:12" x14ac:dyDescent="0.2">
      <c r="A255" s="128" t="s">
        <v>1080</v>
      </c>
      <c r="B255" s="22" t="s">
        <v>213</v>
      </c>
      <c r="C255" s="4" t="s">
        <v>1748</v>
      </c>
      <c r="D255" s="27" t="str">
        <f t="shared" si="68"/>
        <v>N/A</v>
      </c>
      <c r="E255" s="4" t="s">
        <v>1748</v>
      </c>
      <c r="F255" s="27" t="str">
        <f t="shared" si="69"/>
        <v>N/A</v>
      </c>
      <c r="G255" s="4" t="s">
        <v>1748</v>
      </c>
      <c r="H255" s="27" t="str">
        <f t="shared" si="70"/>
        <v>N/A</v>
      </c>
      <c r="I255" s="8" t="s">
        <v>1748</v>
      </c>
      <c r="J255" s="8" t="s">
        <v>1748</v>
      </c>
      <c r="K255" s="28" t="s">
        <v>734</v>
      </c>
      <c r="L255" s="105" t="str">
        <f>IF(J255="Div by 0", "N/A", IF(OR(J255="N/A",K255="N/A"),"N/A", IF(J255&gt;VALUE(MID(K255,1,2)), "No", IF(J255&lt;-1*VALUE(MID(K255,1,2)), "No", "Yes"))))</f>
        <v>N/A</v>
      </c>
    </row>
    <row r="256" spans="1:12" x14ac:dyDescent="0.2">
      <c r="A256" s="151" t="s">
        <v>1081</v>
      </c>
      <c r="B256" s="22" t="s">
        <v>213</v>
      </c>
      <c r="C256" s="23">
        <v>0</v>
      </c>
      <c r="D256" s="27" t="str">
        <f t="shared" si="68"/>
        <v>N/A</v>
      </c>
      <c r="E256" s="23">
        <v>0</v>
      </c>
      <c r="F256" s="27" t="str">
        <f t="shared" si="69"/>
        <v>N/A</v>
      </c>
      <c r="G256" s="23">
        <v>0</v>
      </c>
      <c r="H256" s="27" t="str">
        <f t="shared" si="70"/>
        <v>N/A</v>
      </c>
      <c r="I256" s="8" t="s">
        <v>1748</v>
      </c>
      <c r="J256" s="8" t="s">
        <v>1748</v>
      </c>
      <c r="K256" s="28" t="s">
        <v>734</v>
      </c>
      <c r="L256" s="105" t="str">
        <f t="shared" si="67"/>
        <v>N/A</v>
      </c>
    </row>
    <row r="257" spans="1:12" x14ac:dyDescent="0.2">
      <c r="A257" s="128" t="s">
        <v>1082</v>
      </c>
      <c r="B257" s="22" t="s">
        <v>213</v>
      </c>
      <c r="C257" s="4">
        <v>0</v>
      </c>
      <c r="D257" s="27" t="str">
        <f t="shared" si="68"/>
        <v>N/A</v>
      </c>
      <c r="E257" s="4">
        <v>0</v>
      </c>
      <c r="F257" s="27" t="str">
        <f t="shared" si="69"/>
        <v>N/A</v>
      </c>
      <c r="G257" s="4">
        <v>0</v>
      </c>
      <c r="H257" s="27" t="str">
        <f t="shared" si="70"/>
        <v>N/A</v>
      </c>
      <c r="I257" s="8" t="s">
        <v>1748</v>
      </c>
      <c r="J257" s="8" t="s">
        <v>1748</v>
      </c>
      <c r="K257" s="28" t="s">
        <v>734</v>
      </c>
      <c r="L257" s="105" t="str">
        <f t="shared" si="67"/>
        <v>N/A</v>
      </c>
    </row>
    <row r="258" spans="1:12" x14ac:dyDescent="0.2">
      <c r="A258" s="128" t="s">
        <v>1083</v>
      </c>
      <c r="B258" s="22" t="s">
        <v>213</v>
      </c>
      <c r="C258" s="4">
        <v>0</v>
      </c>
      <c r="D258" s="27" t="str">
        <f t="shared" si="68"/>
        <v>N/A</v>
      </c>
      <c r="E258" s="4">
        <v>0</v>
      </c>
      <c r="F258" s="27" t="str">
        <f t="shared" si="69"/>
        <v>N/A</v>
      </c>
      <c r="G258" s="4">
        <v>0</v>
      </c>
      <c r="H258" s="27" t="str">
        <f t="shared" si="70"/>
        <v>N/A</v>
      </c>
      <c r="I258" s="8" t="s">
        <v>1748</v>
      </c>
      <c r="J258" s="8" t="s">
        <v>1748</v>
      </c>
      <c r="K258" s="28" t="s">
        <v>734</v>
      </c>
      <c r="L258" s="105" t="str">
        <f t="shared" si="67"/>
        <v>N/A</v>
      </c>
    </row>
    <row r="259" spans="1:12" x14ac:dyDescent="0.2">
      <c r="A259" s="128" t="s">
        <v>1084</v>
      </c>
      <c r="B259" s="22" t="s">
        <v>213</v>
      </c>
      <c r="C259" s="4">
        <v>0</v>
      </c>
      <c r="D259" s="27" t="str">
        <f t="shared" si="68"/>
        <v>N/A</v>
      </c>
      <c r="E259" s="4">
        <v>0</v>
      </c>
      <c r="F259" s="27" t="str">
        <f t="shared" si="69"/>
        <v>N/A</v>
      </c>
      <c r="G259" s="4">
        <v>0</v>
      </c>
      <c r="H259" s="27" t="str">
        <f t="shared" si="70"/>
        <v>N/A</v>
      </c>
      <c r="I259" s="8" t="s">
        <v>1748</v>
      </c>
      <c r="J259" s="8" t="s">
        <v>1748</v>
      </c>
      <c r="K259" s="28" t="s">
        <v>734</v>
      </c>
      <c r="L259" s="105" t="str">
        <f t="shared" si="67"/>
        <v>N/A</v>
      </c>
    </row>
    <row r="260" spans="1:12" x14ac:dyDescent="0.2">
      <c r="A260" s="128" t="s">
        <v>1085</v>
      </c>
      <c r="B260" s="22" t="s">
        <v>213</v>
      </c>
      <c r="C260" s="4">
        <v>0</v>
      </c>
      <c r="D260" s="27" t="str">
        <f t="shared" si="68"/>
        <v>N/A</v>
      </c>
      <c r="E260" s="4">
        <v>0</v>
      </c>
      <c r="F260" s="27" t="str">
        <f t="shared" si="69"/>
        <v>N/A</v>
      </c>
      <c r="G260" s="4">
        <v>0</v>
      </c>
      <c r="H260" s="27" t="str">
        <f t="shared" si="70"/>
        <v>N/A</v>
      </c>
      <c r="I260" s="8" t="s">
        <v>1748</v>
      </c>
      <c r="J260" s="8" t="s">
        <v>1748</v>
      </c>
      <c r="K260" s="28" t="s">
        <v>734</v>
      </c>
      <c r="L260" s="105" t="str">
        <f t="shared" si="67"/>
        <v>N/A</v>
      </c>
    </row>
    <row r="261" spans="1:12" x14ac:dyDescent="0.2">
      <c r="A261" s="128" t="s">
        <v>1086</v>
      </c>
      <c r="B261" s="22" t="s">
        <v>213</v>
      </c>
      <c r="C261" s="4" t="s">
        <v>1748</v>
      </c>
      <c r="D261" s="27" t="str">
        <f t="shared" si="68"/>
        <v>N/A</v>
      </c>
      <c r="E261" s="4" t="s">
        <v>1748</v>
      </c>
      <c r="F261" s="27" t="str">
        <f t="shared" si="69"/>
        <v>N/A</v>
      </c>
      <c r="G261" s="4" t="s">
        <v>1748</v>
      </c>
      <c r="H261" s="27" t="str">
        <f t="shared" si="70"/>
        <v>N/A</v>
      </c>
      <c r="I261" s="8" t="s">
        <v>1748</v>
      </c>
      <c r="J261" s="8" t="s">
        <v>1748</v>
      </c>
      <c r="K261" s="28" t="s">
        <v>734</v>
      </c>
      <c r="L261" s="105" t="str">
        <f t="shared" si="67"/>
        <v>N/A</v>
      </c>
    </row>
    <row r="262" spans="1:12" x14ac:dyDescent="0.2">
      <c r="A262" s="128" t="s">
        <v>1087</v>
      </c>
      <c r="B262" s="22" t="s">
        <v>213</v>
      </c>
      <c r="C262" s="4" t="s">
        <v>1748</v>
      </c>
      <c r="D262" s="27" t="str">
        <f t="shared" si="68"/>
        <v>N/A</v>
      </c>
      <c r="E262" s="4" t="s">
        <v>1748</v>
      </c>
      <c r="F262" s="27" t="str">
        <f t="shared" si="69"/>
        <v>N/A</v>
      </c>
      <c r="G262" s="4" t="s">
        <v>1748</v>
      </c>
      <c r="H262" s="27" t="str">
        <f t="shared" si="70"/>
        <v>N/A</v>
      </c>
      <c r="I262" s="8" t="s">
        <v>1748</v>
      </c>
      <c r="J262" s="8" t="s">
        <v>1748</v>
      </c>
      <c r="K262" s="28" t="s">
        <v>734</v>
      </c>
      <c r="L262" s="105" t="str">
        <f>IF(J262="Div by 0", "N/A", IF(OR(J262="N/A",K262="N/A"),"N/A", IF(J262&gt;VALUE(MID(K262,1,2)), "No", IF(J262&lt;-1*VALUE(MID(K262,1,2)), "No", "Yes"))))</f>
        <v>N/A</v>
      </c>
    </row>
    <row r="263" spans="1:12" x14ac:dyDescent="0.2">
      <c r="A263" s="128" t="s">
        <v>1088</v>
      </c>
      <c r="B263" s="22" t="s">
        <v>213</v>
      </c>
      <c r="C263" s="23">
        <v>0</v>
      </c>
      <c r="D263" s="27" t="str">
        <f t="shared" si="68"/>
        <v>N/A</v>
      </c>
      <c r="E263" s="23">
        <v>0</v>
      </c>
      <c r="F263" s="27" t="str">
        <f t="shared" si="69"/>
        <v>N/A</v>
      </c>
      <c r="G263" s="23">
        <v>0</v>
      </c>
      <c r="H263" s="27" t="str">
        <f t="shared" si="70"/>
        <v>N/A</v>
      </c>
      <c r="I263" s="8" t="s">
        <v>1748</v>
      </c>
      <c r="J263" s="8" t="s">
        <v>1748</v>
      </c>
      <c r="K263" s="28" t="s">
        <v>734</v>
      </c>
      <c r="L263" s="105" t="str">
        <f t="shared" si="67"/>
        <v>N/A</v>
      </c>
    </row>
    <row r="264" spans="1:12" x14ac:dyDescent="0.2">
      <c r="A264" s="151" t="s">
        <v>1089</v>
      </c>
      <c r="B264" s="22" t="s">
        <v>213</v>
      </c>
      <c r="C264" s="23">
        <v>0</v>
      </c>
      <c r="D264" s="27" t="str">
        <f t="shared" si="68"/>
        <v>N/A</v>
      </c>
      <c r="E264" s="23">
        <v>0</v>
      </c>
      <c r="F264" s="27" t="str">
        <f t="shared" si="69"/>
        <v>N/A</v>
      </c>
      <c r="G264" s="23">
        <v>0</v>
      </c>
      <c r="H264" s="27" t="str">
        <f t="shared" si="70"/>
        <v>N/A</v>
      </c>
      <c r="I264" s="8" t="s">
        <v>1748</v>
      </c>
      <c r="J264" s="8" t="s">
        <v>1748</v>
      </c>
      <c r="K264" s="28" t="s">
        <v>734</v>
      </c>
      <c r="L264" s="105" t="str">
        <f t="shared" si="67"/>
        <v>N/A</v>
      </c>
    </row>
    <row r="265" spans="1:12" x14ac:dyDescent="0.2">
      <c r="A265" s="128" t="s">
        <v>1090</v>
      </c>
      <c r="B265" s="22" t="s">
        <v>213</v>
      </c>
      <c r="C265" s="4">
        <v>0</v>
      </c>
      <c r="D265" s="27" t="str">
        <f t="shared" si="68"/>
        <v>N/A</v>
      </c>
      <c r="E265" s="4">
        <v>0</v>
      </c>
      <c r="F265" s="27" t="str">
        <f t="shared" si="69"/>
        <v>N/A</v>
      </c>
      <c r="G265" s="4">
        <v>0</v>
      </c>
      <c r="H265" s="27" t="str">
        <f t="shared" si="70"/>
        <v>N/A</v>
      </c>
      <c r="I265" s="8" t="s">
        <v>1748</v>
      </c>
      <c r="J265" s="8" t="s">
        <v>1748</v>
      </c>
      <c r="K265" s="28" t="s">
        <v>734</v>
      </c>
      <c r="L265" s="105" t="str">
        <f t="shared" si="67"/>
        <v>N/A</v>
      </c>
    </row>
    <row r="266" spans="1:12" x14ac:dyDescent="0.2">
      <c r="A266" s="128" t="s">
        <v>1091</v>
      </c>
      <c r="B266" s="22" t="s">
        <v>213</v>
      </c>
      <c r="C266" s="4">
        <v>0</v>
      </c>
      <c r="D266" s="27" t="str">
        <f t="shared" si="68"/>
        <v>N/A</v>
      </c>
      <c r="E266" s="4">
        <v>0</v>
      </c>
      <c r="F266" s="27" t="str">
        <f t="shared" si="69"/>
        <v>N/A</v>
      </c>
      <c r="G266" s="4">
        <v>0</v>
      </c>
      <c r="H266" s="27" t="str">
        <f t="shared" si="70"/>
        <v>N/A</v>
      </c>
      <c r="I266" s="8" t="s">
        <v>1748</v>
      </c>
      <c r="J266" s="8" t="s">
        <v>1748</v>
      </c>
      <c r="K266" s="28" t="s">
        <v>734</v>
      </c>
      <c r="L266" s="105" t="str">
        <f t="shared" si="67"/>
        <v>N/A</v>
      </c>
    </row>
    <row r="267" spans="1:12" x14ac:dyDescent="0.2">
      <c r="A267" s="128" t="s">
        <v>1092</v>
      </c>
      <c r="B267" s="22" t="s">
        <v>213</v>
      </c>
      <c r="C267" s="4">
        <v>0</v>
      </c>
      <c r="D267" s="27" t="str">
        <f t="shared" si="68"/>
        <v>N/A</v>
      </c>
      <c r="E267" s="4">
        <v>0</v>
      </c>
      <c r="F267" s="27" t="str">
        <f t="shared" si="69"/>
        <v>N/A</v>
      </c>
      <c r="G267" s="4">
        <v>0</v>
      </c>
      <c r="H267" s="27" t="str">
        <f t="shared" si="70"/>
        <v>N/A</v>
      </c>
      <c r="I267" s="8" t="s">
        <v>1748</v>
      </c>
      <c r="J267" s="8" t="s">
        <v>1748</v>
      </c>
      <c r="K267" s="28" t="s">
        <v>734</v>
      </c>
      <c r="L267" s="105" t="str">
        <f t="shared" si="67"/>
        <v>N/A</v>
      </c>
    </row>
    <row r="268" spans="1:12" x14ac:dyDescent="0.2">
      <c r="A268" s="128" t="s">
        <v>1093</v>
      </c>
      <c r="B268" s="22" t="s">
        <v>213</v>
      </c>
      <c r="C268" s="4">
        <v>0</v>
      </c>
      <c r="D268" s="27" t="str">
        <f t="shared" si="68"/>
        <v>N/A</v>
      </c>
      <c r="E268" s="4">
        <v>0</v>
      </c>
      <c r="F268" s="27" t="str">
        <f t="shared" si="69"/>
        <v>N/A</v>
      </c>
      <c r="G268" s="4">
        <v>0</v>
      </c>
      <c r="H268" s="27" t="str">
        <f t="shared" si="70"/>
        <v>N/A</v>
      </c>
      <c r="I268" s="8" t="s">
        <v>1748</v>
      </c>
      <c r="J268" s="8" t="s">
        <v>1748</v>
      </c>
      <c r="K268" s="28" t="s">
        <v>734</v>
      </c>
      <c r="L268" s="105" t="str">
        <f t="shared" si="67"/>
        <v>N/A</v>
      </c>
    </row>
    <row r="269" spans="1:12" x14ac:dyDescent="0.2">
      <c r="A269" s="128" t="s">
        <v>1094</v>
      </c>
      <c r="B269" s="22" t="s">
        <v>213</v>
      </c>
      <c r="C269" s="4" t="s">
        <v>1748</v>
      </c>
      <c r="D269" s="27" t="str">
        <f t="shared" si="68"/>
        <v>N/A</v>
      </c>
      <c r="E269" s="4" t="s">
        <v>1748</v>
      </c>
      <c r="F269" s="27" t="str">
        <f t="shared" si="69"/>
        <v>N/A</v>
      </c>
      <c r="G269" s="4" t="s">
        <v>1748</v>
      </c>
      <c r="H269" s="27" t="str">
        <f t="shared" si="70"/>
        <v>N/A</v>
      </c>
      <c r="I269" s="8" t="s">
        <v>1748</v>
      </c>
      <c r="J269" s="8" t="s">
        <v>1748</v>
      </c>
      <c r="K269" s="28" t="s">
        <v>734</v>
      </c>
      <c r="L269" s="105" t="str">
        <f t="shared" si="67"/>
        <v>N/A</v>
      </c>
    </row>
    <row r="270" spans="1:12" x14ac:dyDescent="0.2">
      <c r="A270" s="128" t="s">
        <v>1095</v>
      </c>
      <c r="B270" s="22" t="s">
        <v>213</v>
      </c>
      <c r="C270" s="23">
        <v>0</v>
      </c>
      <c r="D270" s="27" t="str">
        <f t="shared" si="68"/>
        <v>N/A</v>
      </c>
      <c r="E270" s="23">
        <v>0</v>
      </c>
      <c r="F270" s="27" t="str">
        <f t="shared" si="69"/>
        <v>N/A</v>
      </c>
      <c r="G270" s="23">
        <v>0</v>
      </c>
      <c r="H270" s="27" t="str">
        <f t="shared" si="70"/>
        <v>N/A</v>
      </c>
      <c r="I270" s="8" t="s">
        <v>1748</v>
      </c>
      <c r="J270" s="8" t="s">
        <v>1748</v>
      </c>
      <c r="K270" s="28" t="s">
        <v>734</v>
      </c>
      <c r="L270" s="105" t="str">
        <f t="shared" si="67"/>
        <v>N/A</v>
      </c>
    </row>
    <row r="271" spans="1:12" x14ac:dyDescent="0.2">
      <c r="A271" s="128" t="s">
        <v>1096</v>
      </c>
      <c r="B271" s="22" t="s">
        <v>213</v>
      </c>
      <c r="C271" s="23">
        <v>0</v>
      </c>
      <c r="D271" s="27" t="str">
        <f t="shared" si="68"/>
        <v>N/A</v>
      </c>
      <c r="E271" s="23">
        <v>0</v>
      </c>
      <c r="F271" s="27" t="str">
        <f t="shared" si="69"/>
        <v>N/A</v>
      </c>
      <c r="G271" s="23">
        <v>1220295</v>
      </c>
      <c r="H271" s="27" t="str">
        <f t="shared" si="70"/>
        <v>N/A</v>
      </c>
      <c r="I271" s="8" t="s">
        <v>1748</v>
      </c>
      <c r="J271" s="8" t="s">
        <v>1748</v>
      </c>
      <c r="K271" s="28" t="s">
        <v>734</v>
      </c>
      <c r="L271" s="105" t="str">
        <f t="shared" si="67"/>
        <v>N/A</v>
      </c>
    </row>
    <row r="272" spans="1:12" x14ac:dyDescent="0.2">
      <c r="A272" s="128" t="s">
        <v>1097</v>
      </c>
      <c r="B272" s="22" t="s">
        <v>213</v>
      </c>
      <c r="C272" s="23">
        <v>0</v>
      </c>
      <c r="D272" s="27" t="str">
        <f t="shared" si="68"/>
        <v>N/A</v>
      </c>
      <c r="E272" s="23">
        <v>0</v>
      </c>
      <c r="F272" s="27" t="str">
        <f t="shared" si="69"/>
        <v>N/A</v>
      </c>
      <c r="G272" s="23">
        <v>0</v>
      </c>
      <c r="H272" s="27" t="str">
        <f t="shared" si="70"/>
        <v>N/A</v>
      </c>
      <c r="I272" s="8" t="s">
        <v>1748</v>
      </c>
      <c r="J272" s="8" t="s">
        <v>1748</v>
      </c>
      <c r="K272" s="28" t="s">
        <v>734</v>
      </c>
      <c r="L272" s="105" t="str">
        <f t="shared" si="67"/>
        <v>N/A</v>
      </c>
    </row>
    <row r="273" spans="1:12" x14ac:dyDescent="0.2">
      <c r="A273" s="128" t="s">
        <v>1098</v>
      </c>
      <c r="B273" s="22" t="s">
        <v>213</v>
      </c>
      <c r="C273" s="23">
        <v>0</v>
      </c>
      <c r="D273" s="27" t="str">
        <f t="shared" si="68"/>
        <v>N/A</v>
      </c>
      <c r="E273" s="23">
        <v>0</v>
      </c>
      <c r="F273" s="27" t="str">
        <f t="shared" si="69"/>
        <v>N/A</v>
      </c>
      <c r="G273" s="23">
        <v>0</v>
      </c>
      <c r="H273" s="27" t="str">
        <f t="shared" si="70"/>
        <v>N/A</v>
      </c>
      <c r="I273" s="8" t="s">
        <v>1748</v>
      </c>
      <c r="J273" s="8" t="s">
        <v>1748</v>
      </c>
      <c r="K273" s="28" t="s">
        <v>734</v>
      </c>
      <c r="L273" s="105" t="str">
        <f t="shared" si="67"/>
        <v>N/A</v>
      </c>
    </row>
    <row r="274" spans="1:12" x14ac:dyDescent="0.2">
      <c r="A274" s="155" t="s">
        <v>153</v>
      </c>
      <c r="B274" s="22" t="s">
        <v>213</v>
      </c>
      <c r="C274" s="23">
        <v>0</v>
      </c>
      <c r="D274" s="27" t="str">
        <f t="shared" si="68"/>
        <v>N/A</v>
      </c>
      <c r="E274" s="23">
        <v>0</v>
      </c>
      <c r="F274" s="27" t="str">
        <f t="shared" si="69"/>
        <v>N/A</v>
      </c>
      <c r="G274" s="23">
        <v>1</v>
      </c>
      <c r="H274" s="27" t="str">
        <f t="shared" si="70"/>
        <v>N/A</v>
      </c>
      <c r="I274" s="8" t="s">
        <v>1748</v>
      </c>
      <c r="J274" s="8" t="s">
        <v>1748</v>
      </c>
      <c r="K274" s="28" t="s">
        <v>734</v>
      </c>
      <c r="L274" s="105" t="str">
        <f t="shared" si="67"/>
        <v>N/A</v>
      </c>
    </row>
    <row r="275" spans="1:12" x14ac:dyDescent="0.2">
      <c r="A275" s="128" t="s">
        <v>154</v>
      </c>
      <c r="B275" s="30" t="s">
        <v>217</v>
      </c>
      <c r="C275" s="1">
        <v>0</v>
      </c>
      <c r="D275" s="27" t="str">
        <f t="shared" ref="D275:D276" si="71">IF($B275="N/A","N/A",IF(C275&gt;0,"No",IF(C275&lt;0,"No","Yes")))</f>
        <v>Yes</v>
      </c>
      <c r="E275" s="1">
        <v>0</v>
      </c>
      <c r="F275" s="27" t="str">
        <f t="shared" ref="F275:F276" si="72">IF($B275="N/A","N/A",IF(E275&gt;0,"No",IF(E275&lt;0,"No","Yes")))</f>
        <v>Yes</v>
      </c>
      <c r="G275" s="1">
        <v>7</v>
      </c>
      <c r="H275" s="27" t="str">
        <f t="shared" ref="H275:H276" si="73">IF($B275="N/A","N/A",IF(G275&gt;0,"No",IF(G275&lt;0,"No","Yes")))</f>
        <v>No</v>
      </c>
      <c r="I275" s="8" t="s">
        <v>1748</v>
      </c>
      <c r="J275" s="8" t="s">
        <v>1748</v>
      </c>
      <c r="K275" s="28" t="s">
        <v>734</v>
      </c>
      <c r="L275" s="105" t="str">
        <f t="shared" si="67"/>
        <v>N/A</v>
      </c>
    </row>
    <row r="276" spans="1:12" x14ac:dyDescent="0.2">
      <c r="A276" s="128" t="s">
        <v>155</v>
      </c>
      <c r="B276" s="30" t="s">
        <v>217</v>
      </c>
      <c r="C276" s="1">
        <v>0</v>
      </c>
      <c r="D276" s="27" t="str">
        <f t="shared" si="71"/>
        <v>Yes</v>
      </c>
      <c r="E276" s="1">
        <v>0</v>
      </c>
      <c r="F276" s="27" t="str">
        <f t="shared" si="72"/>
        <v>Yes</v>
      </c>
      <c r="G276" s="1">
        <v>5</v>
      </c>
      <c r="H276" s="27" t="str">
        <f t="shared" si="73"/>
        <v>No</v>
      </c>
      <c r="I276" s="8" t="s">
        <v>1748</v>
      </c>
      <c r="J276" s="8" t="s">
        <v>1748</v>
      </c>
      <c r="K276" s="28" t="s">
        <v>734</v>
      </c>
      <c r="L276" s="105" t="str">
        <f t="shared" si="67"/>
        <v>N/A</v>
      </c>
    </row>
    <row r="277" spans="1:12" x14ac:dyDescent="0.2">
      <c r="A277" s="138" t="s">
        <v>688</v>
      </c>
      <c r="B277" s="1" t="s">
        <v>213</v>
      </c>
      <c r="C277" s="1">
        <v>1023987</v>
      </c>
      <c r="D277" s="7" t="str">
        <f t="shared" ref="D277:D284" si="74">IF($B277="N/A","N/A",IF(C277&gt;10,"No",IF(C277&lt;-10,"No","Yes")))</f>
        <v>N/A</v>
      </c>
      <c r="E277" s="1">
        <v>1055480</v>
      </c>
      <c r="F277" s="7" t="str">
        <f t="shared" ref="F277:F278" si="75">IF($B277="N/A","N/A",IF(E277&gt;10,"No",IF(E277&lt;-10,"No","Yes")))</f>
        <v>N/A</v>
      </c>
      <c r="G277" s="1">
        <v>1089223</v>
      </c>
      <c r="H277" s="7" t="str">
        <f t="shared" ref="H277:H278" si="76">IF($B277="N/A","N/A",IF(G277&gt;10,"No",IF(G277&lt;-10,"No","Yes")))</f>
        <v>N/A</v>
      </c>
      <c r="I277" s="8">
        <v>3.0760000000000001</v>
      </c>
      <c r="J277" s="8">
        <v>3.1970000000000001</v>
      </c>
      <c r="K277" s="1" t="s">
        <v>213</v>
      </c>
      <c r="L277" s="105" t="str">
        <f t="shared" ref="L277:L278" si="77">IF(J277="Div by 0", "N/A", IF(K277="N/A","N/A", IF(J277&gt;VALUE(MID(K277,1,2)), "No", IF(J277&lt;-1*VALUE(MID(K277,1,2)), "No", "Yes"))))</f>
        <v>N/A</v>
      </c>
    </row>
    <row r="278" spans="1:12" x14ac:dyDescent="0.2">
      <c r="A278" s="138" t="s">
        <v>689</v>
      </c>
      <c r="B278" s="1" t="s">
        <v>213</v>
      </c>
      <c r="C278" s="1">
        <v>845045.16666999995</v>
      </c>
      <c r="D278" s="7" t="str">
        <f t="shared" si="74"/>
        <v>N/A</v>
      </c>
      <c r="E278" s="1">
        <v>901168.33333000005</v>
      </c>
      <c r="F278" s="7" t="str">
        <f t="shared" si="75"/>
        <v>N/A</v>
      </c>
      <c r="G278" s="1">
        <v>860526.25</v>
      </c>
      <c r="H278" s="7" t="str">
        <f t="shared" si="76"/>
        <v>N/A</v>
      </c>
      <c r="I278" s="8">
        <v>6.641</v>
      </c>
      <c r="J278" s="8">
        <v>-4.51</v>
      </c>
      <c r="K278" s="1" t="s">
        <v>213</v>
      </c>
      <c r="L278" s="105" t="str">
        <f t="shared" si="77"/>
        <v>N/A</v>
      </c>
    </row>
    <row r="279" spans="1:12" x14ac:dyDescent="0.2">
      <c r="A279" s="138" t="s">
        <v>690</v>
      </c>
      <c r="B279" s="1" t="s">
        <v>213</v>
      </c>
      <c r="C279" s="1">
        <v>4717</v>
      </c>
      <c r="D279" s="7" t="str">
        <f t="shared" si="74"/>
        <v>N/A</v>
      </c>
      <c r="E279" s="1">
        <v>4721</v>
      </c>
      <c r="F279" s="7" t="str">
        <f t="shared" ref="F279:F284" si="78">IF($B279="N/A","N/A",IF(E279&gt;10,"No",IF(E279&lt;-10,"No","Yes")))</f>
        <v>N/A</v>
      </c>
      <c r="G279" s="1">
        <v>4672</v>
      </c>
      <c r="H279" s="7" t="str">
        <f t="shared" ref="H279:H284" si="79">IF($B279="N/A","N/A",IF(G279&gt;10,"No",IF(G279&lt;-10,"No","Yes")))</f>
        <v>N/A</v>
      </c>
      <c r="I279" s="8">
        <v>8.48E-2</v>
      </c>
      <c r="J279" s="8">
        <v>-1.04</v>
      </c>
      <c r="K279" s="1" t="s">
        <v>213</v>
      </c>
      <c r="L279" s="105" t="str">
        <f t="shared" ref="L279:L285" si="80">IF(J279="Div by 0", "N/A", IF(K279="N/A","N/A", IF(J279&gt;VALUE(MID(K279,1,2)), "No", IF(J279&lt;-1*VALUE(MID(K279,1,2)), "No", "Yes"))))</f>
        <v>N/A</v>
      </c>
    </row>
    <row r="280" spans="1:12" x14ac:dyDescent="0.2">
      <c r="A280" s="138" t="s">
        <v>691</v>
      </c>
      <c r="B280" s="1" t="s">
        <v>213</v>
      </c>
      <c r="C280" s="1">
        <v>4773</v>
      </c>
      <c r="D280" s="7" t="str">
        <f t="shared" si="74"/>
        <v>N/A</v>
      </c>
      <c r="E280" s="1">
        <v>4776</v>
      </c>
      <c r="F280" s="7" t="str">
        <f t="shared" si="78"/>
        <v>N/A</v>
      </c>
      <c r="G280" s="1">
        <v>4743</v>
      </c>
      <c r="H280" s="7" t="str">
        <f t="shared" si="79"/>
        <v>N/A</v>
      </c>
      <c r="I280" s="8">
        <v>6.2899999999999998E-2</v>
      </c>
      <c r="J280" s="8">
        <v>-0.69099999999999995</v>
      </c>
      <c r="K280" s="1" t="s">
        <v>213</v>
      </c>
      <c r="L280" s="105" t="str">
        <f t="shared" si="80"/>
        <v>N/A</v>
      </c>
    </row>
    <row r="281" spans="1:12" x14ac:dyDescent="0.2">
      <c r="A281" s="138" t="s">
        <v>692</v>
      </c>
      <c r="B281" s="1" t="s">
        <v>213</v>
      </c>
      <c r="C281" s="1">
        <v>1622.0833333</v>
      </c>
      <c r="D281" s="7" t="str">
        <f t="shared" si="74"/>
        <v>N/A</v>
      </c>
      <c r="E281" s="1">
        <v>1806.75</v>
      </c>
      <c r="F281" s="7" t="str">
        <f t="shared" si="78"/>
        <v>N/A</v>
      </c>
      <c r="G281" s="1">
        <v>1879.6666667</v>
      </c>
      <c r="H281" s="7" t="str">
        <f t="shared" si="79"/>
        <v>N/A</v>
      </c>
      <c r="I281" s="8">
        <v>11.38</v>
      </c>
      <c r="J281" s="8">
        <v>4.0359999999999996</v>
      </c>
      <c r="K281" s="1" t="s">
        <v>213</v>
      </c>
      <c r="L281" s="105" t="str">
        <f t="shared" si="80"/>
        <v>N/A</v>
      </c>
    </row>
    <row r="282" spans="1:12" x14ac:dyDescent="0.2">
      <c r="A282" s="138" t="s">
        <v>693</v>
      </c>
      <c r="B282" s="1" t="s">
        <v>213</v>
      </c>
      <c r="C282" s="1">
        <v>23552</v>
      </c>
      <c r="D282" s="7" t="str">
        <f t="shared" si="74"/>
        <v>N/A</v>
      </c>
      <c r="E282" s="1">
        <v>25281</v>
      </c>
      <c r="F282" s="7" t="str">
        <f t="shared" si="78"/>
        <v>N/A</v>
      </c>
      <c r="G282" s="1">
        <v>26692</v>
      </c>
      <c r="H282" s="7" t="str">
        <f t="shared" si="79"/>
        <v>N/A</v>
      </c>
      <c r="I282" s="8">
        <v>7.3410000000000002</v>
      </c>
      <c r="J282" s="8">
        <v>5.5810000000000004</v>
      </c>
      <c r="K282" s="1" t="s">
        <v>213</v>
      </c>
      <c r="L282" s="105" t="str">
        <f t="shared" si="80"/>
        <v>N/A</v>
      </c>
    </row>
    <row r="283" spans="1:12" x14ac:dyDescent="0.2">
      <c r="A283" s="138" t="s">
        <v>694</v>
      </c>
      <c r="B283" s="1" t="s">
        <v>213</v>
      </c>
      <c r="C283" s="1">
        <v>25738</v>
      </c>
      <c r="D283" s="7" t="str">
        <f t="shared" si="74"/>
        <v>N/A</v>
      </c>
      <c r="E283" s="1">
        <v>26746</v>
      </c>
      <c r="F283" s="7" t="str">
        <f t="shared" si="78"/>
        <v>N/A</v>
      </c>
      <c r="G283" s="1">
        <v>28726</v>
      </c>
      <c r="H283" s="7" t="str">
        <f t="shared" si="79"/>
        <v>N/A</v>
      </c>
      <c r="I283" s="8">
        <v>3.9159999999999999</v>
      </c>
      <c r="J283" s="8">
        <v>7.4029999999999996</v>
      </c>
      <c r="K283" s="1" t="s">
        <v>213</v>
      </c>
      <c r="L283" s="105" t="str">
        <f t="shared" si="80"/>
        <v>N/A</v>
      </c>
    </row>
    <row r="284" spans="1:12" ht="25.5" x14ac:dyDescent="0.2">
      <c r="A284" s="138" t="s">
        <v>695</v>
      </c>
      <c r="B284" s="1" t="s">
        <v>213</v>
      </c>
      <c r="C284" s="1">
        <v>21396.666667000001</v>
      </c>
      <c r="D284" s="7" t="str">
        <f t="shared" si="74"/>
        <v>N/A</v>
      </c>
      <c r="E284" s="1">
        <v>22546.333332999999</v>
      </c>
      <c r="F284" s="7" t="str">
        <f t="shared" si="78"/>
        <v>N/A</v>
      </c>
      <c r="G284" s="1">
        <v>24109.166667000001</v>
      </c>
      <c r="H284" s="7" t="str">
        <f t="shared" si="79"/>
        <v>N/A</v>
      </c>
      <c r="I284" s="8">
        <v>5.3730000000000002</v>
      </c>
      <c r="J284" s="8">
        <v>6.9320000000000004</v>
      </c>
      <c r="K284" s="1" t="s">
        <v>213</v>
      </c>
      <c r="L284" s="105" t="str">
        <f t="shared" si="80"/>
        <v>N/A</v>
      </c>
    </row>
    <row r="285" spans="1:12" x14ac:dyDescent="0.2">
      <c r="A285" s="138" t="s">
        <v>402</v>
      </c>
      <c r="B285" s="22" t="s">
        <v>290</v>
      </c>
      <c r="C285" s="4">
        <v>14.427836315</v>
      </c>
      <c r="D285" s="27" t="str">
        <f>IF($B285="N/A","N/A",IF(C285&lt;=40,"Yes","No"))</f>
        <v>Yes</v>
      </c>
      <c r="E285" s="4">
        <v>15.312537856000001</v>
      </c>
      <c r="F285" s="27" t="str">
        <f>IF($B285="N/A","N/A",IF(E285&lt;=40,"Yes","No"))</f>
        <v>Yes</v>
      </c>
      <c r="G285" s="4">
        <v>15.523388021000001</v>
      </c>
      <c r="H285" s="27" t="str">
        <f>IF($B285="N/A","N/A",IF(G285&lt;=40,"Yes","No"))</f>
        <v>Yes</v>
      </c>
      <c r="I285" s="8">
        <v>6.1319999999999997</v>
      </c>
      <c r="J285" s="8">
        <v>1.377</v>
      </c>
      <c r="K285" s="28" t="s">
        <v>736</v>
      </c>
      <c r="L285" s="105" t="str">
        <f t="shared" si="80"/>
        <v>Yes</v>
      </c>
    </row>
    <row r="286" spans="1:12" x14ac:dyDescent="0.2">
      <c r="A286" s="138" t="s">
        <v>696</v>
      </c>
      <c r="B286" s="1" t="s">
        <v>213</v>
      </c>
      <c r="C286" s="1">
        <v>0</v>
      </c>
      <c r="D286" s="7" t="str">
        <f t="shared" ref="D286:D304" si="81">IF($B286="N/A","N/A",IF(C286&gt;10,"No",IF(C286&lt;-10,"No","Yes")))</f>
        <v>N/A</v>
      </c>
      <c r="E286" s="1">
        <v>0</v>
      </c>
      <c r="F286" s="7" t="str">
        <f t="shared" ref="F286:F287" si="82">IF($B286="N/A","N/A",IF(E286&gt;10,"No",IF(E286&lt;-10,"No","Yes")))</f>
        <v>N/A</v>
      </c>
      <c r="G286" s="1">
        <v>0</v>
      </c>
      <c r="H286" s="7" t="str">
        <f t="shared" ref="H286:H287" si="83">IF($B286="N/A","N/A",IF(G286&gt;10,"No",IF(G286&lt;-10,"No","Yes")))</f>
        <v>N/A</v>
      </c>
      <c r="I286" s="8" t="s">
        <v>1748</v>
      </c>
      <c r="J286" s="8" t="s">
        <v>1748</v>
      </c>
      <c r="K286" s="1" t="s">
        <v>213</v>
      </c>
      <c r="L286" s="105" t="str">
        <f t="shared" ref="L286:L287" si="84">IF(J286="Div by 0", "N/A", IF(K286="N/A","N/A", IF(J286&gt;VALUE(MID(K286,1,2)), "No", IF(J286&lt;-1*VALUE(MID(K286,1,2)), "No", "Yes"))))</f>
        <v>N/A</v>
      </c>
    </row>
    <row r="287" spans="1:12" x14ac:dyDescent="0.2">
      <c r="A287" s="138" t="s">
        <v>697</v>
      </c>
      <c r="B287" s="1" t="s">
        <v>213</v>
      </c>
      <c r="C287" s="1">
        <v>0</v>
      </c>
      <c r="D287" s="7" t="str">
        <f t="shared" si="81"/>
        <v>N/A</v>
      </c>
      <c r="E287" s="1">
        <v>0</v>
      </c>
      <c r="F287" s="7" t="str">
        <f t="shared" si="82"/>
        <v>N/A</v>
      </c>
      <c r="G287" s="1">
        <v>0</v>
      </c>
      <c r="H287" s="7" t="str">
        <f t="shared" si="83"/>
        <v>N/A</v>
      </c>
      <c r="I287" s="8" t="s">
        <v>1748</v>
      </c>
      <c r="J287" s="8" t="s">
        <v>1748</v>
      </c>
      <c r="K287" s="1" t="s">
        <v>213</v>
      </c>
      <c r="L287" s="105" t="str">
        <f t="shared" si="84"/>
        <v>N/A</v>
      </c>
    </row>
    <row r="288" spans="1:12" x14ac:dyDescent="0.2">
      <c r="A288" s="138" t="s">
        <v>698</v>
      </c>
      <c r="B288" s="1" t="s">
        <v>213</v>
      </c>
      <c r="C288" s="1">
        <v>0</v>
      </c>
      <c r="D288" s="7" t="str">
        <f t="shared" si="81"/>
        <v>N/A</v>
      </c>
      <c r="E288" s="1">
        <v>0</v>
      </c>
      <c r="F288" s="7" t="str">
        <f t="shared" ref="F288:F289" si="85">IF($B288="N/A","N/A",IF(E288&gt;10,"No",IF(E288&lt;-10,"No","Yes")))</f>
        <v>N/A</v>
      </c>
      <c r="G288" s="1">
        <v>321</v>
      </c>
      <c r="H288" s="7" t="str">
        <f t="shared" ref="H288:H289" si="86">IF($B288="N/A","N/A",IF(G288&gt;10,"No",IF(G288&lt;-10,"No","Yes")))</f>
        <v>N/A</v>
      </c>
      <c r="I288" s="8" t="s">
        <v>1748</v>
      </c>
      <c r="J288" s="8" t="s">
        <v>1748</v>
      </c>
      <c r="K288" s="1" t="s">
        <v>213</v>
      </c>
      <c r="L288" s="105" t="str">
        <f t="shared" ref="L288:L289" si="87">IF(J288="Div by 0", "N/A", IF(K288="N/A","N/A", IF(J288&gt;VALUE(MID(K288,1,2)), "No", IF(J288&lt;-1*VALUE(MID(K288,1,2)), "No", "Yes"))))</f>
        <v>N/A</v>
      </c>
    </row>
    <row r="289" spans="1:12" x14ac:dyDescent="0.2">
      <c r="A289" s="138" t="s">
        <v>710</v>
      </c>
      <c r="B289" s="1" t="s">
        <v>213</v>
      </c>
      <c r="C289" s="1">
        <v>0</v>
      </c>
      <c r="D289" s="7" t="str">
        <f t="shared" si="81"/>
        <v>N/A</v>
      </c>
      <c r="E289" s="1">
        <v>0</v>
      </c>
      <c r="F289" s="7" t="str">
        <f t="shared" si="85"/>
        <v>N/A</v>
      </c>
      <c r="G289" s="1">
        <v>129.83333332999999</v>
      </c>
      <c r="H289" s="7" t="str">
        <f t="shared" si="86"/>
        <v>N/A</v>
      </c>
      <c r="I289" s="8" t="s">
        <v>1748</v>
      </c>
      <c r="J289" s="8" t="s">
        <v>1748</v>
      </c>
      <c r="K289" s="1" t="s">
        <v>213</v>
      </c>
      <c r="L289" s="105" t="str">
        <f t="shared" si="87"/>
        <v>N/A</v>
      </c>
    </row>
    <row r="290" spans="1:12" x14ac:dyDescent="0.2">
      <c r="A290" s="138" t="s">
        <v>699</v>
      </c>
      <c r="B290" s="1" t="s">
        <v>213</v>
      </c>
      <c r="C290" s="1">
        <v>82961</v>
      </c>
      <c r="D290" s="7" t="str">
        <f t="shared" si="81"/>
        <v>N/A</v>
      </c>
      <c r="E290" s="1">
        <v>99387</v>
      </c>
      <c r="F290" s="7" t="str">
        <f t="shared" ref="F290:F304" si="88">IF($B290="N/A","N/A",IF(E290&gt;10,"No",IF(E290&lt;-10,"No","Yes")))</f>
        <v>N/A</v>
      </c>
      <c r="G290" s="1">
        <v>130369</v>
      </c>
      <c r="H290" s="7" t="str">
        <f t="shared" ref="H290:H304" si="89">IF($B290="N/A","N/A",IF(G290&gt;10,"No",IF(G290&lt;-10,"No","Yes")))</f>
        <v>N/A</v>
      </c>
      <c r="I290" s="8">
        <v>19.8</v>
      </c>
      <c r="J290" s="8">
        <v>31.17</v>
      </c>
      <c r="K290" s="1" t="s">
        <v>213</v>
      </c>
      <c r="L290" s="105" t="str">
        <f t="shared" ref="L290:L301" si="90">IF(J290="Div by 0", "N/A", IF(K290="N/A","N/A", IF(J290&gt;VALUE(MID(K290,1,2)), "No", IF(J290&lt;-1*VALUE(MID(K290,1,2)), "No", "Yes"))))</f>
        <v>N/A</v>
      </c>
    </row>
    <row r="291" spans="1:12" x14ac:dyDescent="0.2">
      <c r="A291" s="138" t="s">
        <v>700</v>
      </c>
      <c r="B291" s="1" t="s">
        <v>213</v>
      </c>
      <c r="C291" s="1">
        <v>117742</v>
      </c>
      <c r="D291" s="7" t="str">
        <f t="shared" si="81"/>
        <v>N/A</v>
      </c>
      <c r="E291" s="1">
        <v>134414</v>
      </c>
      <c r="F291" s="7" t="str">
        <f t="shared" si="88"/>
        <v>N/A</v>
      </c>
      <c r="G291" s="1">
        <v>165081</v>
      </c>
      <c r="H291" s="7" t="str">
        <f t="shared" si="89"/>
        <v>N/A</v>
      </c>
      <c r="I291" s="8">
        <v>14.16</v>
      </c>
      <c r="J291" s="8">
        <v>22.82</v>
      </c>
      <c r="K291" s="1" t="s">
        <v>213</v>
      </c>
      <c r="L291" s="105" t="str">
        <f t="shared" si="90"/>
        <v>N/A</v>
      </c>
    </row>
    <row r="292" spans="1:12" x14ac:dyDescent="0.2">
      <c r="A292" s="138" t="s">
        <v>718</v>
      </c>
      <c r="B292" s="22" t="s">
        <v>213</v>
      </c>
      <c r="C292" s="9">
        <v>10.033802721000001</v>
      </c>
      <c r="D292" s="7" t="str">
        <f t="shared" si="81"/>
        <v>N/A</v>
      </c>
      <c r="E292" s="9">
        <v>13.740384186</v>
      </c>
      <c r="F292" s="7" t="str">
        <f t="shared" si="88"/>
        <v>N/A</v>
      </c>
      <c r="G292" s="9">
        <v>23.046867900999999</v>
      </c>
      <c r="H292" s="7" t="str">
        <f t="shared" si="89"/>
        <v>N/A</v>
      </c>
      <c r="I292" s="8">
        <v>36.94</v>
      </c>
      <c r="J292" s="8">
        <v>67.73</v>
      </c>
      <c r="K292" s="22" t="s">
        <v>213</v>
      </c>
      <c r="L292" s="105" t="str">
        <f t="shared" si="90"/>
        <v>N/A</v>
      </c>
    </row>
    <row r="293" spans="1:12" x14ac:dyDescent="0.2">
      <c r="A293" s="138" t="s">
        <v>711</v>
      </c>
      <c r="B293" s="1" t="s">
        <v>213</v>
      </c>
      <c r="C293" s="1">
        <v>75108.166666999998</v>
      </c>
      <c r="D293" s="7" t="str">
        <f t="shared" si="81"/>
        <v>N/A</v>
      </c>
      <c r="E293" s="1">
        <v>81798</v>
      </c>
      <c r="F293" s="7" t="str">
        <f t="shared" si="88"/>
        <v>N/A</v>
      </c>
      <c r="G293" s="1">
        <v>98876.75</v>
      </c>
      <c r="H293" s="7" t="str">
        <f t="shared" si="89"/>
        <v>N/A</v>
      </c>
      <c r="I293" s="8">
        <v>8.907</v>
      </c>
      <c r="J293" s="8">
        <v>20.88</v>
      </c>
      <c r="K293" s="1" t="s">
        <v>213</v>
      </c>
      <c r="L293" s="105" t="str">
        <f t="shared" si="90"/>
        <v>N/A</v>
      </c>
    </row>
    <row r="294" spans="1:12" x14ac:dyDescent="0.2">
      <c r="A294" s="138" t="s">
        <v>701</v>
      </c>
      <c r="B294" s="1" t="s">
        <v>213</v>
      </c>
      <c r="C294" s="1">
        <v>0</v>
      </c>
      <c r="D294" s="7" t="str">
        <f t="shared" si="81"/>
        <v>N/A</v>
      </c>
      <c r="E294" s="1">
        <v>0</v>
      </c>
      <c r="F294" s="7" t="str">
        <f t="shared" si="88"/>
        <v>N/A</v>
      </c>
      <c r="G294" s="1">
        <v>0</v>
      </c>
      <c r="H294" s="7" t="str">
        <f t="shared" si="89"/>
        <v>N/A</v>
      </c>
      <c r="I294" s="8" t="s">
        <v>1748</v>
      </c>
      <c r="J294" s="8" t="s">
        <v>1748</v>
      </c>
      <c r="K294" s="1" t="s">
        <v>213</v>
      </c>
      <c r="L294" s="105" t="str">
        <f t="shared" si="90"/>
        <v>N/A</v>
      </c>
    </row>
    <row r="295" spans="1:12" x14ac:dyDescent="0.2">
      <c r="A295" s="138" t="s">
        <v>712</v>
      </c>
      <c r="B295" s="1" t="s">
        <v>213</v>
      </c>
      <c r="C295" s="1">
        <v>0</v>
      </c>
      <c r="D295" s="7" t="str">
        <f t="shared" si="81"/>
        <v>N/A</v>
      </c>
      <c r="E295" s="1">
        <v>0</v>
      </c>
      <c r="F295" s="7" t="str">
        <f t="shared" si="88"/>
        <v>N/A</v>
      </c>
      <c r="G295" s="1">
        <v>0</v>
      </c>
      <c r="H295" s="7" t="str">
        <f t="shared" si="89"/>
        <v>N/A</v>
      </c>
      <c r="I295" s="8" t="s">
        <v>1748</v>
      </c>
      <c r="J295" s="8" t="s">
        <v>1748</v>
      </c>
      <c r="K295" s="1" t="s">
        <v>213</v>
      </c>
      <c r="L295" s="105" t="str">
        <f t="shared" si="90"/>
        <v>N/A</v>
      </c>
    </row>
    <row r="296" spans="1:12" x14ac:dyDescent="0.2">
      <c r="A296" s="138" t="s">
        <v>702</v>
      </c>
      <c r="B296" s="1" t="s">
        <v>213</v>
      </c>
      <c r="C296" s="1">
        <v>0</v>
      </c>
      <c r="D296" s="7" t="str">
        <f t="shared" si="81"/>
        <v>N/A</v>
      </c>
      <c r="E296" s="1">
        <v>0</v>
      </c>
      <c r="F296" s="7" t="str">
        <f t="shared" si="88"/>
        <v>N/A</v>
      </c>
      <c r="G296" s="1">
        <v>0</v>
      </c>
      <c r="H296" s="7" t="str">
        <f t="shared" si="89"/>
        <v>N/A</v>
      </c>
      <c r="I296" s="8" t="s">
        <v>1748</v>
      </c>
      <c r="J296" s="8" t="s">
        <v>1748</v>
      </c>
      <c r="K296" s="1" t="s">
        <v>213</v>
      </c>
      <c r="L296" s="105" t="str">
        <f t="shared" si="90"/>
        <v>N/A</v>
      </c>
    </row>
    <row r="297" spans="1:12" x14ac:dyDescent="0.2">
      <c r="A297" s="138" t="s">
        <v>713</v>
      </c>
      <c r="B297" s="1" t="s">
        <v>213</v>
      </c>
      <c r="C297" s="1">
        <v>0</v>
      </c>
      <c r="D297" s="7" t="str">
        <f t="shared" si="81"/>
        <v>N/A</v>
      </c>
      <c r="E297" s="1">
        <v>0</v>
      </c>
      <c r="F297" s="7" t="str">
        <f t="shared" si="88"/>
        <v>N/A</v>
      </c>
      <c r="G297" s="1">
        <v>0</v>
      </c>
      <c r="H297" s="7" t="str">
        <f t="shared" si="89"/>
        <v>N/A</v>
      </c>
      <c r="I297" s="8" t="s">
        <v>1748</v>
      </c>
      <c r="J297" s="8" t="s">
        <v>1748</v>
      </c>
      <c r="K297" s="1" t="s">
        <v>213</v>
      </c>
      <c r="L297" s="105" t="str">
        <f t="shared" si="90"/>
        <v>N/A</v>
      </c>
    </row>
    <row r="298" spans="1:12" x14ac:dyDescent="0.2">
      <c r="A298" s="138" t="s">
        <v>703</v>
      </c>
      <c r="B298" s="1" t="s">
        <v>213</v>
      </c>
      <c r="C298" s="1">
        <v>93</v>
      </c>
      <c r="D298" s="7" t="str">
        <f t="shared" si="81"/>
        <v>N/A</v>
      </c>
      <c r="E298" s="1">
        <v>69</v>
      </c>
      <c r="F298" s="7" t="str">
        <f t="shared" si="88"/>
        <v>N/A</v>
      </c>
      <c r="G298" s="1">
        <v>60</v>
      </c>
      <c r="H298" s="7" t="str">
        <f t="shared" si="89"/>
        <v>N/A</v>
      </c>
      <c r="I298" s="8">
        <v>-25.8</v>
      </c>
      <c r="J298" s="8">
        <v>-13</v>
      </c>
      <c r="K298" s="1" t="s">
        <v>213</v>
      </c>
      <c r="L298" s="105" t="str">
        <f t="shared" si="90"/>
        <v>N/A</v>
      </c>
    </row>
    <row r="299" spans="1:12" x14ac:dyDescent="0.2">
      <c r="A299" s="138" t="s">
        <v>714</v>
      </c>
      <c r="B299" s="1" t="s">
        <v>213</v>
      </c>
      <c r="C299" s="1">
        <v>61.416666667000001</v>
      </c>
      <c r="D299" s="7" t="str">
        <f t="shared" si="81"/>
        <v>N/A</v>
      </c>
      <c r="E299" s="1">
        <v>60.833333332999999</v>
      </c>
      <c r="F299" s="7" t="str">
        <f t="shared" si="88"/>
        <v>N/A</v>
      </c>
      <c r="G299" s="1">
        <v>36.666666667000001</v>
      </c>
      <c r="H299" s="7" t="str">
        <f t="shared" si="89"/>
        <v>N/A</v>
      </c>
      <c r="I299" s="8">
        <v>-0.95</v>
      </c>
      <c r="J299" s="8">
        <v>-39.700000000000003</v>
      </c>
      <c r="K299" s="1" t="s">
        <v>213</v>
      </c>
      <c r="L299" s="105" t="str">
        <f t="shared" si="90"/>
        <v>N/A</v>
      </c>
    </row>
    <row r="300" spans="1:12" x14ac:dyDescent="0.2">
      <c r="A300" s="138" t="s">
        <v>403</v>
      </c>
      <c r="B300" s="1" t="s">
        <v>213</v>
      </c>
      <c r="C300" s="1">
        <v>11</v>
      </c>
      <c r="D300" s="7" t="str">
        <f t="shared" si="81"/>
        <v>N/A</v>
      </c>
      <c r="E300" s="1">
        <v>0</v>
      </c>
      <c r="F300" s="7" t="str">
        <f t="shared" si="88"/>
        <v>N/A</v>
      </c>
      <c r="G300" s="1">
        <v>0</v>
      </c>
      <c r="H300" s="7" t="str">
        <f t="shared" si="89"/>
        <v>N/A</v>
      </c>
      <c r="I300" s="8">
        <v>-100</v>
      </c>
      <c r="J300" s="8" t="s">
        <v>1748</v>
      </c>
      <c r="K300" s="1" t="s">
        <v>213</v>
      </c>
      <c r="L300" s="105" t="str">
        <f t="shared" si="90"/>
        <v>N/A</v>
      </c>
    </row>
    <row r="301" spans="1:12" x14ac:dyDescent="0.2">
      <c r="A301" s="138" t="s">
        <v>715</v>
      </c>
      <c r="B301" s="1" t="s">
        <v>213</v>
      </c>
      <c r="C301" s="1">
        <v>0.83333333330000003</v>
      </c>
      <c r="D301" s="7" t="str">
        <f t="shared" si="81"/>
        <v>N/A</v>
      </c>
      <c r="E301" s="1">
        <v>0</v>
      </c>
      <c r="F301" s="7" t="str">
        <f t="shared" si="88"/>
        <v>N/A</v>
      </c>
      <c r="G301" s="1">
        <v>0</v>
      </c>
      <c r="H301" s="7" t="str">
        <f t="shared" si="89"/>
        <v>N/A</v>
      </c>
      <c r="I301" s="8">
        <v>-100</v>
      </c>
      <c r="J301" s="8" t="s">
        <v>1748</v>
      </c>
      <c r="K301" s="1" t="s">
        <v>213</v>
      </c>
      <c r="L301" s="105" t="str">
        <f t="shared" si="90"/>
        <v>N/A</v>
      </c>
    </row>
    <row r="302" spans="1:12" x14ac:dyDescent="0.2">
      <c r="A302" s="138" t="s">
        <v>704</v>
      </c>
      <c r="B302" s="1" t="s">
        <v>213</v>
      </c>
      <c r="C302" s="1">
        <v>0</v>
      </c>
      <c r="D302" s="7" t="str">
        <f t="shared" si="81"/>
        <v>N/A</v>
      </c>
      <c r="E302" s="1">
        <v>0</v>
      </c>
      <c r="F302" s="7" t="str">
        <f t="shared" si="88"/>
        <v>N/A</v>
      </c>
      <c r="G302" s="1">
        <v>0</v>
      </c>
      <c r="H302" s="7" t="str">
        <f t="shared" si="89"/>
        <v>N/A</v>
      </c>
      <c r="I302" s="8" t="s">
        <v>1748</v>
      </c>
      <c r="J302" s="8" t="s">
        <v>1748</v>
      </c>
      <c r="K302" s="1" t="s">
        <v>213</v>
      </c>
      <c r="L302" s="105" t="str">
        <f t="shared" ref="L302:L304" si="91">IF(J302="Div by 0", "N/A", IF(K302="N/A","N/A", IF(J302&gt;VALUE(MID(K302,1,2)), "No", IF(J302&lt;-1*VALUE(MID(K302,1,2)), "No", "Yes"))))</f>
        <v>N/A</v>
      </c>
    </row>
    <row r="303" spans="1:12" x14ac:dyDescent="0.2">
      <c r="A303" s="138" t="s">
        <v>705</v>
      </c>
      <c r="B303" s="1" t="s">
        <v>213</v>
      </c>
      <c r="C303" s="1">
        <v>0</v>
      </c>
      <c r="D303" s="7" t="str">
        <f t="shared" si="81"/>
        <v>N/A</v>
      </c>
      <c r="E303" s="1">
        <v>0</v>
      </c>
      <c r="F303" s="7" t="str">
        <f t="shared" si="88"/>
        <v>N/A</v>
      </c>
      <c r="G303" s="1">
        <v>0</v>
      </c>
      <c r="H303" s="7" t="str">
        <f t="shared" si="89"/>
        <v>N/A</v>
      </c>
      <c r="I303" s="8" t="s">
        <v>1748</v>
      </c>
      <c r="J303" s="8" t="s">
        <v>1748</v>
      </c>
      <c r="K303" s="1" t="s">
        <v>213</v>
      </c>
      <c r="L303" s="105" t="str">
        <f t="shared" si="91"/>
        <v>N/A</v>
      </c>
    </row>
    <row r="304" spans="1:12" x14ac:dyDescent="0.2">
      <c r="A304" s="138" t="s">
        <v>716</v>
      </c>
      <c r="B304" s="1" t="s">
        <v>213</v>
      </c>
      <c r="C304" s="1">
        <v>0</v>
      </c>
      <c r="D304" s="7" t="str">
        <f t="shared" si="81"/>
        <v>N/A</v>
      </c>
      <c r="E304" s="1">
        <v>0</v>
      </c>
      <c r="F304" s="7" t="str">
        <f t="shared" si="88"/>
        <v>N/A</v>
      </c>
      <c r="G304" s="1">
        <v>0</v>
      </c>
      <c r="H304" s="7" t="str">
        <f t="shared" si="89"/>
        <v>N/A</v>
      </c>
      <c r="I304" s="8" t="s">
        <v>1748</v>
      </c>
      <c r="J304" s="8" t="s">
        <v>1748</v>
      </c>
      <c r="K304" s="1" t="s">
        <v>213</v>
      </c>
      <c r="L304" s="105" t="str">
        <f t="shared" si="91"/>
        <v>N/A</v>
      </c>
    </row>
    <row r="305" spans="1:12" ht="25.5" x14ac:dyDescent="0.2">
      <c r="A305" s="156" t="s">
        <v>706</v>
      </c>
      <c r="B305" s="1" t="s">
        <v>213</v>
      </c>
      <c r="C305" s="1">
        <v>0</v>
      </c>
      <c r="D305" s="1" t="s">
        <v>213</v>
      </c>
      <c r="E305" s="1">
        <v>0</v>
      </c>
      <c r="F305" s="1" t="s">
        <v>213</v>
      </c>
      <c r="G305" s="1">
        <v>0</v>
      </c>
      <c r="H305" s="1" t="s">
        <v>213</v>
      </c>
      <c r="I305" s="8" t="s">
        <v>1748</v>
      </c>
      <c r="J305" s="8" t="s">
        <v>1748</v>
      </c>
      <c r="K305" s="1" t="s">
        <v>213</v>
      </c>
      <c r="L305" s="105" t="str">
        <f>IF(J305="Div by 0", "N/A", IF(K305="N/A","N/A", IF(J305&gt;VALUE(MID(K305,1,2)), "No", IF(J305&lt;-1*VALUE(MID(K305,1,2)), "No", "Yes"))))</f>
        <v>N/A</v>
      </c>
    </row>
    <row r="306" spans="1:12" x14ac:dyDescent="0.2">
      <c r="A306" s="156" t="s">
        <v>707</v>
      </c>
      <c r="B306" s="1" t="s">
        <v>213</v>
      </c>
      <c r="C306" s="1">
        <v>0</v>
      </c>
      <c r="D306" s="1" t="s">
        <v>213</v>
      </c>
      <c r="E306" s="1">
        <v>0</v>
      </c>
      <c r="F306" s="1" t="s">
        <v>213</v>
      </c>
      <c r="G306" s="1">
        <v>0</v>
      </c>
      <c r="H306" s="1" t="s">
        <v>213</v>
      </c>
      <c r="I306" s="8" t="s">
        <v>1748</v>
      </c>
      <c r="J306" s="8" t="s">
        <v>1748</v>
      </c>
      <c r="K306" s="1" t="s">
        <v>213</v>
      </c>
      <c r="L306" s="105" t="str">
        <f>IF(J306="Div by 0", "N/A", IF(K306="N/A","N/A", IF(J306&gt;VALUE(MID(K306,1,2)), "No", IF(J306&lt;-1*VALUE(MID(K306,1,2)), "No", "Yes"))))</f>
        <v>N/A</v>
      </c>
    </row>
    <row r="307" spans="1:12" x14ac:dyDescent="0.2">
      <c r="A307" s="156" t="s">
        <v>717</v>
      </c>
      <c r="B307" s="1" t="s">
        <v>213</v>
      </c>
      <c r="C307" s="1">
        <v>0</v>
      </c>
      <c r="D307" s="1" t="s">
        <v>213</v>
      </c>
      <c r="E307" s="1">
        <v>0</v>
      </c>
      <c r="F307" s="1" t="s">
        <v>213</v>
      </c>
      <c r="G307" s="1">
        <v>0</v>
      </c>
      <c r="H307" s="1" t="s">
        <v>213</v>
      </c>
      <c r="I307" s="8" t="s">
        <v>1748</v>
      </c>
      <c r="J307" s="8" t="s">
        <v>1748</v>
      </c>
      <c r="K307" s="1" t="s">
        <v>213</v>
      </c>
      <c r="L307" s="105" t="str">
        <f>IF(J307="Div by 0", "N/A", IF(K307="N/A","N/A", IF(J307&gt;VALUE(MID(K307,1,2)), "No", IF(J307&lt;-1*VALUE(MID(K307,1,2)), "No", "Yes"))))</f>
        <v>N/A</v>
      </c>
    </row>
    <row r="308" spans="1:12" ht="25.5" x14ac:dyDescent="0.2">
      <c r="A308" s="156" t="s">
        <v>708</v>
      </c>
      <c r="B308" s="1" t="s">
        <v>213</v>
      </c>
      <c r="C308" s="1">
        <v>0</v>
      </c>
      <c r="D308" s="1" t="s">
        <v>213</v>
      </c>
      <c r="E308" s="1">
        <v>0</v>
      </c>
      <c r="F308" s="1" t="s">
        <v>213</v>
      </c>
      <c r="G308" s="1">
        <v>0</v>
      </c>
      <c r="H308" s="1" t="s">
        <v>213</v>
      </c>
      <c r="I308" s="8" t="s">
        <v>1748</v>
      </c>
      <c r="J308" s="8" t="s">
        <v>1748</v>
      </c>
      <c r="K308" s="1" t="s">
        <v>213</v>
      </c>
      <c r="L308" s="105" t="str">
        <f>IF(J308="Div by 0", "N/A", IF(K308="N/A","N/A", IF(J308&gt;VALUE(MID(K308,1,2)), "No", IF(J308&lt;-1*VALUE(MID(K308,1,2)), "No", "Yes"))))</f>
        <v>N/A</v>
      </c>
    </row>
    <row r="309" spans="1:12" x14ac:dyDescent="0.2">
      <c r="A309" s="156" t="s">
        <v>709</v>
      </c>
      <c r="B309" s="1" t="s">
        <v>213</v>
      </c>
      <c r="C309" s="1">
        <v>111330</v>
      </c>
      <c r="D309" s="1" t="s">
        <v>213</v>
      </c>
      <c r="E309" s="1">
        <v>129504</v>
      </c>
      <c r="F309" s="1" t="s">
        <v>213</v>
      </c>
      <c r="G309" s="1">
        <v>162061</v>
      </c>
      <c r="H309" s="1" t="s">
        <v>213</v>
      </c>
      <c r="I309" s="8">
        <v>16.32</v>
      </c>
      <c r="J309" s="8">
        <v>25.14</v>
      </c>
      <c r="K309" s="1" t="s">
        <v>213</v>
      </c>
      <c r="L309" s="105" t="str">
        <f>IF(J309="Div by 0", "N/A", IF(K309="N/A","N/A", IF(J309&gt;VALUE(MID(K309,1,2)), "No", IF(J309&lt;-1*VALUE(MID(K309,1,2)), "No", "Yes"))))</f>
        <v>N/A</v>
      </c>
    </row>
    <row r="310" spans="1:12" x14ac:dyDescent="0.2">
      <c r="A310" s="157" t="s">
        <v>73</v>
      </c>
      <c r="B310" s="22" t="s">
        <v>213</v>
      </c>
      <c r="C310" s="23">
        <v>924736</v>
      </c>
      <c r="D310" s="27" t="str">
        <f>IF($B310="N/A","N/A",IF(C310&gt;10,"No",IF(C310&lt;-10,"No","Yes")))</f>
        <v>N/A</v>
      </c>
      <c r="E310" s="23">
        <v>1002106</v>
      </c>
      <c r="F310" s="27" t="str">
        <f>IF($B310="N/A","N/A",IF(E310&gt;10,"No",IF(E310&lt;-10,"No","Yes")))</f>
        <v>N/A</v>
      </c>
      <c r="G310" s="23">
        <v>1084853</v>
      </c>
      <c r="H310" s="27" t="str">
        <f>IF($B310="N/A","N/A",IF(G310&gt;10,"No",IF(G310&lt;-10,"No","Yes")))</f>
        <v>N/A</v>
      </c>
      <c r="I310" s="8">
        <v>8.3670000000000009</v>
      </c>
      <c r="J310" s="8">
        <v>8.2569999999999997</v>
      </c>
      <c r="K310" s="28" t="s">
        <v>736</v>
      </c>
      <c r="L310" s="105" t="str">
        <f t="shared" ref="L310:L339" si="92">IF(J310="Div by 0", "N/A", IF(K310="N/A","N/A", IF(J310&gt;VALUE(MID(K310,1,2)), "No", IF(J310&lt;-1*VALUE(MID(K310,1,2)), "No", "Yes"))))</f>
        <v>Yes</v>
      </c>
    </row>
    <row r="311" spans="1:12" x14ac:dyDescent="0.2">
      <c r="A311" s="156" t="s">
        <v>182</v>
      </c>
      <c r="B311" s="22" t="s">
        <v>213</v>
      </c>
      <c r="C311" s="23">
        <v>68419</v>
      </c>
      <c r="D311" s="7" t="str">
        <f t="shared" ref="D311:D314" si="93">IF($B311="N/A","N/A",IF(C311&gt;10,"No",IF(C311&lt;-10,"No","Yes")))</f>
        <v>N/A</v>
      </c>
      <c r="E311" s="23">
        <v>67928</v>
      </c>
      <c r="F311" s="7" t="str">
        <f t="shared" ref="F311:F314" si="94">IF($B311="N/A","N/A",IF(E311&gt;10,"No",IF(E311&lt;-10,"No","Yes")))</f>
        <v>N/A</v>
      </c>
      <c r="G311" s="23">
        <v>66112</v>
      </c>
      <c r="H311" s="7" t="str">
        <f t="shared" ref="H311:H314" si="95">IF($B311="N/A","N/A",IF(G311&gt;10,"No",IF(G311&lt;-10,"No","Yes")))</f>
        <v>N/A</v>
      </c>
      <c r="I311" s="8">
        <v>-0.71799999999999997</v>
      </c>
      <c r="J311" s="8">
        <v>-2.67</v>
      </c>
      <c r="K311" s="28" t="s">
        <v>736</v>
      </c>
      <c r="L311" s="105" t="str">
        <f>IF(J311="Div by 0", "N/A", IF(OR(J311="N/A",K311="N/A"),"N/A", IF(J311&gt;VALUE(MID(K311,1,2)), "No", IF(J311&lt;-1*VALUE(MID(K311,1,2)), "No", "Yes"))))</f>
        <v>Yes</v>
      </c>
    </row>
    <row r="312" spans="1:12" x14ac:dyDescent="0.2">
      <c r="A312" s="156" t="s">
        <v>183</v>
      </c>
      <c r="B312" s="22" t="s">
        <v>213</v>
      </c>
      <c r="C312" s="23">
        <v>165506</v>
      </c>
      <c r="D312" s="7" t="str">
        <f t="shared" si="93"/>
        <v>N/A</v>
      </c>
      <c r="E312" s="23">
        <v>168026</v>
      </c>
      <c r="F312" s="7" t="str">
        <f t="shared" si="94"/>
        <v>N/A</v>
      </c>
      <c r="G312" s="23">
        <v>164082</v>
      </c>
      <c r="H312" s="7" t="str">
        <f t="shared" si="95"/>
        <v>N/A</v>
      </c>
      <c r="I312" s="8">
        <v>1.5229999999999999</v>
      </c>
      <c r="J312" s="8">
        <v>-2.35</v>
      </c>
      <c r="K312" s="28" t="s">
        <v>736</v>
      </c>
      <c r="L312" s="105" t="str">
        <f t="shared" ref="L312:L314" si="96">IF(J312="Div by 0", "N/A", IF(OR(J312="N/A",K312="N/A"),"N/A", IF(J312&gt;VALUE(MID(K312,1,2)), "No", IF(J312&lt;-1*VALUE(MID(K312,1,2)), "No", "Yes"))))</f>
        <v>Yes</v>
      </c>
    </row>
    <row r="313" spans="1:12" x14ac:dyDescent="0.2">
      <c r="A313" s="156" t="s">
        <v>184</v>
      </c>
      <c r="B313" s="22" t="s">
        <v>213</v>
      </c>
      <c r="C313" s="23">
        <v>495563</v>
      </c>
      <c r="D313" s="7" t="str">
        <f t="shared" si="93"/>
        <v>N/A</v>
      </c>
      <c r="E313" s="23">
        <v>568890</v>
      </c>
      <c r="F313" s="7" t="str">
        <f t="shared" si="94"/>
        <v>N/A</v>
      </c>
      <c r="G313" s="23">
        <v>609357</v>
      </c>
      <c r="H313" s="7" t="str">
        <f t="shared" si="95"/>
        <v>N/A</v>
      </c>
      <c r="I313" s="8">
        <v>14.8</v>
      </c>
      <c r="J313" s="8">
        <v>7.1130000000000004</v>
      </c>
      <c r="K313" s="28" t="s">
        <v>736</v>
      </c>
      <c r="L313" s="105" t="str">
        <f t="shared" si="96"/>
        <v>Yes</v>
      </c>
    </row>
    <row r="314" spans="1:12" x14ac:dyDescent="0.2">
      <c r="A314" s="152" t="s">
        <v>185</v>
      </c>
      <c r="B314" s="22" t="s">
        <v>213</v>
      </c>
      <c r="C314" s="23">
        <v>195248</v>
      </c>
      <c r="D314" s="7" t="str">
        <f t="shared" si="93"/>
        <v>N/A</v>
      </c>
      <c r="E314" s="23">
        <v>197262</v>
      </c>
      <c r="F314" s="7" t="str">
        <f t="shared" si="94"/>
        <v>N/A</v>
      </c>
      <c r="G314" s="23">
        <v>245302</v>
      </c>
      <c r="H314" s="7" t="str">
        <f t="shared" si="95"/>
        <v>N/A</v>
      </c>
      <c r="I314" s="8">
        <v>1.032</v>
      </c>
      <c r="J314" s="8">
        <v>24.35</v>
      </c>
      <c r="K314" s="28" t="s">
        <v>736</v>
      </c>
      <c r="L314" s="105" t="str">
        <f t="shared" si="96"/>
        <v>No</v>
      </c>
    </row>
    <row r="315" spans="1:12" x14ac:dyDescent="0.2">
      <c r="A315" s="156" t="s">
        <v>1099</v>
      </c>
      <c r="B315" s="9" t="s">
        <v>213</v>
      </c>
      <c r="C315" s="23">
        <v>513870</v>
      </c>
      <c r="D315" s="5" t="str">
        <f t="shared" ref="D315:F318" si="97">IF($B315="N/A","N/A",IF(C315&lt;0,"No","Yes"))</f>
        <v>N/A</v>
      </c>
      <c r="E315" s="23">
        <v>581376</v>
      </c>
      <c r="F315" s="5" t="str">
        <f t="shared" si="97"/>
        <v>N/A</v>
      </c>
      <c r="G315" s="23">
        <v>613310</v>
      </c>
      <c r="H315" s="5" t="str">
        <f t="shared" ref="H315:H318" si="98">IF($B315="N/A","N/A",IF(G315&lt;0,"No","Yes"))</f>
        <v>N/A</v>
      </c>
      <c r="I315" s="8">
        <v>13.14</v>
      </c>
      <c r="J315" s="8">
        <v>5.4930000000000003</v>
      </c>
      <c r="K315" s="1" t="s">
        <v>735</v>
      </c>
      <c r="L315" s="105" t="str">
        <f>IF(J315="Div by 0", "N/A", IF(OR(J315="N/A",K315="N/A"),"N/A", IF(J315&gt;VALUE(MID(K315,1,2)), "No", IF(J315&lt;-1*VALUE(MID(K315,1,2)), "No", "Yes"))))</f>
        <v>Yes</v>
      </c>
    </row>
    <row r="316" spans="1:12" x14ac:dyDescent="0.2">
      <c r="A316" s="156" t="s">
        <v>430</v>
      </c>
      <c r="B316" s="9" t="s">
        <v>213</v>
      </c>
      <c r="C316" s="23">
        <v>28351</v>
      </c>
      <c r="D316" s="5" t="str">
        <f t="shared" si="97"/>
        <v>N/A</v>
      </c>
      <c r="E316" s="23">
        <v>32283</v>
      </c>
      <c r="F316" s="5" t="str">
        <f t="shared" si="97"/>
        <v>N/A</v>
      </c>
      <c r="G316" s="23">
        <v>39387</v>
      </c>
      <c r="H316" s="5" t="str">
        <f t="shared" si="98"/>
        <v>N/A</v>
      </c>
      <c r="I316" s="8">
        <v>13.87</v>
      </c>
      <c r="J316" s="8">
        <v>22.01</v>
      </c>
      <c r="K316" s="1" t="s">
        <v>735</v>
      </c>
      <c r="L316" s="105" t="str">
        <f t="shared" ref="L316:L318" si="99">IF(J316="Div by 0", "N/A", IF(OR(J316="N/A",K316="N/A"),"N/A", IF(J316&gt;VALUE(MID(K316,1,2)), "No", IF(J316&lt;-1*VALUE(MID(K316,1,2)), "No", "Yes"))))</f>
        <v>No</v>
      </c>
    </row>
    <row r="317" spans="1:12" x14ac:dyDescent="0.2">
      <c r="A317" s="156" t="s">
        <v>431</v>
      </c>
      <c r="B317" s="9" t="s">
        <v>213</v>
      </c>
      <c r="C317" s="23">
        <v>299638</v>
      </c>
      <c r="D317" s="5" t="str">
        <f t="shared" si="97"/>
        <v>N/A</v>
      </c>
      <c r="E317" s="23">
        <v>305559</v>
      </c>
      <c r="F317" s="5" t="str">
        <f t="shared" si="97"/>
        <v>N/A</v>
      </c>
      <c r="G317" s="23">
        <v>349818</v>
      </c>
      <c r="H317" s="5" t="str">
        <f t="shared" si="98"/>
        <v>N/A</v>
      </c>
      <c r="I317" s="8">
        <v>1.976</v>
      </c>
      <c r="J317" s="8">
        <v>14.48</v>
      </c>
      <c r="K317" s="1" t="s">
        <v>735</v>
      </c>
      <c r="L317" s="105" t="str">
        <f t="shared" si="99"/>
        <v>No</v>
      </c>
    </row>
    <row r="318" spans="1:12" x14ac:dyDescent="0.2">
      <c r="A318" s="156" t="s">
        <v>1100</v>
      </c>
      <c r="B318" s="9" t="s">
        <v>213</v>
      </c>
      <c r="C318" s="23">
        <v>67090</v>
      </c>
      <c r="D318" s="5" t="str">
        <f t="shared" si="97"/>
        <v>N/A</v>
      </c>
      <c r="E318" s="23">
        <v>67411</v>
      </c>
      <c r="F318" s="5" t="str">
        <f t="shared" si="97"/>
        <v>N/A</v>
      </c>
      <c r="G318" s="23">
        <v>67692</v>
      </c>
      <c r="H318" s="5" t="str">
        <f t="shared" si="98"/>
        <v>N/A</v>
      </c>
      <c r="I318" s="8">
        <v>0.47849999999999998</v>
      </c>
      <c r="J318" s="8">
        <v>0.4168</v>
      </c>
      <c r="K318" s="1" t="s">
        <v>735</v>
      </c>
      <c r="L318" s="105" t="str">
        <f t="shared" si="99"/>
        <v>Yes</v>
      </c>
    </row>
    <row r="319" spans="1:12" x14ac:dyDescent="0.2">
      <c r="A319" s="156" t="s">
        <v>98</v>
      </c>
      <c r="B319" s="22" t="s">
        <v>291</v>
      </c>
      <c r="C319" s="4">
        <v>89.426171361000002</v>
      </c>
      <c r="D319" s="27" t="str">
        <f>IF($B319="N/A","N/A",IF(C319&gt;80,"Yes","No"))</f>
        <v>Yes</v>
      </c>
      <c r="E319" s="4">
        <v>89.504004566000006</v>
      </c>
      <c r="F319" s="27" t="str">
        <f>IF($B319="N/A","N/A",IF(E319&gt;80,"Yes","No"))</f>
        <v>Yes</v>
      </c>
      <c r="G319" s="4">
        <v>87.671878125000006</v>
      </c>
      <c r="H319" s="27" t="str">
        <f>IF($B319="N/A","N/A",IF(G319&gt;80,"Yes","No"))</f>
        <v>Yes</v>
      </c>
      <c r="I319" s="8">
        <v>8.6999999999999994E-2</v>
      </c>
      <c r="J319" s="8">
        <v>-2.0499999999999998</v>
      </c>
      <c r="K319" s="28" t="s">
        <v>736</v>
      </c>
      <c r="L319" s="105" t="str">
        <f t="shared" si="92"/>
        <v>Yes</v>
      </c>
    </row>
    <row r="320" spans="1:12" x14ac:dyDescent="0.2">
      <c r="A320" s="156" t="s">
        <v>332</v>
      </c>
      <c r="B320" s="22" t="s">
        <v>278</v>
      </c>
      <c r="C320" s="4">
        <v>0.174860717</v>
      </c>
      <c r="D320" s="27" t="str">
        <f>IF($B320="N/A","N/A",IF(C320&gt;=5,"No",IF(C320&lt;0,"No","Yes")))</f>
        <v>Yes</v>
      </c>
      <c r="E320" s="4">
        <v>0.17722676039999999</v>
      </c>
      <c r="F320" s="27" t="str">
        <f>IF($B320="N/A","N/A",IF(E320&gt;=5,"No",IF(E320&lt;0,"No","Yes")))</f>
        <v>Yes</v>
      </c>
      <c r="G320" s="4">
        <v>0.17928696329999999</v>
      </c>
      <c r="H320" s="27" t="str">
        <f>IF($B320="N/A","N/A",IF(G320&gt;=5,"No",IF(G320&lt;0,"No","Yes")))</f>
        <v>Yes</v>
      </c>
      <c r="I320" s="8">
        <v>1.353</v>
      </c>
      <c r="J320" s="8">
        <v>1.1619999999999999</v>
      </c>
      <c r="K320" s="28" t="s">
        <v>736</v>
      </c>
      <c r="L320" s="105" t="str">
        <f t="shared" si="92"/>
        <v>Yes</v>
      </c>
    </row>
    <row r="321" spans="1:12" x14ac:dyDescent="0.2">
      <c r="A321" s="156" t="s">
        <v>340</v>
      </c>
      <c r="B321" s="30" t="s">
        <v>278</v>
      </c>
      <c r="C321" s="4">
        <v>2.3136332963999999</v>
      </c>
      <c r="D321" s="27" t="str">
        <f>IF($B321="N/A","N/A",IF(C321&gt;=5,"No",IF(C321&lt;0,"No","Yes")))</f>
        <v>Yes</v>
      </c>
      <c r="E321" s="4">
        <v>2.2127399695999999</v>
      </c>
      <c r="F321" s="27" t="str">
        <f>IF($B321="N/A","N/A",IF(E321&gt;=5,"No",IF(E321&lt;0,"No","Yes")))</f>
        <v>Yes</v>
      </c>
      <c r="G321" s="4">
        <v>2.1303347089</v>
      </c>
      <c r="H321" s="27" t="str">
        <f>IF($B321="N/A","N/A",IF(G321&gt;=5,"No",IF(G321&lt;0,"No","Yes")))</f>
        <v>Yes</v>
      </c>
      <c r="I321" s="8">
        <v>-4.3600000000000003</v>
      </c>
      <c r="J321" s="8">
        <v>-3.72</v>
      </c>
      <c r="K321" s="28" t="s">
        <v>736</v>
      </c>
      <c r="L321" s="105" t="str">
        <f t="shared" si="92"/>
        <v>Yes</v>
      </c>
    </row>
    <row r="322" spans="1:12" x14ac:dyDescent="0.2">
      <c r="A322" s="156" t="s">
        <v>333</v>
      </c>
      <c r="B322" s="30" t="s">
        <v>278</v>
      </c>
      <c r="C322" s="4">
        <v>0</v>
      </c>
      <c r="D322" s="27" t="str">
        <f>IF($B322="N/A","N/A",IF(C322&gt;=5,"No",IF(C322&lt;0,"No","Yes")))</f>
        <v>Yes</v>
      </c>
      <c r="E322" s="4">
        <v>0</v>
      </c>
      <c r="F322" s="27" t="str">
        <f>IF($B322="N/A","N/A",IF(E322&gt;=5,"No",IF(E322&lt;0,"No","Yes")))</f>
        <v>Yes</v>
      </c>
      <c r="G322" s="4">
        <v>0</v>
      </c>
      <c r="H322" s="27" t="str">
        <f>IF($B322="N/A","N/A",IF(G322&gt;=5,"No",IF(G322&lt;0,"No","Yes")))</f>
        <v>Yes</v>
      </c>
      <c r="I322" s="8" t="s">
        <v>1748</v>
      </c>
      <c r="J322" s="8" t="s">
        <v>1748</v>
      </c>
      <c r="K322" s="28" t="s">
        <v>736</v>
      </c>
      <c r="L322" s="105" t="str">
        <f t="shared" si="92"/>
        <v>N/A</v>
      </c>
    </row>
    <row r="323" spans="1:12" x14ac:dyDescent="0.2">
      <c r="A323" s="156" t="s">
        <v>334</v>
      </c>
      <c r="B323" s="30" t="s">
        <v>292</v>
      </c>
      <c r="C323" s="4">
        <v>0</v>
      </c>
      <c r="D323" s="27" t="str">
        <f>IF($B323="N/A","N/A",IF(C323&gt;0,"No",IF(C323&lt;0,"No","Yes")))</f>
        <v>Yes</v>
      </c>
      <c r="E323" s="4">
        <v>0</v>
      </c>
      <c r="F323" s="27" t="str">
        <f>IF($B323="N/A","N/A",IF(E323&gt;0,"No",IF(E323&lt;0,"No","Yes")))</f>
        <v>Yes</v>
      </c>
      <c r="G323" s="4">
        <v>0</v>
      </c>
      <c r="H323" s="27" t="str">
        <f>IF($B323="N/A","N/A",IF(G323&gt;0,"No",IF(G323&lt;0,"No","Yes")))</f>
        <v>Yes</v>
      </c>
      <c r="I323" s="8" t="s">
        <v>1748</v>
      </c>
      <c r="J323" s="8" t="s">
        <v>1748</v>
      </c>
      <c r="K323" s="28" t="s">
        <v>736</v>
      </c>
      <c r="L323" s="105" t="str">
        <f t="shared" si="92"/>
        <v>N/A</v>
      </c>
    </row>
    <row r="324" spans="1:12" x14ac:dyDescent="0.2">
      <c r="A324" s="156" t="s">
        <v>335</v>
      </c>
      <c r="B324" s="30" t="s">
        <v>278</v>
      </c>
      <c r="C324" s="4">
        <v>8.0794951208000008</v>
      </c>
      <c r="D324" s="27" t="str">
        <f>IF($B324="N/A","N/A",IF(C324&gt;=5,"No",IF(C324&lt;0,"No","Yes")))</f>
        <v>No</v>
      </c>
      <c r="E324" s="4">
        <v>8.0996421535999996</v>
      </c>
      <c r="F324" s="27" t="str">
        <f>IF($B324="N/A","N/A",IF(E324&gt;=5,"No",IF(E324&lt;0,"No","Yes")))</f>
        <v>No</v>
      </c>
      <c r="G324" s="4">
        <v>10.014536531999999</v>
      </c>
      <c r="H324" s="27" t="str">
        <f>IF($B324="N/A","N/A",IF(G324&gt;=5,"No",IF(G324&lt;0,"No","Yes")))</f>
        <v>No</v>
      </c>
      <c r="I324" s="8">
        <v>0.24940000000000001</v>
      </c>
      <c r="J324" s="8">
        <v>23.64</v>
      </c>
      <c r="K324" s="28" t="s">
        <v>736</v>
      </c>
      <c r="L324" s="105" t="str">
        <f t="shared" si="92"/>
        <v>No</v>
      </c>
    </row>
    <row r="325" spans="1:12" x14ac:dyDescent="0.2">
      <c r="A325" s="156" t="s">
        <v>336</v>
      </c>
      <c r="B325" s="30" t="s">
        <v>292</v>
      </c>
      <c r="C325" s="4">
        <v>0</v>
      </c>
      <c r="D325" s="27" t="str">
        <f t="shared" ref="D325:D326" si="100">IF($B325="N/A","N/A",IF(C325&gt;0,"No",IF(C325&lt;0,"No","Yes")))</f>
        <v>Yes</v>
      </c>
      <c r="E325" s="4">
        <v>0</v>
      </c>
      <c r="F325" s="27" t="str">
        <f t="shared" ref="F325:F326" si="101">IF($B325="N/A","N/A",IF(E325&gt;0,"No",IF(E325&lt;0,"No","Yes")))</f>
        <v>Yes</v>
      </c>
      <c r="G325" s="4">
        <v>0</v>
      </c>
      <c r="H325" s="27" t="str">
        <f t="shared" ref="H325:H326" si="102">IF($B325="N/A","N/A",IF(G325&gt;0,"No",IF(G325&lt;0,"No","Yes")))</f>
        <v>Yes</v>
      </c>
      <c r="I325" s="8" t="s">
        <v>1748</v>
      </c>
      <c r="J325" s="8" t="s">
        <v>1748</v>
      </c>
      <c r="K325" s="28" t="s">
        <v>736</v>
      </c>
      <c r="L325" s="105" t="str">
        <f t="shared" si="92"/>
        <v>N/A</v>
      </c>
    </row>
    <row r="326" spans="1:12" x14ac:dyDescent="0.2">
      <c r="A326" s="156" t="s">
        <v>337</v>
      </c>
      <c r="B326" s="30" t="s">
        <v>292</v>
      </c>
      <c r="C326" s="4">
        <v>0</v>
      </c>
      <c r="D326" s="27" t="str">
        <f t="shared" si="100"/>
        <v>Yes</v>
      </c>
      <c r="E326" s="4">
        <v>0</v>
      </c>
      <c r="F326" s="27" t="str">
        <f t="shared" si="101"/>
        <v>Yes</v>
      </c>
      <c r="G326" s="4">
        <v>0</v>
      </c>
      <c r="H326" s="27" t="str">
        <f t="shared" si="102"/>
        <v>Yes</v>
      </c>
      <c r="I326" s="8" t="s">
        <v>1748</v>
      </c>
      <c r="J326" s="8" t="s">
        <v>1748</v>
      </c>
      <c r="K326" s="28" t="s">
        <v>736</v>
      </c>
      <c r="L326" s="105" t="str">
        <f t="shared" si="92"/>
        <v>N/A</v>
      </c>
    </row>
    <row r="327" spans="1:12" x14ac:dyDescent="0.2">
      <c r="A327" s="156" t="s">
        <v>99</v>
      </c>
      <c r="B327" s="30" t="s">
        <v>292</v>
      </c>
      <c r="C327" s="4">
        <v>0</v>
      </c>
      <c r="D327" s="27" t="str">
        <f>IF($B327="N/A","N/A",IF(C327&gt;0,"No",IF(C327&lt;0,"No","Yes")))</f>
        <v>Yes</v>
      </c>
      <c r="E327" s="4">
        <v>0</v>
      </c>
      <c r="F327" s="27" t="str">
        <f>IF($B327="N/A","N/A",IF(E327&gt;0,"No",IF(E327&lt;0,"No","Yes")))</f>
        <v>Yes</v>
      </c>
      <c r="G327" s="4">
        <v>0</v>
      </c>
      <c r="H327" s="27" t="str">
        <f>IF($B327="N/A","N/A",IF(G327&gt;0,"No",IF(G327&lt;0,"No","Yes")))</f>
        <v>Yes</v>
      </c>
      <c r="I327" s="8" t="s">
        <v>1748</v>
      </c>
      <c r="J327" s="8" t="s">
        <v>1748</v>
      </c>
      <c r="K327" s="28" t="s">
        <v>736</v>
      </c>
      <c r="L327" s="105" t="str">
        <f t="shared" si="92"/>
        <v>N/A</v>
      </c>
    </row>
    <row r="328" spans="1:12" x14ac:dyDescent="0.2">
      <c r="A328" s="156" t="s">
        <v>338</v>
      </c>
      <c r="B328" s="30" t="s">
        <v>292</v>
      </c>
      <c r="C328" s="4">
        <v>5.7313655000000002E-3</v>
      </c>
      <c r="D328" s="27" t="str">
        <f>IF($B328="N/A","N/A",IF(C328&gt;0,"No",IF(C328&lt;0,"No","Yes")))</f>
        <v>No</v>
      </c>
      <c r="E328" s="4">
        <v>6.3865498999999999E-3</v>
      </c>
      <c r="F328" s="27" t="str">
        <f>IF($B328="N/A","N/A",IF(E328&gt;0,"No",IF(E328&lt;0,"No","Yes")))</f>
        <v>No</v>
      </c>
      <c r="G328" s="4">
        <v>3.9636706999999997E-3</v>
      </c>
      <c r="H328" s="27" t="str">
        <f>IF($B328="N/A","N/A",IF(G328&gt;0,"No",IF(G328&lt;0,"No","Yes")))</f>
        <v>No</v>
      </c>
      <c r="I328" s="8">
        <v>11.43</v>
      </c>
      <c r="J328" s="8">
        <v>-37.9</v>
      </c>
      <c r="K328" s="28" t="s">
        <v>736</v>
      </c>
      <c r="L328" s="105" t="str">
        <f t="shared" si="92"/>
        <v>No</v>
      </c>
    </row>
    <row r="329" spans="1:12" x14ac:dyDescent="0.2">
      <c r="A329" s="156" t="s">
        <v>339</v>
      </c>
      <c r="B329" s="30" t="s">
        <v>292</v>
      </c>
      <c r="C329" s="4">
        <v>1.08139E-4</v>
      </c>
      <c r="D329" s="27" t="str">
        <f>IF($B329="N/A","N/A",IF(C329&gt;0,"No",IF(C329&lt;0,"No","Yes")))</f>
        <v>No</v>
      </c>
      <c r="E329" s="4">
        <v>0</v>
      </c>
      <c r="F329" s="27" t="str">
        <f>IF($B329="N/A","N/A",IF(E329&gt;0,"No",IF(E329&lt;0,"No","Yes")))</f>
        <v>Yes</v>
      </c>
      <c r="G329" s="4">
        <v>0</v>
      </c>
      <c r="H329" s="27" t="str">
        <f>IF($B329="N/A","N/A",IF(G329&gt;0,"No",IF(G329&lt;0,"No","Yes")))</f>
        <v>Yes</v>
      </c>
      <c r="I329" s="8">
        <v>-100</v>
      </c>
      <c r="J329" s="8" t="s">
        <v>1748</v>
      </c>
      <c r="K329" s="28" t="s">
        <v>736</v>
      </c>
      <c r="L329" s="105" t="str">
        <f t="shared" si="92"/>
        <v>N/A</v>
      </c>
    </row>
    <row r="330" spans="1:12" x14ac:dyDescent="0.2">
      <c r="A330" s="156" t="s">
        <v>1101</v>
      </c>
      <c r="B330" s="22" t="s">
        <v>213</v>
      </c>
      <c r="C330" s="4">
        <v>0</v>
      </c>
      <c r="D330" s="27" t="str">
        <f>IF($B330="N/A","N/A",IF(C330&gt;10,"No",IF(C330&lt;-10,"No","Yes")))</f>
        <v>N/A</v>
      </c>
      <c r="E330" s="4">
        <v>0</v>
      </c>
      <c r="F330" s="27" t="str">
        <f>IF($B330="N/A","N/A",IF(E330&gt;10,"No",IF(E330&lt;-10,"No","Yes")))</f>
        <v>N/A</v>
      </c>
      <c r="G330" s="4">
        <v>0</v>
      </c>
      <c r="H330" s="27" t="str">
        <f>IF($B330="N/A","N/A",IF(G330&gt;10,"No",IF(G330&lt;-10,"No","Yes")))</f>
        <v>N/A</v>
      </c>
      <c r="I330" s="8" t="s">
        <v>1748</v>
      </c>
      <c r="J330" s="8" t="s">
        <v>1748</v>
      </c>
      <c r="K330" s="28" t="s">
        <v>736</v>
      </c>
      <c r="L330" s="105" t="str">
        <f t="shared" si="92"/>
        <v>N/A</v>
      </c>
    </row>
    <row r="331" spans="1:12" x14ac:dyDescent="0.2">
      <c r="A331" s="156" t="s">
        <v>1102</v>
      </c>
      <c r="B331" s="22" t="s">
        <v>213</v>
      </c>
      <c r="C331" s="4">
        <v>0</v>
      </c>
      <c r="D331" s="27" t="str">
        <f>IF($B331="N/A","N/A",IF(C331&gt;10,"No",IF(C331&lt;-10,"No","Yes")))</f>
        <v>N/A</v>
      </c>
      <c r="E331" s="4">
        <v>0</v>
      </c>
      <c r="F331" s="27" t="str">
        <f>IF($B331="N/A","N/A",IF(E331&gt;10,"No",IF(E331&lt;-10,"No","Yes")))</f>
        <v>N/A</v>
      </c>
      <c r="G331" s="4">
        <v>0</v>
      </c>
      <c r="H331" s="27" t="str">
        <f>IF($B331="N/A","N/A",IF(G331&gt;10,"No",IF(G331&lt;-10,"No","Yes")))</f>
        <v>N/A</v>
      </c>
      <c r="I331" s="8" t="s">
        <v>1748</v>
      </c>
      <c r="J331" s="8" t="s">
        <v>1748</v>
      </c>
      <c r="K331" s="28" t="s">
        <v>736</v>
      </c>
      <c r="L331" s="105" t="str">
        <f t="shared" si="92"/>
        <v>N/A</v>
      </c>
    </row>
    <row r="332" spans="1:12" x14ac:dyDescent="0.2">
      <c r="A332" s="156" t="s">
        <v>1103</v>
      </c>
      <c r="B332" s="22" t="s">
        <v>213</v>
      </c>
      <c r="C332" s="4">
        <v>0</v>
      </c>
      <c r="D332" s="27" t="str">
        <f>IF($B332="N/A","N/A",IF(C332&gt;10,"No",IF(C332&lt;-10,"No","Yes")))</f>
        <v>N/A</v>
      </c>
      <c r="E332" s="4">
        <v>0</v>
      </c>
      <c r="F332" s="27" t="str">
        <f>IF($B332="N/A","N/A",IF(E332&gt;10,"No",IF(E332&lt;-10,"No","Yes")))</f>
        <v>N/A</v>
      </c>
      <c r="G332" s="4">
        <v>0</v>
      </c>
      <c r="H332" s="27" t="str">
        <f>IF($B332="N/A","N/A",IF(G332&gt;10,"No",IF(G332&lt;-10,"No","Yes")))</f>
        <v>N/A</v>
      </c>
      <c r="I332" s="8" t="s">
        <v>1748</v>
      </c>
      <c r="J332" s="8" t="s">
        <v>1748</v>
      </c>
      <c r="K332" s="28" t="s">
        <v>736</v>
      </c>
      <c r="L332" s="105" t="str">
        <f t="shared" si="92"/>
        <v>N/A</v>
      </c>
    </row>
    <row r="333" spans="1:12" x14ac:dyDescent="0.2">
      <c r="A333" s="156" t="s">
        <v>1104</v>
      </c>
      <c r="B333" s="22" t="s">
        <v>213</v>
      </c>
      <c r="C333" s="4">
        <v>0</v>
      </c>
      <c r="D333" s="27" t="str">
        <f>IF($B333="N/A","N/A",IF(C333&gt;10,"No",IF(C333&lt;-10,"No","Yes")))</f>
        <v>N/A</v>
      </c>
      <c r="E333" s="4">
        <v>0</v>
      </c>
      <c r="F333" s="27" t="str">
        <f>IF($B333="N/A","N/A",IF(E333&gt;10,"No",IF(E333&lt;-10,"No","Yes")))</f>
        <v>N/A</v>
      </c>
      <c r="G333" s="4">
        <v>0</v>
      </c>
      <c r="H333" s="27" t="str">
        <f>IF($B333="N/A","N/A",IF(G333&gt;10,"No",IF(G333&lt;-10,"No","Yes")))</f>
        <v>N/A</v>
      </c>
      <c r="I333" s="8" t="s">
        <v>1748</v>
      </c>
      <c r="J333" s="8" t="s">
        <v>1748</v>
      </c>
      <c r="K333" s="28" t="s">
        <v>736</v>
      </c>
      <c r="L333" s="105" t="str">
        <f t="shared" si="92"/>
        <v>N/A</v>
      </c>
    </row>
    <row r="334" spans="1:12" x14ac:dyDescent="0.2">
      <c r="A334" s="156" t="s">
        <v>1105</v>
      </c>
      <c r="B334" s="22" t="s">
        <v>293</v>
      </c>
      <c r="C334" s="4">
        <v>4.3096624333999998</v>
      </c>
      <c r="D334" s="27" t="str">
        <f>IF($B334="N/A","N/A",IF(C334&gt;15,"No",IF(C334&lt;2,"No","Yes")))</f>
        <v>Yes</v>
      </c>
      <c r="E334" s="4">
        <v>5.5962143725000004</v>
      </c>
      <c r="F334" s="27" t="str">
        <f>IF($B334="N/A","N/A",IF(E334&gt;15,"No",IF(E334&lt;2,"No","Yes")))</f>
        <v>Yes</v>
      </c>
      <c r="G334" s="4">
        <v>6.4434536292000004</v>
      </c>
      <c r="H334" s="27" t="str">
        <f>IF($B334="N/A","N/A",IF(G334&gt;15,"No",IF(G334&lt;2,"No","Yes")))</f>
        <v>Yes</v>
      </c>
      <c r="I334" s="8">
        <v>29.85</v>
      </c>
      <c r="J334" s="8">
        <v>15.14</v>
      </c>
      <c r="K334" s="28" t="s">
        <v>736</v>
      </c>
      <c r="L334" s="105" t="str">
        <f t="shared" si="92"/>
        <v>No</v>
      </c>
    </row>
    <row r="335" spans="1:12" x14ac:dyDescent="0.2">
      <c r="A335" s="156" t="s">
        <v>1106</v>
      </c>
      <c r="B335" s="22" t="s">
        <v>213</v>
      </c>
      <c r="C335" s="23">
        <v>0</v>
      </c>
      <c r="D335" s="27" t="str">
        <f>IF($B335="N/A","N/A",IF(C335&gt;10,"No",IF(C335&lt;-10,"No","Yes")))</f>
        <v>N/A</v>
      </c>
      <c r="E335" s="23">
        <v>0</v>
      </c>
      <c r="F335" s="27" t="str">
        <f>IF($B335="N/A","N/A",IF(E335&gt;10,"No",IF(E335&lt;-10,"No","Yes")))</f>
        <v>N/A</v>
      </c>
      <c r="G335" s="23">
        <v>0</v>
      </c>
      <c r="H335" s="27" t="str">
        <f>IF($B335="N/A","N/A",IF(G335&gt;10,"No",IF(G335&lt;-10,"No","Yes")))</f>
        <v>N/A</v>
      </c>
      <c r="I335" s="8" t="s">
        <v>1748</v>
      </c>
      <c r="J335" s="8" t="s">
        <v>1748</v>
      </c>
      <c r="K335" s="28" t="s">
        <v>736</v>
      </c>
      <c r="L335" s="105" t="str">
        <f t="shared" si="92"/>
        <v>N/A</v>
      </c>
    </row>
    <row r="336" spans="1:12" x14ac:dyDescent="0.2">
      <c r="A336" s="156" t="s">
        <v>1659</v>
      </c>
      <c r="B336" s="22" t="s">
        <v>213</v>
      </c>
      <c r="C336" s="23">
        <v>65044</v>
      </c>
      <c r="D336" s="27" t="str">
        <f>IF($B336="N/A","N/A",IF(C336&gt;10,"No",IF(C336&lt;-10,"No","Yes")))</f>
        <v>N/A</v>
      </c>
      <c r="E336" s="23">
        <v>65660</v>
      </c>
      <c r="F336" s="27" t="str">
        <f>IF($B336="N/A","N/A",IF(E336&gt;10,"No",IF(E336&lt;-10,"No","Yes")))</f>
        <v>N/A</v>
      </c>
      <c r="G336" s="23">
        <v>69875</v>
      </c>
      <c r="H336" s="27" t="str">
        <f>IF($B336="N/A","N/A",IF(G336&gt;10,"No",IF(G336&lt;-10,"No","Yes")))</f>
        <v>N/A</v>
      </c>
      <c r="I336" s="8">
        <v>0.94710000000000005</v>
      </c>
      <c r="J336" s="8">
        <v>6.4189999999999996</v>
      </c>
      <c r="K336" s="28" t="s">
        <v>736</v>
      </c>
      <c r="L336" s="105" t="str">
        <f t="shared" si="92"/>
        <v>Yes</v>
      </c>
    </row>
    <row r="337" spans="1:12" x14ac:dyDescent="0.2">
      <c r="A337" s="156" t="s">
        <v>1660</v>
      </c>
      <c r="B337" s="22" t="s">
        <v>213</v>
      </c>
      <c r="C337" s="23">
        <v>2298</v>
      </c>
      <c r="D337" s="27" t="str">
        <f>IF($B337="N/A","N/A",IF(C337&gt;10,"No",IF(C337&lt;-10,"No","Yes")))</f>
        <v>N/A</v>
      </c>
      <c r="E337" s="23">
        <v>2533</v>
      </c>
      <c r="F337" s="27" t="str">
        <f>IF($B337="N/A","N/A",IF(E337&gt;10,"No",IF(E337&lt;-10,"No","Yes")))</f>
        <v>N/A</v>
      </c>
      <c r="G337" s="23">
        <v>3992</v>
      </c>
      <c r="H337" s="27" t="str">
        <f>IF($B337="N/A","N/A",IF(G337&gt;10,"No",IF(G337&lt;-10,"No","Yes")))</f>
        <v>N/A</v>
      </c>
      <c r="I337" s="8">
        <v>10.23</v>
      </c>
      <c r="J337" s="8">
        <v>57.6</v>
      </c>
      <c r="K337" s="28" t="s">
        <v>736</v>
      </c>
      <c r="L337" s="105" t="str">
        <f t="shared" si="92"/>
        <v>No</v>
      </c>
    </row>
    <row r="338" spans="1:12" x14ac:dyDescent="0.2">
      <c r="A338" s="156" t="s">
        <v>1661</v>
      </c>
      <c r="B338" s="22" t="s">
        <v>213</v>
      </c>
      <c r="C338" s="23">
        <v>0</v>
      </c>
      <c r="D338" s="27" t="str">
        <f>IF($B338="N/A","N/A",IF(C338&gt;10,"No",IF(C338&lt;-10,"No","Yes")))</f>
        <v>N/A</v>
      </c>
      <c r="E338" s="23">
        <v>0</v>
      </c>
      <c r="F338" s="27" t="str">
        <f>IF($B338="N/A","N/A",IF(E338&gt;10,"No",IF(E338&lt;-10,"No","Yes")))</f>
        <v>N/A</v>
      </c>
      <c r="G338" s="23">
        <v>0</v>
      </c>
      <c r="H338" s="27" t="str">
        <f>IF($B338="N/A","N/A",IF(G338&gt;10,"No",IF(G338&lt;-10,"No","Yes")))</f>
        <v>N/A</v>
      </c>
      <c r="I338" s="8" t="s">
        <v>1748</v>
      </c>
      <c r="J338" s="8" t="s">
        <v>1748</v>
      </c>
      <c r="K338" s="28" t="s">
        <v>736</v>
      </c>
      <c r="L338" s="105" t="str">
        <f t="shared" si="92"/>
        <v>N/A</v>
      </c>
    </row>
    <row r="339" spans="1:12" x14ac:dyDescent="0.2">
      <c r="A339" s="159" t="s">
        <v>1662</v>
      </c>
      <c r="B339" s="113" t="s">
        <v>213</v>
      </c>
      <c r="C339" s="160">
        <v>0</v>
      </c>
      <c r="D339" s="145" t="str">
        <f>IF($B339="N/A","N/A",IF(C339&gt;10,"No",IF(C339&lt;-10,"No","Yes")))</f>
        <v>N/A</v>
      </c>
      <c r="E339" s="160">
        <v>0</v>
      </c>
      <c r="F339" s="145" t="str">
        <f>IF($B339="N/A","N/A",IF(E339&gt;10,"No",IF(E339&lt;-10,"No","Yes")))</f>
        <v>N/A</v>
      </c>
      <c r="G339" s="160">
        <v>0</v>
      </c>
      <c r="H339" s="145" t="str">
        <f>IF($B339="N/A","N/A",IF(G339&gt;10,"No",IF(G339&lt;-10,"No","Yes")))</f>
        <v>N/A</v>
      </c>
      <c r="I339" s="146" t="s">
        <v>1748</v>
      </c>
      <c r="J339" s="146" t="s">
        <v>1748</v>
      </c>
      <c r="K339" s="161" t="s">
        <v>736</v>
      </c>
      <c r="L339" s="116" t="str">
        <f t="shared" si="92"/>
        <v>N/A</v>
      </c>
    </row>
    <row r="340" spans="1:12" s="13" customFormat="1" ht="12" customHeight="1" x14ac:dyDescent="0.2">
      <c r="A340" s="199" t="s">
        <v>1621</v>
      </c>
      <c r="B340" s="200"/>
      <c r="C340" s="200"/>
      <c r="D340" s="200"/>
      <c r="E340" s="200"/>
      <c r="F340" s="200"/>
      <c r="G340" s="200"/>
      <c r="H340" s="200"/>
      <c r="I340" s="200"/>
      <c r="J340" s="200"/>
      <c r="K340" s="200"/>
      <c r="L340" s="201"/>
    </row>
    <row r="341" spans="1:12" s="13" customFormat="1" ht="12.75" customHeight="1" x14ac:dyDescent="0.2">
      <c r="A341" s="194" t="s">
        <v>1619</v>
      </c>
      <c r="B341" s="195"/>
      <c r="C341" s="195"/>
      <c r="D341" s="195"/>
      <c r="E341" s="195"/>
      <c r="F341" s="195"/>
      <c r="G341" s="195"/>
      <c r="H341" s="195"/>
      <c r="I341" s="195"/>
      <c r="J341" s="195"/>
      <c r="K341" s="195"/>
      <c r="L341" s="196"/>
    </row>
    <row r="342" spans="1:12" s="13" customFormat="1" x14ac:dyDescent="0.2">
      <c r="A342" s="197" t="s">
        <v>1707</v>
      </c>
      <c r="B342" s="197"/>
      <c r="C342" s="197"/>
      <c r="D342" s="197"/>
      <c r="E342" s="197"/>
      <c r="F342" s="197"/>
      <c r="G342" s="197"/>
      <c r="H342" s="197"/>
      <c r="I342" s="197"/>
      <c r="J342" s="197"/>
      <c r="K342" s="197"/>
      <c r="L342" s="198"/>
    </row>
    <row r="343" spans="1:12" x14ac:dyDescent="0.2">
      <c r="A343" s="33"/>
    </row>
    <row r="344" spans="1:12" x14ac:dyDescent="0.2">
      <c r="A344" s="2"/>
    </row>
    <row r="345" spans="1:12" x14ac:dyDescent="0.2">
      <c r="A345" s="2"/>
    </row>
    <row r="346" spans="1:12" x14ac:dyDescent="0.2">
      <c r="A346" s="33"/>
    </row>
    <row r="347" spans="1:12" x14ac:dyDescent="0.2">
      <c r="A347" s="35"/>
    </row>
    <row r="348" spans="1:12" x14ac:dyDescent="0.2">
      <c r="A348" s="35"/>
    </row>
    <row r="349" spans="1:12" x14ac:dyDescent="0.2">
      <c r="A349" s="35"/>
    </row>
    <row r="350" spans="1:12" x14ac:dyDescent="0.2">
      <c r="A350" s="35"/>
    </row>
    <row r="351" spans="1:12" x14ac:dyDescent="0.2">
      <c r="A351" s="35"/>
    </row>
    <row r="352" spans="1:12" x14ac:dyDescent="0.2">
      <c r="A352" s="35"/>
    </row>
    <row r="353" spans="1:1" x14ac:dyDescent="0.2">
      <c r="A353" s="35"/>
    </row>
    <row r="354" spans="1:1" x14ac:dyDescent="0.2">
      <c r="A354" s="35"/>
    </row>
    <row r="355" spans="1:1" x14ac:dyDescent="0.2">
      <c r="A355" s="33"/>
    </row>
    <row r="356" spans="1:1" x14ac:dyDescent="0.2">
      <c r="A356" s="33"/>
    </row>
    <row r="357" spans="1:1" x14ac:dyDescent="0.2">
      <c r="A357" s="33"/>
    </row>
    <row r="358" spans="1:1" x14ac:dyDescent="0.2">
      <c r="A358" s="33"/>
    </row>
    <row r="359" spans="1:1" x14ac:dyDescent="0.2">
      <c r="A359" s="33"/>
    </row>
    <row r="360" spans="1:1" x14ac:dyDescent="0.2">
      <c r="A360" s="33"/>
    </row>
    <row r="361" spans="1:1" x14ac:dyDescent="0.2">
      <c r="A361" s="33"/>
    </row>
    <row r="362" spans="1:1" x14ac:dyDescent="0.2">
      <c r="A362" s="33"/>
    </row>
  </sheetData>
  <mergeCells count="7">
    <mergeCell ref="A342:L342"/>
    <mergeCell ref="A2:L2"/>
    <mergeCell ref="A340:L340"/>
    <mergeCell ref="A341:L341"/>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9"/>
  <sheetViews>
    <sheetView topLeftCell="A55" zoomScaleNormal="100" workbookViewId="0">
      <selection activeCell="A11" sqref="A11"/>
    </sheetView>
  </sheetViews>
  <sheetFormatPr defaultRowHeight="12.75" x14ac:dyDescent="0.2"/>
  <cols>
    <col min="1" max="1" width="77.28515625" style="77" customWidth="1"/>
    <col min="2" max="2" width="10.7109375" style="51" customWidth="1"/>
    <col min="3" max="3" width="14.7109375" style="51" customWidth="1"/>
    <col min="4" max="4" width="7.7109375" style="51" customWidth="1"/>
    <col min="5" max="5" width="14.7109375" style="51" customWidth="1"/>
    <col min="6" max="6" width="7.7109375" style="51" customWidth="1"/>
    <col min="7" max="7" width="14.7109375" style="51" customWidth="1"/>
    <col min="8" max="8" width="7.7109375" style="51" customWidth="1"/>
    <col min="9" max="10" width="10.7109375" style="51" customWidth="1"/>
    <col min="11" max="11" width="12.7109375" style="51" customWidth="1"/>
    <col min="12" max="16384" width="9.140625" style="51"/>
  </cols>
  <sheetData>
    <row r="1" spans="1:1" s="79" customFormat="1" x14ac:dyDescent="0.2">
      <c r="A1" s="79" t="s">
        <v>740</v>
      </c>
    </row>
    <row r="2" spans="1:1" s="79" customFormat="1" x14ac:dyDescent="0.2">
      <c r="A2" s="86" t="s">
        <v>1620</v>
      </c>
    </row>
    <row r="3" spans="1:1" s="79" customFormat="1" x14ac:dyDescent="0.2">
      <c r="A3" s="81" t="s">
        <v>1617</v>
      </c>
    </row>
    <row r="4" spans="1:1" s="79" customFormat="1" x14ac:dyDescent="0.2">
      <c r="A4" s="82" t="s">
        <v>1658</v>
      </c>
    </row>
    <row r="5" spans="1:1" s="79" customFormat="1" x14ac:dyDescent="0.2">
      <c r="A5" s="80" t="s">
        <v>1618</v>
      </c>
    </row>
    <row r="6" spans="1:1" s="79" customFormat="1" x14ac:dyDescent="0.2">
      <c r="A6" s="80" t="s">
        <v>741</v>
      </c>
    </row>
    <row r="7" spans="1:1" x14ac:dyDescent="0.2">
      <c r="A7" s="82" t="s">
        <v>742</v>
      </c>
    </row>
    <row r="8" spans="1:1" x14ac:dyDescent="0.2">
      <c r="A8" s="86" t="s">
        <v>1620</v>
      </c>
    </row>
    <row r="9" spans="1:1" x14ac:dyDescent="0.2">
      <c r="A9" s="78" t="s">
        <v>743</v>
      </c>
    </row>
    <row r="10" spans="1:1" x14ac:dyDescent="0.2">
      <c r="A10" s="11" t="s">
        <v>744</v>
      </c>
    </row>
    <row r="11" spans="1:1" x14ac:dyDescent="0.2">
      <c r="A11" s="11" t="s">
        <v>745</v>
      </c>
    </row>
    <row r="12" spans="1:1" x14ac:dyDescent="0.2">
      <c r="A12" s="11" t="s">
        <v>746</v>
      </c>
    </row>
    <row r="13" spans="1:1" x14ac:dyDescent="0.2">
      <c r="A13" s="11" t="s">
        <v>747</v>
      </c>
    </row>
    <row r="14" spans="1:1" x14ac:dyDescent="0.2">
      <c r="A14" s="11" t="s">
        <v>748</v>
      </c>
    </row>
    <row r="15" spans="1:1" x14ac:dyDescent="0.2">
      <c r="A15" s="11" t="s">
        <v>749</v>
      </c>
    </row>
    <row r="16" spans="1:1" x14ac:dyDescent="0.2">
      <c r="A16" s="11" t="s">
        <v>750</v>
      </c>
    </row>
    <row r="17" spans="1:1" x14ac:dyDescent="0.2">
      <c r="A17" s="11" t="s">
        <v>751</v>
      </c>
    </row>
    <row r="18" spans="1:1" x14ac:dyDescent="0.2">
      <c r="A18" s="11" t="s">
        <v>752</v>
      </c>
    </row>
    <row r="19" spans="1:1" x14ac:dyDescent="0.2">
      <c r="A19" s="11" t="s">
        <v>753</v>
      </c>
    </row>
    <row r="20" spans="1:1" x14ac:dyDescent="0.2">
      <c r="A20" s="11" t="s">
        <v>754</v>
      </c>
    </row>
    <row r="21" spans="1:1" x14ac:dyDescent="0.2">
      <c r="A21" s="11" t="s">
        <v>755</v>
      </c>
    </row>
    <row r="22" spans="1:1" x14ac:dyDescent="0.2">
      <c r="A22" s="11" t="s">
        <v>756</v>
      </c>
    </row>
    <row r="23" spans="1:1" x14ac:dyDescent="0.2">
      <c r="A23" s="11" t="s">
        <v>757</v>
      </c>
    </row>
    <row r="24" spans="1:1" x14ac:dyDescent="0.2">
      <c r="A24" s="11" t="s">
        <v>758</v>
      </c>
    </row>
    <row r="25" spans="1:1" x14ac:dyDescent="0.2">
      <c r="A25" s="11" t="s">
        <v>759</v>
      </c>
    </row>
    <row r="26" spans="1:1" x14ac:dyDescent="0.2">
      <c r="A26" s="11" t="s">
        <v>760</v>
      </c>
    </row>
    <row r="27" spans="1:1" x14ac:dyDescent="0.2">
      <c r="A27" s="11" t="s">
        <v>761</v>
      </c>
    </row>
    <row r="28" spans="1:1" x14ac:dyDescent="0.2">
      <c r="A28" s="11" t="s">
        <v>762</v>
      </c>
    </row>
    <row r="29" spans="1:1" x14ac:dyDescent="0.2">
      <c r="A29" s="11" t="s">
        <v>763</v>
      </c>
    </row>
    <row r="30" spans="1:1" x14ac:dyDescent="0.2">
      <c r="A30" s="11" t="s">
        <v>764</v>
      </c>
    </row>
    <row r="31" spans="1:1" x14ac:dyDescent="0.2">
      <c r="A31" s="11" t="s">
        <v>765</v>
      </c>
    </row>
    <row r="32" spans="1:1" x14ac:dyDescent="0.2">
      <c r="A32" s="11" t="s">
        <v>766</v>
      </c>
    </row>
    <row r="33" spans="1:1" x14ac:dyDescent="0.2">
      <c r="A33" s="11" t="s">
        <v>767</v>
      </c>
    </row>
    <row r="34" spans="1:1" x14ac:dyDescent="0.2">
      <c r="A34" s="11" t="s">
        <v>768</v>
      </c>
    </row>
    <row r="35" spans="1:1" x14ac:dyDescent="0.2">
      <c r="A35" s="11" t="s">
        <v>769</v>
      </c>
    </row>
    <row r="36" spans="1:1" x14ac:dyDescent="0.2">
      <c r="A36" s="11" t="s">
        <v>770</v>
      </c>
    </row>
    <row r="37" spans="1:1" x14ac:dyDescent="0.2">
      <c r="A37" s="11" t="s">
        <v>771</v>
      </c>
    </row>
    <row r="38" spans="1:1" x14ac:dyDescent="0.2">
      <c r="A38" s="11" t="s">
        <v>772</v>
      </c>
    </row>
    <row r="39" spans="1:1" x14ac:dyDescent="0.2">
      <c r="A39" s="11" t="s">
        <v>773</v>
      </c>
    </row>
    <row r="40" spans="1:1" x14ac:dyDescent="0.2">
      <c r="A40" s="11" t="s">
        <v>774</v>
      </c>
    </row>
    <row r="41" spans="1:1" x14ac:dyDescent="0.2">
      <c r="A41" s="11" t="s">
        <v>775</v>
      </c>
    </row>
    <row r="42" spans="1:1" x14ac:dyDescent="0.2">
      <c r="A42" s="11" t="s">
        <v>776</v>
      </c>
    </row>
    <row r="43" spans="1:1" x14ac:dyDescent="0.2">
      <c r="A43" s="11" t="s">
        <v>777</v>
      </c>
    </row>
    <row r="44" spans="1:1" x14ac:dyDescent="0.2">
      <c r="A44" s="11" t="s">
        <v>778</v>
      </c>
    </row>
    <row r="45" spans="1:1" x14ac:dyDescent="0.2">
      <c r="A45" s="11" t="s">
        <v>779</v>
      </c>
    </row>
    <row r="46" spans="1:1" x14ac:dyDescent="0.2">
      <c r="A46" s="11" t="s">
        <v>780</v>
      </c>
    </row>
    <row r="47" spans="1:1" x14ac:dyDescent="0.2">
      <c r="A47" s="11" t="s">
        <v>781</v>
      </c>
    </row>
    <row r="48" spans="1:1" x14ac:dyDescent="0.2">
      <c r="A48" s="11" t="s">
        <v>782</v>
      </c>
    </row>
    <row r="49" spans="1:1" x14ac:dyDescent="0.2">
      <c r="A49" s="11" t="s">
        <v>783</v>
      </c>
    </row>
    <row r="50" spans="1:1" x14ac:dyDescent="0.2">
      <c r="A50" s="11" t="s">
        <v>784</v>
      </c>
    </row>
    <row r="51" spans="1:1" x14ac:dyDescent="0.2">
      <c r="A51" s="11" t="s">
        <v>785</v>
      </c>
    </row>
    <row r="52" spans="1:1" x14ac:dyDescent="0.2">
      <c r="A52" s="11" t="s">
        <v>786</v>
      </c>
    </row>
    <row r="53" spans="1:1" x14ac:dyDescent="0.2">
      <c r="A53" s="11" t="s">
        <v>787</v>
      </c>
    </row>
    <row r="54" spans="1:1" x14ac:dyDescent="0.2">
      <c r="A54" s="11" t="s">
        <v>788</v>
      </c>
    </row>
    <row r="55" spans="1:1" x14ac:dyDescent="0.2">
      <c r="A55" s="11" t="s">
        <v>789</v>
      </c>
    </row>
    <row r="56" spans="1:1" x14ac:dyDescent="0.2">
      <c r="A56" s="11" t="s">
        <v>790</v>
      </c>
    </row>
    <row r="57" spans="1:1" x14ac:dyDescent="0.2">
      <c r="A57" s="11" t="s">
        <v>791</v>
      </c>
    </row>
    <row r="58" spans="1:1" x14ac:dyDescent="0.2">
      <c r="A58" s="11" t="s">
        <v>792</v>
      </c>
    </row>
    <row r="59" spans="1:1" x14ac:dyDescent="0.2">
      <c r="A59" s="11" t="s">
        <v>793</v>
      </c>
    </row>
    <row r="60" spans="1:1" x14ac:dyDescent="0.2">
      <c r="A60" s="11" t="s">
        <v>794</v>
      </c>
    </row>
    <row r="61" spans="1:1" x14ac:dyDescent="0.2">
      <c r="A61" s="11" t="s">
        <v>1679</v>
      </c>
    </row>
    <row r="62" spans="1:1" x14ac:dyDescent="0.2">
      <c r="A62" s="11" t="s">
        <v>795</v>
      </c>
    </row>
    <row r="63" spans="1:1" x14ac:dyDescent="0.2">
      <c r="A63" s="11" t="s">
        <v>796</v>
      </c>
    </row>
    <row r="64" spans="1:1" x14ac:dyDescent="0.2">
      <c r="A64" s="11" t="s">
        <v>797</v>
      </c>
    </row>
    <row r="65" spans="1:1" x14ac:dyDescent="0.2">
      <c r="A65" s="11" t="s">
        <v>798</v>
      </c>
    </row>
    <row r="66" spans="1:1" x14ac:dyDescent="0.2">
      <c r="A66" s="11" t="s">
        <v>799</v>
      </c>
    </row>
    <row r="67" spans="1:1" x14ac:dyDescent="0.2">
      <c r="A67" s="11" t="s">
        <v>800</v>
      </c>
    </row>
    <row r="68" spans="1:1" x14ac:dyDescent="0.2">
      <c r="A68" s="11" t="s">
        <v>801</v>
      </c>
    </row>
    <row r="69" spans="1:1" x14ac:dyDescent="0.2">
      <c r="A69" s="11" t="s">
        <v>802</v>
      </c>
    </row>
    <row r="70" spans="1:1" x14ac:dyDescent="0.2">
      <c r="A70" s="11" t="s">
        <v>803</v>
      </c>
    </row>
    <row r="71" spans="1:1" x14ac:dyDescent="0.2">
      <c r="A71" s="11" t="s">
        <v>804</v>
      </c>
    </row>
    <row r="72" spans="1:1" x14ac:dyDescent="0.2">
      <c r="A72" s="11" t="s">
        <v>805</v>
      </c>
    </row>
    <row r="73" spans="1:1" x14ac:dyDescent="0.2">
      <c r="A73" s="11" t="s">
        <v>806</v>
      </c>
    </row>
    <row r="74" spans="1:1" x14ac:dyDescent="0.2">
      <c r="A74" s="11" t="s">
        <v>807</v>
      </c>
    </row>
    <row r="75" spans="1:1" x14ac:dyDescent="0.2">
      <c r="A75" s="11" t="s">
        <v>808</v>
      </c>
    </row>
    <row r="76" spans="1:1" x14ac:dyDescent="0.2">
      <c r="A76" s="11" t="s">
        <v>809</v>
      </c>
    </row>
    <row r="77" spans="1:1" x14ac:dyDescent="0.2">
      <c r="A77" s="11" t="s">
        <v>810</v>
      </c>
    </row>
    <row r="78" spans="1:1" x14ac:dyDescent="0.2">
      <c r="A78" s="11" t="s">
        <v>811</v>
      </c>
    </row>
    <row r="79" spans="1:1" x14ac:dyDescent="0.2">
      <c r="A79" s="100" t="s">
        <v>1707</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P174"/>
  <sheetViews>
    <sheetView zoomScaleNormal="100" zoomScaleSheetLayoutView="7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40625" defaultRowHeight="12.75" x14ac:dyDescent="0.2"/>
  <cols>
    <col min="1" max="1" width="77.28515625" style="34"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28.140625" style="13" customWidth="1"/>
    <col min="12" max="12" width="25.5703125" style="26" customWidth="1"/>
    <col min="13" max="16384" width="9.140625" style="26"/>
  </cols>
  <sheetData>
    <row r="1" spans="1:12" s="12" customFormat="1" ht="18.75" customHeight="1" x14ac:dyDescent="0.2">
      <c r="A1" s="185" t="s">
        <v>1729</v>
      </c>
      <c r="B1" s="186"/>
      <c r="C1" s="186"/>
      <c r="D1" s="186"/>
      <c r="E1" s="186"/>
      <c r="F1" s="186"/>
      <c r="G1" s="186"/>
      <c r="H1" s="186"/>
      <c r="I1" s="186"/>
      <c r="J1" s="186"/>
      <c r="K1" s="186"/>
      <c r="L1" s="187"/>
    </row>
    <row r="2" spans="1:12" ht="24.75" customHeight="1" x14ac:dyDescent="0.2">
      <c r="A2" s="210" t="s">
        <v>1580</v>
      </c>
      <c r="B2" s="211"/>
      <c r="C2" s="211"/>
      <c r="D2" s="211"/>
      <c r="E2" s="211"/>
      <c r="F2" s="211"/>
      <c r="G2" s="211"/>
      <c r="H2" s="211"/>
      <c r="I2" s="211"/>
      <c r="J2" s="211"/>
      <c r="K2" s="211"/>
      <c r="L2" s="212"/>
    </row>
    <row r="3" spans="1:12" s="13" customFormat="1" x14ac:dyDescent="0.2">
      <c r="A3" s="191" t="s">
        <v>1747</v>
      </c>
      <c r="B3" s="192"/>
      <c r="C3" s="192"/>
      <c r="D3" s="192"/>
      <c r="E3" s="192"/>
      <c r="F3" s="192"/>
      <c r="G3" s="192"/>
      <c r="H3" s="192"/>
      <c r="I3" s="192"/>
      <c r="J3" s="192"/>
      <c r="K3" s="192"/>
      <c r="L3" s="193"/>
    </row>
    <row r="4" spans="1:12" s="13" customFormat="1" x14ac:dyDescent="0.2">
      <c r="A4" s="207" t="s">
        <v>647</v>
      </c>
      <c r="B4" s="208"/>
      <c r="C4" s="208"/>
      <c r="D4" s="208"/>
      <c r="E4" s="208"/>
      <c r="F4" s="208"/>
      <c r="G4" s="208"/>
      <c r="H4" s="208"/>
      <c r="I4" s="208"/>
      <c r="J4" s="208"/>
      <c r="K4" s="208"/>
      <c r="L4" s="209"/>
    </row>
    <row r="5" spans="1:12" ht="51" x14ac:dyDescent="0.2">
      <c r="A5" s="140" t="s">
        <v>11</v>
      </c>
      <c r="B5" s="109" t="s">
        <v>212</v>
      </c>
      <c r="C5" s="109" t="s">
        <v>1680</v>
      </c>
      <c r="D5" s="109" t="s">
        <v>1724</v>
      </c>
      <c r="E5" s="109" t="s">
        <v>1704</v>
      </c>
      <c r="F5" s="109" t="s">
        <v>1721</v>
      </c>
      <c r="G5" s="109" t="s">
        <v>1719</v>
      </c>
      <c r="H5" s="109" t="s">
        <v>1720</v>
      </c>
      <c r="I5" s="141" t="s">
        <v>1725</v>
      </c>
      <c r="J5" s="141" t="s">
        <v>1722</v>
      </c>
      <c r="K5" s="142" t="s">
        <v>739</v>
      </c>
      <c r="L5" s="143" t="s">
        <v>738</v>
      </c>
    </row>
    <row r="6" spans="1:12" x14ac:dyDescent="0.2">
      <c r="A6" s="137" t="s">
        <v>58</v>
      </c>
      <c r="B6" s="30" t="s">
        <v>213</v>
      </c>
      <c r="C6" s="10">
        <v>4128905878</v>
      </c>
      <c r="D6" s="7" t="str">
        <f t="shared" ref="D6:D12" si="0">IF($B6="N/A","N/A",IF(C6&gt;10,"No",IF(C6&lt;-10,"No","Yes")))</f>
        <v>N/A</v>
      </c>
      <c r="E6" s="10">
        <v>4389052620</v>
      </c>
      <c r="F6" s="7" t="str">
        <f t="shared" ref="F6:F12" si="1">IF($B6="N/A","N/A",IF(E6&gt;10,"No",IF(E6&lt;-10,"No","Yes")))</f>
        <v>N/A</v>
      </c>
      <c r="G6" s="10">
        <v>3327525755</v>
      </c>
      <c r="H6" s="7" t="str">
        <f t="shared" ref="H6:H12" si="2">IF($B6="N/A","N/A",IF(G6&gt;10,"No",IF(G6&lt;-10,"No","Yes")))</f>
        <v>N/A</v>
      </c>
      <c r="I6" s="8">
        <v>6.3010000000000002</v>
      </c>
      <c r="J6" s="8">
        <v>-24.2</v>
      </c>
      <c r="K6" s="30" t="s">
        <v>734</v>
      </c>
      <c r="L6" s="105" t="str">
        <f t="shared" ref="L6:L13" si="3">IF(J6="Div by 0", "N/A", IF(K6="N/A","N/A", IF(J6&gt;VALUE(MID(K6,1,2)), "No", IF(J6&lt;-1*VALUE(MID(K6,1,2)), "No", "Yes"))))</f>
        <v>Yes</v>
      </c>
    </row>
    <row r="7" spans="1:12" x14ac:dyDescent="0.2">
      <c r="A7" s="137" t="s">
        <v>1107</v>
      </c>
      <c r="B7" s="30" t="s">
        <v>213</v>
      </c>
      <c r="C7" s="10">
        <v>3636.6682796999999</v>
      </c>
      <c r="D7" s="7" t="str">
        <f t="shared" si="0"/>
        <v>N/A</v>
      </c>
      <c r="E7" s="10">
        <v>3703.7293550999998</v>
      </c>
      <c r="F7" s="7" t="str">
        <f t="shared" si="1"/>
        <v>N/A</v>
      </c>
      <c r="G7" s="10">
        <v>2659.1062235999998</v>
      </c>
      <c r="H7" s="7" t="str">
        <f t="shared" si="2"/>
        <v>N/A</v>
      </c>
      <c r="I7" s="8">
        <v>1.8440000000000001</v>
      </c>
      <c r="J7" s="8">
        <v>-28.2</v>
      </c>
      <c r="K7" s="30" t="s">
        <v>734</v>
      </c>
      <c r="L7" s="105" t="str">
        <f t="shared" si="3"/>
        <v>Yes</v>
      </c>
    </row>
    <row r="8" spans="1:12" x14ac:dyDescent="0.2">
      <c r="A8" s="137" t="s">
        <v>719</v>
      </c>
      <c r="B8" s="30" t="s">
        <v>213</v>
      </c>
      <c r="C8" s="10">
        <v>323</v>
      </c>
      <c r="D8" s="7" t="str">
        <f t="shared" si="0"/>
        <v>N/A</v>
      </c>
      <c r="E8" s="10">
        <v>312</v>
      </c>
      <c r="F8" s="7" t="str">
        <f t="shared" si="1"/>
        <v>N/A</v>
      </c>
      <c r="G8" s="10">
        <v>195</v>
      </c>
      <c r="H8" s="7" t="str">
        <f t="shared" si="2"/>
        <v>N/A</v>
      </c>
      <c r="I8" s="8">
        <v>-3.41</v>
      </c>
      <c r="J8" s="8">
        <v>-37.5</v>
      </c>
      <c r="K8" s="30" t="s">
        <v>734</v>
      </c>
      <c r="L8" s="105" t="str">
        <f t="shared" si="3"/>
        <v>No</v>
      </c>
    </row>
    <row r="9" spans="1:12" x14ac:dyDescent="0.2">
      <c r="A9" s="137" t="s">
        <v>720</v>
      </c>
      <c r="B9" s="30" t="s">
        <v>213</v>
      </c>
      <c r="C9" s="10">
        <v>1338</v>
      </c>
      <c r="D9" s="7" t="str">
        <f t="shared" si="0"/>
        <v>N/A</v>
      </c>
      <c r="E9" s="10">
        <v>1432</v>
      </c>
      <c r="F9" s="7" t="str">
        <f t="shared" si="1"/>
        <v>N/A</v>
      </c>
      <c r="G9" s="10">
        <v>812</v>
      </c>
      <c r="H9" s="7" t="str">
        <f t="shared" si="2"/>
        <v>N/A</v>
      </c>
      <c r="I9" s="8">
        <v>7.0250000000000004</v>
      </c>
      <c r="J9" s="8">
        <v>-43.3</v>
      </c>
      <c r="K9" s="30" t="s">
        <v>734</v>
      </c>
      <c r="L9" s="105" t="str">
        <f t="shared" si="3"/>
        <v>No</v>
      </c>
    </row>
    <row r="10" spans="1:12" x14ac:dyDescent="0.2">
      <c r="A10" s="137" t="s">
        <v>721</v>
      </c>
      <c r="B10" s="30" t="s">
        <v>213</v>
      </c>
      <c r="C10" s="10">
        <v>2911</v>
      </c>
      <c r="D10" s="7" t="str">
        <f t="shared" si="0"/>
        <v>N/A</v>
      </c>
      <c r="E10" s="10">
        <v>2796</v>
      </c>
      <c r="F10" s="7" t="str">
        <f t="shared" si="1"/>
        <v>N/A</v>
      </c>
      <c r="G10" s="10">
        <v>1703</v>
      </c>
      <c r="H10" s="7" t="str">
        <f t="shared" si="2"/>
        <v>N/A</v>
      </c>
      <c r="I10" s="8">
        <v>-3.95</v>
      </c>
      <c r="J10" s="8">
        <v>-39.1</v>
      </c>
      <c r="K10" s="30" t="s">
        <v>734</v>
      </c>
      <c r="L10" s="105" t="str">
        <f t="shared" si="3"/>
        <v>No</v>
      </c>
    </row>
    <row r="11" spans="1:12" x14ac:dyDescent="0.2">
      <c r="A11" s="137" t="s">
        <v>722</v>
      </c>
      <c r="B11" s="30" t="s">
        <v>213</v>
      </c>
      <c r="C11" s="10">
        <v>10738</v>
      </c>
      <c r="D11" s="7" t="str">
        <f t="shared" si="0"/>
        <v>N/A</v>
      </c>
      <c r="E11" s="10">
        <v>11232</v>
      </c>
      <c r="F11" s="7" t="str">
        <f t="shared" si="1"/>
        <v>N/A</v>
      </c>
      <c r="G11" s="10">
        <v>7824</v>
      </c>
      <c r="H11" s="7" t="str">
        <f t="shared" si="2"/>
        <v>N/A</v>
      </c>
      <c r="I11" s="8">
        <v>4.5999999999999996</v>
      </c>
      <c r="J11" s="8">
        <v>-30.3</v>
      </c>
      <c r="K11" s="30" t="s">
        <v>734</v>
      </c>
      <c r="L11" s="105" t="str">
        <f t="shared" si="3"/>
        <v>No</v>
      </c>
    </row>
    <row r="12" spans="1:12" x14ac:dyDescent="0.2">
      <c r="A12" s="137" t="s">
        <v>723</v>
      </c>
      <c r="B12" s="30" t="s">
        <v>213</v>
      </c>
      <c r="C12" s="10">
        <v>50598</v>
      </c>
      <c r="D12" s="7" t="str">
        <f t="shared" si="0"/>
        <v>N/A</v>
      </c>
      <c r="E12" s="10">
        <v>52159</v>
      </c>
      <c r="F12" s="7" t="str">
        <f t="shared" si="1"/>
        <v>N/A</v>
      </c>
      <c r="G12" s="10">
        <v>46762</v>
      </c>
      <c r="H12" s="7" t="str">
        <f t="shared" si="2"/>
        <v>N/A</v>
      </c>
      <c r="I12" s="8">
        <v>3.085</v>
      </c>
      <c r="J12" s="8">
        <v>-10.3</v>
      </c>
      <c r="K12" s="30" t="s">
        <v>734</v>
      </c>
      <c r="L12" s="105" t="str">
        <f t="shared" si="3"/>
        <v>Yes</v>
      </c>
    </row>
    <row r="13" spans="1:12" x14ac:dyDescent="0.2">
      <c r="A13" s="137" t="s">
        <v>74</v>
      </c>
      <c r="B13" s="30" t="s">
        <v>213</v>
      </c>
      <c r="C13" s="10">
        <v>2088427</v>
      </c>
      <c r="D13" s="7" t="str">
        <f>IF($B13="N/A","N/A",IF(C13&gt;10,"No",IF(C13&lt;-10,"No","Yes")))</f>
        <v>N/A</v>
      </c>
      <c r="E13" s="10">
        <v>946021</v>
      </c>
      <c r="F13" s="7" t="str">
        <f>IF($B13="N/A","N/A",IF(E13&gt;10,"No",IF(E13&lt;-10,"No","Yes")))</f>
        <v>N/A</v>
      </c>
      <c r="G13" s="10">
        <v>1230700</v>
      </c>
      <c r="H13" s="7" t="str">
        <f>IF($B13="N/A","N/A",IF(G13&gt;10,"No",IF(G13&lt;-10,"No","Yes")))</f>
        <v>N/A</v>
      </c>
      <c r="I13" s="8">
        <v>-54.7</v>
      </c>
      <c r="J13" s="8">
        <v>30.09</v>
      </c>
      <c r="K13" s="30" t="s">
        <v>734</v>
      </c>
      <c r="L13" s="105" t="str">
        <f t="shared" si="3"/>
        <v>No</v>
      </c>
    </row>
    <row r="14" spans="1:12" x14ac:dyDescent="0.2">
      <c r="A14" s="153" t="s">
        <v>157</v>
      </c>
      <c r="B14" s="22" t="s">
        <v>213</v>
      </c>
      <c r="C14" s="4">
        <v>11.888802964</v>
      </c>
      <c r="D14" s="27" t="str">
        <f t="shared" ref="D14:D18" si="4">IF($B14="N/A","N/A",IF(C14&gt;10,"No",IF(C14&lt;-10,"No","Yes")))</f>
        <v>N/A</v>
      </c>
      <c r="E14" s="4">
        <v>12.659446633</v>
      </c>
      <c r="F14" s="27" t="str">
        <f t="shared" ref="F14:F18" si="5">IF($B14="N/A","N/A",IF(E14&gt;10,"No",IF(E14&lt;-10,"No","Yes")))</f>
        <v>N/A</v>
      </c>
      <c r="G14" s="4">
        <v>17.545090581</v>
      </c>
      <c r="H14" s="27" t="str">
        <f t="shared" ref="H14:H18" si="6">IF($B14="N/A","N/A",IF(G14&gt;10,"No",IF(G14&lt;-10,"No","Yes")))</f>
        <v>N/A</v>
      </c>
      <c r="I14" s="8">
        <v>6.4820000000000002</v>
      </c>
      <c r="J14" s="8">
        <v>38.590000000000003</v>
      </c>
      <c r="K14" s="28" t="s">
        <v>734</v>
      </c>
      <c r="L14" s="105" t="str">
        <f t="shared" ref="L14:L18" si="7">IF(J14="Div by 0", "N/A", IF(K14="N/A","N/A", IF(J14&gt;VALUE(MID(K14,1,2)), "No", IF(J14&lt;-1*VALUE(MID(K14,1,2)), "No", "Yes"))))</f>
        <v>No</v>
      </c>
    </row>
    <row r="15" spans="1:12" x14ac:dyDescent="0.2">
      <c r="A15" s="137" t="s">
        <v>417</v>
      </c>
      <c r="B15" s="22" t="s">
        <v>213</v>
      </c>
      <c r="C15" s="4">
        <v>28.062049043999998</v>
      </c>
      <c r="D15" s="27" t="str">
        <f t="shared" si="4"/>
        <v>N/A</v>
      </c>
      <c r="E15" s="4">
        <v>29.389755010999998</v>
      </c>
      <c r="F15" s="27" t="str">
        <f t="shared" si="5"/>
        <v>N/A</v>
      </c>
      <c r="G15" s="4">
        <v>29.944459071000001</v>
      </c>
      <c r="H15" s="27" t="str">
        <f t="shared" si="6"/>
        <v>N/A</v>
      </c>
      <c r="I15" s="8">
        <v>4.7309999999999999</v>
      </c>
      <c r="J15" s="8">
        <v>1.887</v>
      </c>
      <c r="K15" s="28" t="s">
        <v>734</v>
      </c>
      <c r="L15" s="105" t="str">
        <f t="shared" si="7"/>
        <v>Yes</v>
      </c>
    </row>
    <row r="16" spans="1:12" x14ac:dyDescent="0.2">
      <c r="A16" s="137" t="s">
        <v>418</v>
      </c>
      <c r="B16" s="22" t="s">
        <v>213</v>
      </c>
      <c r="C16" s="4">
        <v>10.870492269</v>
      </c>
      <c r="D16" s="27" t="str">
        <f t="shared" si="4"/>
        <v>N/A</v>
      </c>
      <c r="E16" s="4">
        <v>10.439670967</v>
      </c>
      <c r="F16" s="27" t="str">
        <f t="shared" si="5"/>
        <v>N/A</v>
      </c>
      <c r="G16" s="4">
        <v>15.150222094</v>
      </c>
      <c r="H16" s="27" t="str">
        <f t="shared" si="6"/>
        <v>N/A</v>
      </c>
      <c r="I16" s="8">
        <v>-3.96</v>
      </c>
      <c r="J16" s="8">
        <v>45.12</v>
      </c>
      <c r="K16" s="28" t="s">
        <v>734</v>
      </c>
      <c r="L16" s="105" t="str">
        <f t="shared" si="7"/>
        <v>No</v>
      </c>
    </row>
    <row r="17" spans="1:12" x14ac:dyDescent="0.2">
      <c r="A17" s="137" t="s">
        <v>419</v>
      </c>
      <c r="B17" s="22" t="s">
        <v>213</v>
      </c>
      <c r="C17" s="4">
        <v>7.3186605232000002</v>
      </c>
      <c r="D17" s="27" t="str">
        <f t="shared" si="4"/>
        <v>N/A</v>
      </c>
      <c r="E17" s="4">
        <v>6.1360547982</v>
      </c>
      <c r="F17" s="27" t="str">
        <f t="shared" si="5"/>
        <v>N/A</v>
      </c>
      <c r="G17" s="4">
        <v>8.9764049381</v>
      </c>
      <c r="H17" s="27" t="str">
        <f t="shared" si="6"/>
        <v>N/A</v>
      </c>
      <c r="I17" s="8">
        <v>-16.2</v>
      </c>
      <c r="J17" s="8">
        <v>46.29</v>
      </c>
      <c r="K17" s="28" t="s">
        <v>734</v>
      </c>
      <c r="L17" s="105" t="str">
        <f t="shared" si="7"/>
        <v>No</v>
      </c>
    </row>
    <row r="18" spans="1:12" x14ac:dyDescent="0.2">
      <c r="A18" s="137" t="s">
        <v>420</v>
      </c>
      <c r="B18" s="22" t="s">
        <v>213</v>
      </c>
      <c r="C18" s="4">
        <v>18.606428881999999</v>
      </c>
      <c r="D18" s="27" t="str">
        <f t="shared" si="4"/>
        <v>N/A</v>
      </c>
      <c r="E18" s="4">
        <v>24.929410727</v>
      </c>
      <c r="F18" s="27" t="str">
        <f t="shared" si="5"/>
        <v>N/A</v>
      </c>
      <c r="G18" s="4">
        <v>34.708546509999998</v>
      </c>
      <c r="H18" s="27" t="str">
        <f t="shared" si="6"/>
        <v>N/A</v>
      </c>
      <c r="I18" s="8">
        <v>33.979999999999997</v>
      </c>
      <c r="J18" s="8">
        <v>39.229999999999997</v>
      </c>
      <c r="K18" s="28" t="s">
        <v>734</v>
      </c>
      <c r="L18" s="105" t="str">
        <f t="shared" si="7"/>
        <v>No</v>
      </c>
    </row>
    <row r="19" spans="1:12" x14ac:dyDescent="0.2">
      <c r="A19" s="137" t="s">
        <v>75</v>
      </c>
      <c r="B19" s="30" t="s">
        <v>213</v>
      </c>
      <c r="C19" s="23">
        <v>11</v>
      </c>
      <c r="D19" s="27" t="str">
        <f t="shared" ref="D19:D50" si="8">IF($B19="N/A","N/A",IF(C19&gt;10,"No",IF(C19&lt;-10,"No","Yes")))</f>
        <v>N/A</v>
      </c>
      <c r="E19" s="23">
        <v>0</v>
      </c>
      <c r="F19" s="27" t="str">
        <f t="shared" ref="F19:F50" si="9">IF($B19="N/A","N/A",IF(E19&gt;10,"No",IF(E19&lt;-10,"No","Yes")))</f>
        <v>N/A</v>
      </c>
      <c r="G19" s="23">
        <v>11</v>
      </c>
      <c r="H19" s="27" t="str">
        <f t="shared" ref="H19:H50" si="10">IF($B19="N/A","N/A",IF(G19&gt;10,"No",IF(G19&lt;-10,"No","Yes")))</f>
        <v>N/A</v>
      </c>
      <c r="I19" s="8">
        <v>-100</v>
      </c>
      <c r="J19" s="8" t="s">
        <v>1748</v>
      </c>
      <c r="K19" s="30" t="s">
        <v>213</v>
      </c>
      <c r="L19" s="105" t="str">
        <f t="shared" ref="L19:L25" si="11">IF(J19="Div by 0", "N/A", IF(K19="N/A","N/A", IF(J19&gt;VALUE(MID(K19,1,2)), "No", IF(J19&lt;-1*VALUE(MID(K19,1,2)), "No", "Yes"))))</f>
        <v>N/A</v>
      </c>
    </row>
    <row r="20" spans="1:12" x14ac:dyDescent="0.2">
      <c r="A20" s="137" t="s">
        <v>76</v>
      </c>
      <c r="B20" s="30" t="s">
        <v>213</v>
      </c>
      <c r="C20" s="23">
        <v>11</v>
      </c>
      <c r="D20" s="27" t="str">
        <f t="shared" si="8"/>
        <v>N/A</v>
      </c>
      <c r="E20" s="23">
        <v>14</v>
      </c>
      <c r="F20" s="27" t="str">
        <f t="shared" si="9"/>
        <v>N/A</v>
      </c>
      <c r="G20" s="23">
        <v>14</v>
      </c>
      <c r="H20" s="27" t="str">
        <f t="shared" si="10"/>
        <v>N/A</v>
      </c>
      <c r="I20" s="8">
        <v>40</v>
      </c>
      <c r="J20" s="8">
        <v>0</v>
      </c>
      <c r="K20" s="30" t="s">
        <v>213</v>
      </c>
      <c r="L20" s="105" t="str">
        <f t="shared" si="11"/>
        <v>N/A</v>
      </c>
    </row>
    <row r="21" spans="1:12" x14ac:dyDescent="0.2">
      <c r="A21" s="153" t="s">
        <v>1107</v>
      </c>
      <c r="B21" s="30" t="s">
        <v>213</v>
      </c>
      <c r="C21" s="10">
        <v>3636.6682796999999</v>
      </c>
      <c r="D21" s="7" t="str">
        <f t="shared" si="8"/>
        <v>N/A</v>
      </c>
      <c r="E21" s="10">
        <v>3703.7293550999998</v>
      </c>
      <c r="F21" s="7" t="str">
        <f t="shared" si="9"/>
        <v>N/A</v>
      </c>
      <c r="G21" s="10">
        <v>2659.1062235999998</v>
      </c>
      <c r="H21" s="7" t="str">
        <f t="shared" si="10"/>
        <v>N/A</v>
      </c>
      <c r="I21" s="8">
        <v>1.8440000000000001</v>
      </c>
      <c r="J21" s="8">
        <v>-28.2</v>
      </c>
      <c r="K21" s="30" t="s">
        <v>734</v>
      </c>
      <c r="L21" s="105" t="str">
        <f t="shared" si="11"/>
        <v>Yes</v>
      </c>
    </row>
    <row r="22" spans="1:12" x14ac:dyDescent="0.2">
      <c r="A22" s="137" t="s">
        <v>1689</v>
      </c>
      <c r="B22" s="30" t="s">
        <v>213</v>
      </c>
      <c r="C22" s="10">
        <v>7740.4026315999999</v>
      </c>
      <c r="D22" s="7" t="str">
        <f t="shared" si="8"/>
        <v>N/A</v>
      </c>
      <c r="E22" s="10">
        <v>7886.7144893000004</v>
      </c>
      <c r="F22" s="7" t="str">
        <f t="shared" si="9"/>
        <v>N/A</v>
      </c>
      <c r="G22" s="10">
        <v>7506.4834567999997</v>
      </c>
      <c r="H22" s="7" t="str">
        <f t="shared" si="10"/>
        <v>N/A</v>
      </c>
      <c r="I22" s="8">
        <v>1.89</v>
      </c>
      <c r="J22" s="8">
        <v>-4.82</v>
      </c>
      <c r="K22" s="30" t="s">
        <v>734</v>
      </c>
      <c r="L22" s="105" t="str">
        <f t="shared" si="11"/>
        <v>Yes</v>
      </c>
    </row>
    <row r="23" spans="1:12" x14ac:dyDescent="0.2">
      <c r="A23" s="137" t="s">
        <v>1108</v>
      </c>
      <c r="B23" s="30" t="s">
        <v>213</v>
      </c>
      <c r="C23" s="10">
        <v>9316.3510399000006</v>
      </c>
      <c r="D23" s="7" t="str">
        <f t="shared" si="8"/>
        <v>N/A</v>
      </c>
      <c r="E23" s="10">
        <v>9809.7476853000007</v>
      </c>
      <c r="F23" s="7" t="str">
        <f t="shared" si="9"/>
        <v>N/A</v>
      </c>
      <c r="G23" s="10">
        <v>7531.3134974000004</v>
      </c>
      <c r="H23" s="7" t="str">
        <f t="shared" si="10"/>
        <v>N/A</v>
      </c>
      <c r="I23" s="8">
        <v>5.2960000000000003</v>
      </c>
      <c r="J23" s="8">
        <v>-23.2</v>
      </c>
      <c r="K23" s="30" t="s">
        <v>734</v>
      </c>
      <c r="L23" s="105" t="str">
        <f t="shared" si="11"/>
        <v>Yes</v>
      </c>
    </row>
    <row r="24" spans="1:12" x14ac:dyDescent="0.2">
      <c r="A24" s="137" t="s">
        <v>1109</v>
      </c>
      <c r="B24" s="30" t="s">
        <v>213</v>
      </c>
      <c r="C24" s="10">
        <v>1800.2835328000001</v>
      </c>
      <c r="D24" s="7" t="str">
        <f t="shared" si="8"/>
        <v>N/A</v>
      </c>
      <c r="E24" s="10">
        <v>1921.4330932</v>
      </c>
      <c r="F24" s="7" t="str">
        <f t="shared" si="9"/>
        <v>N/A</v>
      </c>
      <c r="G24" s="10">
        <v>1270.2523948999999</v>
      </c>
      <c r="H24" s="7" t="str">
        <f t="shared" si="10"/>
        <v>N/A</v>
      </c>
      <c r="I24" s="8">
        <v>6.7290000000000001</v>
      </c>
      <c r="J24" s="8">
        <v>-33.9</v>
      </c>
      <c r="K24" s="30" t="s">
        <v>734</v>
      </c>
      <c r="L24" s="105" t="str">
        <f t="shared" si="11"/>
        <v>No</v>
      </c>
    </row>
    <row r="25" spans="1:12" x14ac:dyDescent="0.2">
      <c r="A25" s="137" t="s">
        <v>1110</v>
      </c>
      <c r="B25" s="30" t="s">
        <v>213</v>
      </c>
      <c r="C25" s="10">
        <v>2744.7700650000002</v>
      </c>
      <c r="D25" s="7" t="str">
        <f t="shared" si="8"/>
        <v>N/A</v>
      </c>
      <c r="E25" s="10">
        <v>2628.9504074000001</v>
      </c>
      <c r="F25" s="7" t="str">
        <f t="shared" si="9"/>
        <v>N/A</v>
      </c>
      <c r="G25" s="10">
        <v>1337.7707428000001</v>
      </c>
      <c r="H25" s="7" t="str">
        <f t="shared" si="10"/>
        <v>N/A</v>
      </c>
      <c r="I25" s="8">
        <v>-4.22</v>
      </c>
      <c r="J25" s="8">
        <v>-49.1</v>
      </c>
      <c r="K25" s="30" t="s">
        <v>734</v>
      </c>
      <c r="L25" s="105" t="str">
        <f t="shared" si="11"/>
        <v>No</v>
      </c>
    </row>
    <row r="26" spans="1:12" x14ac:dyDescent="0.2">
      <c r="A26" s="128" t="s">
        <v>1111</v>
      </c>
      <c r="B26" s="30" t="s">
        <v>213</v>
      </c>
      <c r="C26" s="10">
        <v>3592.8305283</v>
      </c>
      <c r="D26" s="7" t="str">
        <f t="shared" si="8"/>
        <v>N/A</v>
      </c>
      <c r="E26" s="10">
        <v>3639.9067513999998</v>
      </c>
      <c r="F26" s="7" t="str">
        <f t="shared" si="9"/>
        <v>N/A</v>
      </c>
      <c r="G26" s="10">
        <v>2559.6515773000001</v>
      </c>
      <c r="H26" s="7" t="str">
        <f t="shared" si="10"/>
        <v>N/A</v>
      </c>
      <c r="I26" s="8">
        <v>1.31</v>
      </c>
      <c r="J26" s="8">
        <v>-29.7</v>
      </c>
      <c r="K26" s="30" t="s">
        <v>734</v>
      </c>
      <c r="L26" s="105" t="str">
        <f>IF(J26="Div by 0", "N/A", IF(OR(J26="N/A",K26="N/A"),"N/A", IF(J26&gt;VALUE(MID(K26,1,2)), "No", IF(J26&lt;-1*VALUE(MID(K26,1,2)), "No", "Yes"))))</f>
        <v>Yes</v>
      </c>
    </row>
    <row r="27" spans="1:12" x14ac:dyDescent="0.2">
      <c r="A27" s="128" t="s">
        <v>1112</v>
      </c>
      <c r="B27" s="30" t="s">
        <v>213</v>
      </c>
      <c r="C27" s="10">
        <v>3701.1531583999999</v>
      </c>
      <c r="D27" s="7" t="str">
        <f t="shared" si="8"/>
        <v>N/A</v>
      </c>
      <c r="E27" s="10">
        <v>3796.0497015999999</v>
      </c>
      <c r="F27" s="7" t="str">
        <f t="shared" si="9"/>
        <v>N/A</v>
      </c>
      <c r="G27" s="10">
        <v>2800.5909886999998</v>
      </c>
      <c r="H27" s="7" t="str">
        <f t="shared" si="10"/>
        <v>N/A</v>
      </c>
      <c r="I27" s="8">
        <v>2.5640000000000001</v>
      </c>
      <c r="J27" s="8">
        <v>-26.2</v>
      </c>
      <c r="K27" s="30" t="s">
        <v>734</v>
      </c>
      <c r="L27" s="105" t="str">
        <f>IF(J27="Div by 0", "N/A", IF(OR(J27="N/A",K27="N/A"),"N/A", IF(J27&gt;VALUE(MID(K27,1,2)), "No", IF(J27&lt;-1*VALUE(MID(K27,1,2)), "No", "Yes"))))</f>
        <v>Yes</v>
      </c>
    </row>
    <row r="28" spans="1:12" x14ac:dyDescent="0.2">
      <c r="A28" s="153" t="s">
        <v>1113</v>
      </c>
      <c r="B28" s="30" t="s">
        <v>213</v>
      </c>
      <c r="C28" s="10">
        <v>6611.5760842999998</v>
      </c>
      <c r="D28" s="7" t="str">
        <f t="shared" si="8"/>
        <v>N/A</v>
      </c>
      <c r="E28" s="10">
        <v>6793.7747122999999</v>
      </c>
      <c r="F28" s="7" t="str">
        <f t="shared" si="9"/>
        <v>N/A</v>
      </c>
      <c r="G28" s="10">
        <v>6233.4322610999998</v>
      </c>
      <c r="H28" s="7" t="str">
        <f t="shared" si="10"/>
        <v>N/A</v>
      </c>
      <c r="I28" s="8">
        <v>2.7559999999999998</v>
      </c>
      <c r="J28" s="8">
        <v>-8.25</v>
      </c>
      <c r="K28" s="30" t="s">
        <v>734</v>
      </c>
      <c r="L28" s="105" t="str">
        <f>IF(J28="Div by 0", "N/A", IF(K28="N/A","N/A", IF(J28&gt;VALUE(MID(K28,1,2)), "No", IF(J28&lt;-1*VALUE(MID(K28,1,2)), "No", "Yes"))))</f>
        <v>Yes</v>
      </c>
    </row>
    <row r="29" spans="1:12" x14ac:dyDescent="0.2">
      <c r="A29" s="128" t="s">
        <v>1114</v>
      </c>
      <c r="B29" s="30" t="s">
        <v>213</v>
      </c>
      <c r="C29" s="10">
        <v>7755.0774764999996</v>
      </c>
      <c r="D29" s="7" t="str">
        <f t="shared" si="8"/>
        <v>N/A</v>
      </c>
      <c r="E29" s="10">
        <v>7884.0918781</v>
      </c>
      <c r="F29" s="7" t="str">
        <f t="shared" si="9"/>
        <v>N/A</v>
      </c>
      <c r="G29" s="10">
        <v>7452.4252994999997</v>
      </c>
      <c r="H29" s="7" t="str">
        <f t="shared" si="10"/>
        <v>N/A</v>
      </c>
      <c r="I29" s="8">
        <v>1.6639999999999999</v>
      </c>
      <c r="J29" s="8">
        <v>-5.48</v>
      </c>
      <c r="K29" s="30" t="s">
        <v>734</v>
      </c>
      <c r="L29" s="105" t="str">
        <f>IF(J29="Div by 0", "N/A", IF(K29="N/A","N/A", IF(J29&gt;VALUE(MID(K29,1,2)), "No", IF(J29&lt;-1*VALUE(MID(K29,1,2)), "No", "Yes"))))</f>
        <v>Yes</v>
      </c>
    </row>
    <row r="30" spans="1:12" x14ac:dyDescent="0.2">
      <c r="A30" s="128" t="s">
        <v>1115</v>
      </c>
      <c r="B30" s="30" t="s">
        <v>213</v>
      </c>
      <c r="C30" s="10">
        <v>5573.2490171999998</v>
      </c>
      <c r="D30" s="7" t="str">
        <f t="shared" si="8"/>
        <v>N/A</v>
      </c>
      <c r="E30" s="10">
        <v>5840.5346947999997</v>
      </c>
      <c r="F30" s="7" t="str">
        <f t="shared" si="9"/>
        <v>N/A</v>
      </c>
      <c r="G30" s="10">
        <v>5511.963565</v>
      </c>
      <c r="H30" s="7" t="str">
        <f t="shared" si="10"/>
        <v>N/A</v>
      </c>
      <c r="I30" s="8">
        <v>4.7960000000000003</v>
      </c>
      <c r="J30" s="8">
        <v>-5.63</v>
      </c>
      <c r="K30" s="30" t="s">
        <v>734</v>
      </c>
      <c r="L30" s="105" t="str">
        <f>IF(J30="Div by 0", "N/A", IF(K30="N/A","N/A", IF(J30&gt;VALUE(MID(K30,1,2)), "No", IF(J30&lt;-1*VALUE(MID(K30,1,2)), "No", "Yes"))))</f>
        <v>Yes</v>
      </c>
    </row>
    <row r="31" spans="1:12" x14ac:dyDescent="0.2">
      <c r="A31" s="128" t="s">
        <v>1116</v>
      </c>
      <c r="B31" s="30" t="s">
        <v>213</v>
      </c>
      <c r="C31" s="10">
        <v>6494.2390561000002</v>
      </c>
      <c r="D31" s="7" t="str">
        <f t="shared" si="8"/>
        <v>N/A</v>
      </c>
      <c r="E31" s="10">
        <v>6633.7155561</v>
      </c>
      <c r="F31" s="7" t="str">
        <f t="shared" si="9"/>
        <v>N/A</v>
      </c>
      <c r="G31" s="10">
        <v>6084.9215217999999</v>
      </c>
      <c r="H31" s="7" t="str">
        <f t="shared" si="10"/>
        <v>N/A</v>
      </c>
      <c r="I31" s="8">
        <v>2.1480000000000001</v>
      </c>
      <c r="J31" s="8">
        <v>-8.27</v>
      </c>
      <c r="K31" s="30" t="s">
        <v>734</v>
      </c>
      <c r="L31" s="105" t="str">
        <f>IF(J31="Div by 0", "N/A", IF(OR(J31="N/A",K31="N/A"),"N/A", IF(J31&gt;VALUE(MID(K31,1,2)), "No", IF(J31&lt;-1*VALUE(MID(K31,1,2)), "No", "Yes"))))</f>
        <v>Yes</v>
      </c>
    </row>
    <row r="32" spans="1:12" x14ac:dyDescent="0.2">
      <c r="A32" s="128" t="s">
        <v>1117</v>
      </c>
      <c r="B32" s="30" t="s">
        <v>213</v>
      </c>
      <c r="C32" s="10">
        <v>6817.9848556999996</v>
      </c>
      <c r="D32" s="7" t="str">
        <f t="shared" si="8"/>
        <v>N/A</v>
      </c>
      <c r="E32" s="10">
        <v>7072.8057756999997</v>
      </c>
      <c r="F32" s="7" t="str">
        <f t="shared" si="9"/>
        <v>N/A</v>
      </c>
      <c r="G32" s="10">
        <v>6486.9236013</v>
      </c>
      <c r="H32" s="7" t="str">
        <f t="shared" si="10"/>
        <v>N/A</v>
      </c>
      <c r="I32" s="8">
        <v>3.7370000000000001</v>
      </c>
      <c r="J32" s="8">
        <v>-8.2799999999999994</v>
      </c>
      <c r="K32" s="30" t="s">
        <v>734</v>
      </c>
      <c r="L32" s="105" t="str">
        <f>IF(J32="Div by 0", "N/A", IF(OR(J32="N/A",K32="N/A"),"N/A", IF(J32&gt;VALUE(MID(K32,1,2)), "No", IF(J32&lt;-1*VALUE(MID(K32,1,2)), "No", "Yes"))))</f>
        <v>Yes</v>
      </c>
    </row>
    <row r="33" spans="1:12" x14ac:dyDescent="0.2">
      <c r="A33" s="128" t="s">
        <v>1692</v>
      </c>
      <c r="B33" s="30" t="s">
        <v>213</v>
      </c>
      <c r="C33" s="10">
        <v>5279.9977662000001</v>
      </c>
      <c r="D33" s="7" t="str">
        <f t="shared" si="8"/>
        <v>N/A</v>
      </c>
      <c r="E33" s="10">
        <v>4859.2391304000002</v>
      </c>
      <c r="F33" s="7" t="str">
        <f t="shared" si="9"/>
        <v>N/A</v>
      </c>
      <c r="G33" s="10">
        <v>254.14078566000001</v>
      </c>
      <c r="H33" s="7" t="str">
        <f t="shared" si="10"/>
        <v>N/A</v>
      </c>
      <c r="I33" s="8">
        <v>-7.97</v>
      </c>
      <c r="J33" s="8">
        <v>-94.8</v>
      </c>
      <c r="K33" s="30" t="s">
        <v>734</v>
      </c>
      <c r="L33" s="105" t="str">
        <f t="shared" ref="L33:L45" si="12">IF(J33="Div by 0", "N/A", IF(K33="N/A","N/A", IF(J33&gt;VALUE(MID(K33,1,2)), "No", IF(J33&lt;-1*VALUE(MID(K33,1,2)), "No", "Yes"))))</f>
        <v>No</v>
      </c>
    </row>
    <row r="34" spans="1:12" x14ac:dyDescent="0.2">
      <c r="A34" s="128" t="s">
        <v>1693</v>
      </c>
      <c r="B34" s="30" t="s">
        <v>213</v>
      </c>
      <c r="C34" s="10" t="s">
        <v>1748</v>
      </c>
      <c r="D34" s="7" t="str">
        <f t="shared" si="8"/>
        <v>N/A</v>
      </c>
      <c r="E34" s="10" t="s">
        <v>1748</v>
      </c>
      <c r="F34" s="7" t="str">
        <f t="shared" si="9"/>
        <v>N/A</v>
      </c>
      <c r="G34" s="10" t="s">
        <v>1748</v>
      </c>
      <c r="H34" s="7" t="str">
        <f t="shared" si="10"/>
        <v>N/A</v>
      </c>
      <c r="I34" s="8" t="s">
        <v>1748</v>
      </c>
      <c r="J34" s="8" t="s">
        <v>1748</v>
      </c>
      <c r="K34" s="30" t="s">
        <v>734</v>
      </c>
      <c r="L34" s="105" t="str">
        <f t="shared" si="12"/>
        <v>N/A</v>
      </c>
    </row>
    <row r="35" spans="1:12" x14ac:dyDescent="0.2">
      <c r="A35" s="128" t="s">
        <v>1694</v>
      </c>
      <c r="B35" s="30" t="s">
        <v>213</v>
      </c>
      <c r="C35" s="10">
        <v>6218.9916267999997</v>
      </c>
      <c r="D35" s="7" t="str">
        <f t="shared" si="8"/>
        <v>N/A</v>
      </c>
      <c r="E35" s="10">
        <v>6813.8153221000002</v>
      </c>
      <c r="F35" s="7" t="str">
        <f t="shared" si="9"/>
        <v>N/A</v>
      </c>
      <c r="G35" s="10">
        <v>7557.2677568999998</v>
      </c>
      <c r="H35" s="7" t="str">
        <f t="shared" si="10"/>
        <v>N/A</v>
      </c>
      <c r="I35" s="8">
        <v>9.5649999999999995</v>
      </c>
      <c r="J35" s="8">
        <v>10.91</v>
      </c>
      <c r="K35" s="30" t="s">
        <v>734</v>
      </c>
      <c r="L35" s="105" t="str">
        <f t="shared" si="12"/>
        <v>Yes</v>
      </c>
    </row>
    <row r="36" spans="1:12" x14ac:dyDescent="0.2">
      <c r="A36" s="128" t="s">
        <v>1695</v>
      </c>
      <c r="B36" s="30" t="s">
        <v>213</v>
      </c>
      <c r="C36" s="10">
        <v>77.540384489000004</v>
      </c>
      <c r="D36" s="7" t="str">
        <f t="shared" si="8"/>
        <v>N/A</v>
      </c>
      <c r="E36" s="10">
        <v>49.968888603000003</v>
      </c>
      <c r="F36" s="7" t="str">
        <f t="shared" si="9"/>
        <v>N/A</v>
      </c>
      <c r="G36" s="10">
        <v>73.62038561</v>
      </c>
      <c r="H36" s="7" t="str">
        <f t="shared" si="10"/>
        <v>N/A</v>
      </c>
      <c r="I36" s="8">
        <v>-35.6</v>
      </c>
      <c r="J36" s="8">
        <v>47.33</v>
      </c>
      <c r="K36" s="30" t="s">
        <v>734</v>
      </c>
      <c r="L36" s="105" t="str">
        <f t="shared" si="12"/>
        <v>No</v>
      </c>
    </row>
    <row r="37" spans="1:12" x14ac:dyDescent="0.2">
      <c r="A37" s="128" t="s">
        <v>1696</v>
      </c>
      <c r="B37" s="30" t="s">
        <v>213</v>
      </c>
      <c r="C37" s="10" t="s">
        <v>1748</v>
      </c>
      <c r="D37" s="7" t="str">
        <f t="shared" si="8"/>
        <v>N/A</v>
      </c>
      <c r="E37" s="10" t="s">
        <v>1748</v>
      </c>
      <c r="F37" s="7" t="str">
        <f t="shared" si="9"/>
        <v>N/A</v>
      </c>
      <c r="G37" s="10" t="s">
        <v>1748</v>
      </c>
      <c r="H37" s="7" t="str">
        <f t="shared" si="10"/>
        <v>N/A</v>
      </c>
      <c r="I37" s="8" t="s">
        <v>1748</v>
      </c>
      <c r="J37" s="8" t="s">
        <v>1748</v>
      </c>
      <c r="K37" s="30" t="s">
        <v>734</v>
      </c>
      <c r="L37" s="105" t="str">
        <f t="shared" si="12"/>
        <v>N/A</v>
      </c>
    </row>
    <row r="38" spans="1:12" x14ac:dyDescent="0.2">
      <c r="A38" s="128" t="s">
        <v>1697</v>
      </c>
      <c r="B38" s="30" t="s">
        <v>213</v>
      </c>
      <c r="C38" s="10" t="s">
        <v>1748</v>
      </c>
      <c r="D38" s="7" t="str">
        <f t="shared" si="8"/>
        <v>N/A</v>
      </c>
      <c r="E38" s="10" t="s">
        <v>1748</v>
      </c>
      <c r="F38" s="7" t="str">
        <f t="shared" si="9"/>
        <v>N/A</v>
      </c>
      <c r="G38" s="10">
        <v>0</v>
      </c>
      <c r="H38" s="7" t="str">
        <f t="shared" si="10"/>
        <v>N/A</v>
      </c>
      <c r="I38" s="8" t="s">
        <v>1748</v>
      </c>
      <c r="J38" s="8" t="s">
        <v>1748</v>
      </c>
      <c r="K38" s="30" t="s">
        <v>734</v>
      </c>
      <c r="L38" s="105" t="str">
        <f t="shared" si="12"/>
        <v>N/A</v>
      </c>
    </row>
    <row r="39" spans="1:12" x14ac:dyDescent="0.2">
      <c r="A39" s="128" t="s">
        <v>1698</v>
      </c>
      <c r="B39" s="30" t="s">
        <v>213</v>
      </c>
      <c r="C39" s="10">
        <v>18.325844991</v>
      </c>
      <c r="D39" s="7" t="str">
        <f t="shared" si="8"/>
        <v>N/A</v>
      </c>
      <c r="E39" s="10">
        <v>10.495191401</v>
      </c>
      <c r="F39" s="7" t="str">
        <f t="shared" si="9"/>
        <v>N/A</v>
      </c>
      <c r="G39" s="10">
        <v>21.506212608999999</v>
      </c>
      <c r="H39" s="7" t="str">
        <f t="shared" si="10"/>
        <v>N/A</v>
      </c>
      <c r="I39" s="8">
        <v>-42.7</v>
      </c>
      <c r="J39" s="8">
        <v>104.9</v>
      </c>
      <c r="K39" s="30" t="s">
        <v>734</v>
      </c>
      <c r="L39" s="105" t="str">
        <f t="shared" si="12"/>
        <v>No</v>
      </c>
    </row>
    <row r="40" spans="1:12" x14ac:dyDescent="0.2">
      <c r="A40" s="128" t="s">
        <v>1699</v>
      </c>
      <c r="B40" s="30" t="s">
        <v>213</v>
      </c>
      <c r="C40" s="10" t="s">
        <v>1748</v>
      </c>
      <c r="D40" s="7" t="str">
        <f t="shared" si="8"/>
        <v>N/A</v>
      </c>
      <c r="E40" s="10" t="s">
        <v>1748</v>
      </c>
      <c r="F40" s="7" t="str">
        <f t="shared" si="9"/>
        <v>N/A</v>
      </c>
      <c r="G40" s="10" t="s">
        <v>1748</v>
      </c>
      <c r="H40" s="7" t="str">
        <f t="shared" si="10"/>
        <v>N/A</v>
      </c>
      <c r="I40" s="8" t="s">
        <v>1748</v>
      </c>
      <c r="J40" s="8" t="s">
        <v>1748</v>
      </c>
      <c r="K40" s="30" t="s">
        <v>734</v>
      </c>
      <c r="L40" s="105" t="str">
        <f t="shared" si="12"/>
        <v>N/A</v>
      </c>
    </row>
    <row r="41" spans="1:12" x14ac:dyDescent="0.2">
      <c r="A41" s="128" t="s">
        <v>1700</v>
      </c>
      <c r="B41" s="30" t="s">
        <v>213</v>
      </c>
      <c r="C41" s="10">
        <v>23096.030193999999</v>
      </c>
      <c r="D41" s="7" t="str">
        <f t="shared" si="8"/>
        <v>N/A</v>
      </c>
      <c r="E41" s="10">
        <v>24472.500994999999</v>
      </c>
      <c r="F41" s="7" t="str">
        <f t="shared" si="9"/>
        <v>N/A</v>
      </c>
      <c r="G41" s="10">
        <v>8032.3335896999997</v>
      </c>
      <c r="H41" s="7" t="str">
        <f t="shared" si="10"/>
        <v>N/A</v>
      </c>
      <c r="I41" s="8">
        <v>5.96</v>
      </c>
      <c r="J41" s="8">
        <v>-67.2</v>
      </c>
      <c r="K41" s="30" t="s">
        <v>734</v>
      </c>
      <c r="L41" s="105" t="str">
        <f t="shared" si="12"/>
        <v>No</v>
      </c>
    </row>
    <row r="42" spans="1:12" x14ac:dyDescent="0.2">
      <c r="A42" s="128" t="s">
        <v>1701</v>
      </c>
      <c r="B42" s="30" t="s">
        <v>213</v>
      </c>
      <c r="C42" s="10" t="s">
        <v>1748</v>
      </c>
      <c r="D42" s="7" t="str">
        <f t="shared" si="8"/>
        <v>N/A</v>
      </c>
      <c r="E42" s="10" t="s">
        <v>1748</v>
      </c>
      <c r="F42" s="7" t="str">
        <f t="shared" si="9"/>
        <v>N/A</v>
      </c>
      <c r="G42" s="10" t="s">
        <v>1748</v>
      </c>
      <c r="H42" s="7" t="str">
        <f t="shared" si="10"/>
        <v>N/A</v>
      </c>
      <c r="I42" s="8" t="s">
        <v>1748</v>
      </c>
      <c r="J42" s="8" t="s">
        <v>1748</v>
      </c>
      <c r="K42" s="30" t="s">
        <v>734</v>
      </c>
      <c r="L42" s="105" t="str">
        <f t="shared" si="12"/>
        <v>N/A</v>
      </c>
    </row>
    <row r="43" spans="1:12" x14ac:dyDescent="0.2">
      <c r="A43" s="128" t="s">
        <v>1702</v>
      </c>
      <c r="B43" s="30" t="s">
        <v>213</v>
      </c>
      <c r="C43" s="10" t="s">
        <v>1748</v>
      </c>
      <c r="D43" s="7" t="str">
        <f t="shared" si="8"/>
        <v>N/A</v>
      </c>
      <c r="E43" s="10" t="s">
        <v>1748</v>
      </c>
      <c r="F43" s="7" t="str">
        <f t="shared" si="9"/>
        <v>N/A</v>
      </c>
      <c r="G43" s="10" t="s">
        <v>1748</v>
      </c>
      <c r="H43" s="7" t="str">
        <f t="shared" si="10"/>
        <v>N/A</v>
      </c>
      <c r="I43" s="8" t="s">
        <v>1748</v>
      </c>
      <c r="J43" s="8" t="s">
        <v>1748</v>
      </c>
      <c r="K43" s="30" t="s">
        <v>734</v>
      </c>
      <c r="L43" s="105" t="str">
        <f t="shared" si="12"/>
        <v>N/A</v>
      </c>
    </row>
    <row r="44" spans="1:12" x14ac:dyDescent="0.2">
      <c r="A44" s="128" t="s">
        <v>1118</v>
      </c>
      <c r="B44" s="30" t="s">
        <v>213</v>
      </c>
      <c r="C44" s="10">
        <v>7799.3171208000003</v>
      </c>
      <c r="D44" s="7" t="str">
        <f t="shared" si="8"/>
        <v>N/A</v>
      </c>
      <c r="E44" s="10">
        <v>8066.7030885000004</v>
      </c>
      <c r="F44" s="7" t="str">
        <f t="shared" si="9"/>
        <v>N/A</v>
      </c>
      <c r="G44" s="10">
        <v>7429.3143007999997</v>
      </c>
      <c r="H44" s="7" t="str">
        <f t="shared" si="10"/>
        <v>N/A</v>
      </c>
      <c r="I44" s="8">
        <v>3.4279999999999999</v>
      </c>
      <c r="J44" s="8">
        <v>-7.9</v>
      </c>
      <c r="K44" s="30" t="s">
        <v>734</v>
      </c>
      <c r="L44" s="105" t="str">
        <f t="shared" si="12"/>
        <v>Yes</v>
      </c>
    </row>
    <row r="45" spans="1:12" ht="25.5" x14ac:dyDescent="0.2">
      <c r="A45" s="128" t="s">
        <v>1119</v>
      </c>
      <c r="B45" s="30" t="s">
        <v>213</v>
      </c>
      <c r="C45" s="10">
        <v>54.376368139</v>
      </c>
      <c r="D45" s="7" t="str">
        <f t="shared" si="8"/>
        <v>N/A</v>
      </c>
      <c r="E45" s="10">
        <v>33.966976264000003</v>
      </c>
      <c r="F45" s="7" t="str">
        <f t="shared" si="9"/>
        <v>N/A</v>
      </c>
      <c r="G45" s="10">
        <v>53.307088026000002</v>
      </c>
      <c r="H45" s="7" t="str">
        <f t="shared" si="10"/>
        <v>N/A</v>
      </c>
      <c r="I45" s="8">
        <v>-37.5</v>
      </c>
      <c r="J45" s="8">
        <v>56.94</v>
      </c>
      <c r="K45" s="30" t="s">
        <v>734</v>
      </c>
      <c r="L45" s="105" t="str">
        <f t="shared" si="12"/>
        <v>No</v>
      </c>
    </row>
    <row r="46" spans="1:12" x14ac:dyDescent="0.2">
      <c r="A46" s="128" t="s">
        <v>1120</v>
      </c>
      <c r="B46" s="22" t="s">
        <v>213</v>
      </c>
      <c r="C46" s="29">
        <v>41321.918045999999</v>
      </c>
      <c r="D46" s="27" t="str">
        <f t="shared" si="8"/>
        <v>N/A</v>
      </c>
      <c r="E46" s="29">
        <v>44038.994057999997</v>
      </c>
      <c r="F46" s="27" t="str">
        <f t="shared" si="9"/>
        <v>N/A</v>
      </c>
      <c r="G46" s="29">
        <v>41862.262970000003</v>
      </c>
      <c r="H46" s="27" t="str">
        <f t="shared" si="10"/>
        <v>N/A</v>
      </c>
      <c r="I46" s="8">
        <v>6.5750000000000002</v>
      </c>
      <c r="J46" s="8">
        <v>-4.9400000000000004</v>
      </c>
      <c r="K46" s="28" t="s">
        <v>734</v>
      </c>
      <c r="L46" s="105" t="str">
        <f>IF(J46="Div by 0", "N/A", IF(K46="N/A","N/A", IF(J46&gt;VALUE(MID(K46,1,2)), "No", IF(J46&lt;-1*VALUE(MID(K46,1,2)), "No", "Yes"))))</f>
        <v>Yes</v>
      </c>
    </row>
    <row r="47" spans="1:12" x14ac:dyDescent="0.2">
      <c r="A47" s="162" t="s">
        <v>1121</v>
      </c>
      <c r="B47" s="22" t="s">
        <v>213</v>
      </c>
      <c r="C47" s="29">
        <v>26002.60684</v>
      </c>
      <c r="D47" s="27" t="str">
        <f t="shared" si="8"/>
        <v>N/A</v>
      </c>
      <c r="E47" s="29">
        <v>27371.99048</v>
      </c>
      <c r="F47" s="27" t="str">
        <f t="shared" si="9"/>
        <v>N/A</v>
      </c>
      <c r="G47" s="29">
        <v>24611.623159999999</v>
      </c>
      <c r="H47" s="27" t="str">
        <f t="shared" si="10"/>
        <v>N/A</v>
      </c>
      <c r="I47" s="8">
        <v>5.266</v>
      </c>
      <c r="J47" s="8">
        <v>-10.1</v>
      </c>
      <c r="K47" s="28" t="s">
        <v>734</v>
      </c>
      <c r="L47" s="105" t="str">
        <f>IF(J47="Div by 0", "N/A", IF(K47="N/A","N/A", IF(J47&gt;VALUE(MID(K47,1,2)), "No", IF(J47&lt;-1*VALUE(MID(K47,1,2)), "No", "Yes"))))</f>
        <v>Yes</v>
      </c>
    </row>
    <row r="48" spans="1:12" ht="25.5" x14ac:dyDescent="0.2">
      <c r="A48" s="128" t="s">
        <v>1122</v>
      </c>
      <c r="B48" s="22" t="s">
        <v>213</v>
      </c>
      <c r="C48" s="29">
        <v>38517.160592</v>
      </c>
      <c r="D48" s="27" t="str">
        <f t="shared" si="8"/>
        <v>N/A</v>
      </c>
      <c r="E48" s="29">
        <v>41610.497389999997</v>
      </c>
      <c r="F48" s="27" t="str">
        <f t="shared" si="9"/>
        <v>N/A</v>
      </c>
      <c r="G48" s="29">
        <v>38575.119591000002</v>
      </c>
      <c r="H48" s="27" t="str">
        <f t="shared" si="10"/>
        <v>N/A</v>
      </c>
      <c r="I48" s="8">
        <v>8.0310000000000006</v>
      </c>
      <c r="J48" s="8">
        <v>-7.29</v>
      </c>
      <c r="K48" s="28" t="s">
        <v>734</v>
      </c>
      <c r="L48" s="105" t="str">
        <f>IF(J48="Div by 0", "N/A", IF(K48="N/A","N/A", IF(J48&gt;VALUE(MID(K48,1,2)), "No", IF(J48&lt;-1*VALUE(MID(K48,1,2)), "No", "Yes"))))</f>
        <v>Yes</v>
      </c>
    </row>
    <row r="49" spans="1:12" x14ac:dyDescent="0.2">
      <c r="A49" s="151" t="s">
        <v>1123</v>
      </c>
      <c r="B49" s="22" t="s">
        <v>213</v>
      </c>
      <c r="C49" s="29">
        <v>23871.536918999998</v>
      </c>
      <c r="D49" s="27" t="str">
        <f t="shared" si="8"/>
        <v>N/A</v>
      </c>
      <c r="E49" s="29">
        <v>25378.060758</v>
      </c>
      <c r="F49" s="27" t="str">
        <f t="shared" si="9"/>
        <v>N/A</v>
      </c>
      <c r="G49" s="29">
        <v>20589.379986</v>
      </c>
      <c r="H49" s="27" t="str">
        <f t="shared" si="10"/>
        <v>N/A</v>
      </c>
      <c r="I49" s="8">
        <v>6.3109999999999999</v>
      </c>
      <c r="J49" s="8">
        <v>-18.899999999999999</v>
      </c>
      <c r="K49" s="28" t="s">
        <v>734</v>
      </c>
      <c r="L49" s="105" t="str">
        <f t="shared" ref="L49:L59" si="13">IF(J49="Div by 0", "N/A", IF(K49="N/A","N/A", IF(J49&gt;VALUE(MID(K49,1,2)), "No", IF(J49&lt;-1*VALUE(MID(K49,1,2)), "No", "Yes"))))</f>
        <v>Yes</v>
      </c>
    </row>
    <row r="50" spans="1:12" ht="25.5" x14ac:dyDescent="0.2">
      <c r="A50" s="128" t="s">
        <v>1124</v>
      </c>
      <c r="B50" s="22" t="s">
        <v>213</v>
      </c>
      <c r="C50" s="29">
        <v>14184.312411000001</v>
      </c>
      <c r="D50" s="27" t="str">
        <f t="shared" si="8"/>
        <v>N/A</v>
      </c>
      <c r="E50" s="29">
        <v>14962.869613000001</v>
      </c>
      <c r="F50" s="27" t="str">
        <f t="shared" si="9"/>
        <v>N/A</v>
      </c>
      <c r="G50" s="29">
        <v>16238.539913000001</v>
      </c>
      <c r="H50" s="27" t="str">
        <f t="shared" si="10"/>
        <v>N/A</v>
      </c>
      <c r="I50" s="8">
        <v>5.4889999999999999</v>
      </c>
      <c r="J50" s="8">
        <v>8.5259999999999998</v>
      </c>
      <c r="K50" s="28" t="s">
        <v>734</v>
      </c>
      <c r="L50" s="105" t="str">
        <f t="shared" si="13"/>
        <v>Yes</v>
      </c>
    </row>
    <row r="51" spans="1:12" x14ac:dyDescent="0.2">
      <c r="A51" s="128" t="s">
        <v>1125</v>
      </c>
      <c r="B51" s="22" t="s">
        <v>213</v>
      </c>
      <c r="C51" s="29" t="s">
        <v>1748</v>
      </c>
      <c r="D51" s="27" t="str">
        <f t="shared" ref="D51:D82" si="14">IF($B51="N/A","N/A",IF(C51&gt;10,"No",IF(C51&lt;-10,"No","Yes")))</f>
        <v>N/A</v>
      </c>
      <c r="E51" s="29" t="s">
        <v>1748</v>
      </c>
      <c r="F51" s="27" t="str">
        <f t="shared" ref="F51:F82" si="15">IF($B51="N/A","N/A",IF(E51&gt;10,"No",IF(E51&lt;-10,"No","Yes")))</f>
        <v>N/A</v>
      </c>
      <c r="G51" s="29" t="s">
        <v>1748</v>
      </c>
      <c r="H51" s="27" t="str">
        <f t="shared" ref="H51:H82" si="16">IF($B51="N/A","N/A",IF(G51&gt;10,"No",IF(G51&lt;-10,"No","Yes")))</f>
        <v>N/A</v>
      </c>
      <c r="I51" s="8" t="s">
        <v>1748</v>
      </c>
      <c r="J51" s="8" t="s">
        <v>1748</v>
      </c>
      <c r="K51" s="28" t="s">
        <v>734</v>
      </c>
      <c r="L51" s="105" t="str">
        <f t="shared" si="13"/>
        <v>N/A</v>
      </c>
    </row>
    <row r="52" spans="1:12" ht="25.5" x14ac:dyDescent="0.2">
      <c r="A52" s="128" t="s">
        <v>1126</v>
      </c>
      <c r="B52" s="22" t="s">
        <v>213</v>
      </c>
      <c r="C52" s="29" t="s">
        <v>1748</v>
      </c>
      <c r="D52" s="27" t="str">
        <f t="shared" si="14"/>
        <v>N/A</v>
      </c>
      <c r="E52" s="29" t="s">
        <v>1748</v>
      </c>
      <c r="F52" s="27" t="str">
        <f t="shared" si="15"/>
        <v>N/A</v>
      </c>
      <c r="G52" s="29" t="s">
        <v>1748</v>
      </c>
      <c r="H52" s="27" t="str">
        <f t="shared" si="16"/>
        <v>N/A</v>
      </c>
      <c r="I52" s="8" t="s">
        <v>1748</v>
      </c>
      <c r="J52" s="8" t="s">
        <v>1748</v>
      </c>
      <c r="K52" s="28" t="s">
        <v>734</v>
      </c>
      <c r="L52" s="105" t="str">
        <f t="shared" si="13"/>
        <v>N/A</v>
      </c>
    </row>
    <row r="53" spans="1:12" ht="25.5" x14ac:dyDescent="0.2">
      <c r="A53" s="128" t="s">
        <v>1127</v>
      </c>
      <c r="B53" s="22" t="s">
        <v>213</v>
      </c>
      <c r="C53" s="29">
        <v>41307.419548999998</v>
      </c>
      <c r="D53" s="27" t="str">
        <f t="shared" si="14"/>
        <v>N/A</v>
      </c>
      <c r="E53" s="29">
        <v>43686.785713999998</v>
      </c>
      <c r="F53" s="27" t="str">
        <f t="shared" si="15"/>
        <v>N/A</v>
      </c>
      <c r="G53" s="29">
        <v>23512.46</v>
      </c>
      <c r="H53" s="27" t="str">
        <f t="shared" si="16"/>
        <v>N/A</v>
      </c>
      <c r="I53" s="8">
        <v>5.76</v>
      </c>
      <c r="J53" s="8">
        <v>-46.2</v>
      </c>
      <c r="K53" s="28" t="s">
        <v>734</v>
      </c>
      <c r="L53" s="105" t="str">
        <f t="shared" si="13"/>
        <v>No</v>
      </c>
    </row>
    <row r="54" spans="1:12" ht="25.5" x14ac:dyDescent="0.2">
      <c r="A54" s="128" t="s">
        <v>1128</v>
      </c>
      <c r="B54" s="22" t="s">
        <v>213</v>
      </c>
      <c r="C54" s="29">
        <v>14338.732108</v>
      </c>
      <c r="D54" s="27" t="str">
        <f t="shared" si="14"/>
        <v>N/A</v>
      </c>
      <c r="E54" s="29">
        <v>14750.434599</v>
      </c>
      <c r="F54" s="27" t="str">
        <f t="shared" si="15"/>
        <v>N/A</v>
      </c>
      <c r="G54" s="29">
        <v>21206.06422</v>
      </c>
      <c r="H54" s="27" t="str">
        <f t="shared" si="16"/>
        <v>N/A</v>
      </c>
      <c r="I54" s="8">
        <v>2.871</v>
      </c>
      <c r="J54" s="8">
        <v>43.77</v>
      </c>
      <c r="K54" s="28" t="s">
        <v>734</v>
      </c>
      <c r="L54" s="105" t="str">
        <f t="shared" si="13"/>
        <v>No</v>
      </c>
    </row>
    <row r="55" spans="1:12" ht="25.5" x14ac:dyDescent="0.2">
      <c r="A55" s="128" t="s">
        <v>1129</v>
      </c>
      <c r="B55" s="22" t="s">
        <v>213</v>
      </c>
      <c r="C55" s="29">
        <v>39274.862523000003</v>
      </c>
      <c r="D55" s="27" t="str">
        <f t="shared" si="14"/>
        <v>N/A</v>
      </c>
      <c r="E55" s="29">
        <v>40539.088949999998</v>
      </c>
      <c r="F55" s="27" t="str">
        <f t="shared" si="15"/>
        <v>N/A</v>
      </c>
      <c r="G55" s="29">
        <v>26882.203791</v>
      </c>
      <c r="H55" s="27" t="str">
        <f t="shared" si="16"/>
        <v>N/A</v>
      </c>
      <c r="I55" s="8">
        <v>3.2189999999999999</v>
      </c>
      <c r="J55" s="8">
        <v>-33.700000000000003</v>
      </c>
      <c r="K55" s="28" t="s">
        <v>734</v>
      </c>
      <c r="L55" s="105" t="str">
        <f t="shared" si="13"/>
        <v>No</v>
      </c>
    </row>
    <row r="56" spans="1:12" ht="25.5" x14ac:dyDescent="0.2">
      <c r="A56" s="128" t="s">
        <v>1130</v>
      </c>
      <c r="B56" s="22" t="s">
        <v>213</v>
      </c>
      <c r="C56" s="29" t="s">
        <v>1748</v>
      </c>
      <c r="D56" s="27" t="str">
        <f t="shared" si="14"/>
        <v>N/A</v>
      </c>
      <c r="E56" s="29" t="s">
        <v>1748</v>
      </c>
      <c r="F56" s="27" t="str">
        <f t="shared" si="15"/>
        <v>N/A</v>
      </c>
      <c r="G56" s="29">
        <v>34098.295454999999</v>
      </c>
      <c r="H56" s="27" t="str">
        <f t="shared" si="16"/>
        <v>N/A</v>
      </c>
      <c r="I56" s="8" t="s">
        <v>1748</v>
      </c>
      <c r="J56" s="8" t="s">
        <v>1748</v>
      </c>
      <c r="K56" s="28" t="s">
        <v>734</v>
      </c>
      <c r="L56" s="105" t="str">
        <f t="shared" si="13"/>
        <v>N/A</v>
      </c>
    </row>
    <row r="57" spans="1:12" ht="25.5" x14ac:dyDescent="0.2">
      <c r="A57" s="128" t="s">
        <v>1131</v>
      </c>
      <c r="B57" s="22" t="s">
        <v>213</v>
      </c>
      <c r="C57" s="29">
        <v>78482.177184</v>
      </c>
      <c r="D57" s="27" t="str">
        <f t="shared" si="14"/>
        <v>N/A</v>
      </c>
      <c r="E57" s="29">
        <v>82465.528594000003</v>
      </c>
      <c r="F57" s="27" t="str">
        <f t="shared" si="15"/>
        <v>N/A</v>
      </c>
      <c r="G57" s="29">
        <v>53424.852459000002</v>
      </c>
      <c r="H57" s="27" t="str">
        <f t="shared" si="16"/>
        <v>N/A</v>
      </c>
      <c r="I57" s="8">
        <v>5.0750000000000002</v>
      </c>
      <c r="J57" s="8">
        <v>-35.200000000000003</v>
      </c>
      <c r="K57" s="28" t="s">
        <v>734</v>
      </c>
      <c r="L57" s="105" t="str">
        <f t="shared" si="13"/>
        <v>No</v>
      </c>
    </row>
    <row r="58" spans="1:12" ht="25.5" x14ac:dyDescent="0.2">
      <c r="A58" s="128" t="s">
        <v>1132</v>
      </c>
      <c r="B58" s="22" t="s">
        <v>213</v>
      </c>
      <c r="C58" s="29">
        <v>20030.947437999999</v>
      </c>
      <c r="D58" s="27" t="str">
        <f t="shared" si="14"/>
        <v>N/A</v>
      </c>
      <c r="E58" s="29">
        <v>19441.569575000001</v>
      </c>
      <c r="F58" s="27" t="str">
        <f t="shared" si="15"/>
        <v>N/A</v>
      </c>
      <c r="G58" s="29">
        <v>18221.653951</v>
      </c>
      <c r="H58" s="27" t="str">
        <f t="shared" si="16"/>
        <v>N/A</v>
      </c>
      <c r="I58" s="8">
        <v>-2.94</v>
      </c>
      <c r="J58" s="8">
        <v>-6.27</v>
      </c>
      <c r="K58" s="28" t="s">
        <v>734</v>
      </c>
      <c r="L58" s="105" t="str">
        <f t="shared" si="13"/>
        <v>Yes</v>
      </c>
    </row>
    <row r="59" spans="1:12" ht="25.5" x14ac:dyDescent="0.2">
      <c r="A59" s="128" t="s">
        <v>1133</v>
      </c>
      <c r="B59" s="22" t="s">
        <v>213</v>
      </c>
      <c r="C59" s="29" t="s">
        <v>1748</v>
      </c>
      <c r="D59" s="27" t="str">
        <f t="shared" si="14"/>
        <v>N/A</v>
      </c>
      <c r="E59" s="29" t="s">
        <v>1748</v>
      </c>
      <c r="F59" s="27" t="str">
        <f t="shared" si="15"/>
        <v>N/A</v>
      </c>
      <c r="G59" s="29">
        <v>20693.733866999999</v>
      </c>
      <c r="H59" s="27" t="str">
        <f t="shared" si="16"/>
        <v>N/A</v>
      </c>
      <c r="I59" s="8" t="s">
        <v>1748</v>
      </c>
      <c r="J59" s="8" t="s">
        <v>1748</v>
      </c>
      <c r="K59" s="28" t="s">
        <v>734</v>
      </c>
      <c r="L59" s="105" t="str">
        <f t="shared" si="13"/>
        <v>N/A</v>
      </c>
    </row>
    <row r="60" spans="1:12" x14ac:dyDescent="0.2">
      <c r="A60" s="151" t="s">
        <v>356</v>
      </c>
      <c r="B60" s="22" t="s">
        <v>213</v>
      </c>
      <c r="C60" s="29">
        <v>199551614</v>
      </c>
      <c r="D60" s="27" t="str">
        <f t="shared" si="14"/>
        <v>N/A</v>
      </c>
      <c r="E60" s="29">
        <v>199711386</v>
      </c>
      <c r="F60" s="27" t="str">
        <f t="shared" si="15"/>
        <v>N/A</v>
      </c>
      <c r="G60" s="29">
        <v>394098985</v>
      </c>
      <c r="H60" s="27" t="str">
        <f t="shared" si="16"/>
        <v>N/A</v>
      </c>
      <c r="I60" s="8">
        <v>8.0100000000000005E-2</v>
      </c>
      <c r="J60" s="8">
        <v>97.33</v>
      </c>
      <c r="K60" s="28" t="s">
        <v>734</v>
      </c>
      <c r="L60" s="105" t="str">
        <f t="shared" ref="L60:L70" si="17">IF(J60="Div by 0", "N/A", IF(K60="N/A","N/A", IF(J60&gt;VALUE(MID(K60,1,2)), "No", IF(J60&lt;-1*VALUE(MID(K60,1,2)), "No", "Yes"))))</f>
        <v>No</v>
      </c>
    </row>
    <row r="61" spans="1:12" ht="25.5" x14ac:dyDescent="0.2">
      <c r="A61" s="128" t="s">
        <v>1134</v>
      </c>
      <c r="B61" s="22" t="s">
        <v>213</v>
      </c>
      <c r="C61" s="29">
        <v>132189497</v>
      </c>
      <c r="D61" s="27" t="str">
        <f t="shared" si="14"/>
        <v>N/A</v>
      </c>
      <c r="E61" s="29">
        <v>131007394</v>
      </c>
      <c r="F61" s="27" t="str">
        <f t="shared" si="15"/>
        <v>N/A</v>
      </c>
      <c r="G61" s="29">
        <v>20717245</v>
      </c>
      <c r="H61" s="27" t="str">
        <f t="shared" si="16"/>
        <v>N/A</v>
      </c>
      <c r="I61" s="8">
        <v>-0.89400000000000002</v>
      </c>
      <c r="J61" s="8">
        <v>-84.2</v>
      </c>
      <c r="K61" s="28" t="s">
        <v>734</v>
      </c>
      <c r="L61" s="105" t="str">
        <f t="shared" si="17"/>
        <v>No</v>
      </c>
    </row>
    <row r="62" spans="1:12" x14ac:dyDescent="0.2">
      <c r="A62" s="128" t="s">
        <v>1135</v>
      </c>
      <c r="B62" s="22" t="s">
        <v>213</v>
      </c>
      <c r="C62" s="29">
        <v>0</v>
      </c>
      <c r="D62" s="27" t="str">
        <f t="shared" si="14"/>
        <v>N/A</v>
      </c>
      <c r="E62" s="29">
        <v>0</v>
      </c>
      <c r="F62" s="27" t="str">
        <f t="shared" si="15"/>
        <v>N/A</v>
      </c>
      <c r="G62" s="29">
        <v>0</v>
      </c>
      <c r="H62" s="27" t="str">
        <f t="shared" si="16"/>
        <v>N/A</v>
      </c>
      <c r="I62" s="8" t="s">
        <v>1748</v>
      </c>
      <c r="J62" s="8" t="s">
        <v>1748</v>
      </c>
      <c r="K62" s="28" t="s">
        <v>734</v>
      </c>
      <c r="L62" s="105" t="str">
        <f t="shared" si="17"/>
        <v>N/A</v>
      </c>
    </row>
    <row r="63" spans="1:12" ht="25.5" x14ac:dyDescent="0.2">
      <c r="A63" s="128" t="s">
        <v>1136</v>
      </c>
      <c r="B63" s="22" t="s">
        <v>213</v>
      </c>
      <c r="C63" s="29">
        <v>0</v>
      </c>
      <c r="D63" s="27" t="str">
        <f t="shared" si="14"/>
        <v>N/A</v>
      </c>
      <c r="E63" s="29">
        <v>0</v>
      </c>
      <c r="F63" s="27" t="str">
        <f t="shared" si="15"/>
        <v>N/A</v>
      </c>
      <c r="G63" s="29">
        <v>0</v>
      </c>
      <c r="H63" s="27" t="str">
        <f t="shared" si="16"/>
        <v>N/A</v>
      </c>
      <c r="I63" s="8" t="s">
        <v>1748</v>
      </c>
      <c r="J63" s="8" t="s">
        <v>1748</v>
      </c>
      <c r="K63" s="28" t="s">
        <v>734</v>
      </c>
      <c r="L63" s="105" t="str">
        <f t="shared" si="17"/>
        <v>N/A</v>
      </c>
    </row>
    <row r="64" spans="1:12" ht="25.5" x14ac:dyDescent="0.2">
      <c r="A64" s="128" t="s">
        <v>1137</v>
      </c>
      <c r="B64" s="22" t="s">
        <v>213</v>
      </c>
      <c r="C64" s="29">
        <v>20365663</v>
      </c>
      <c r="D64" s="27" t="str">
        <f t="shared" si="14"/>
        <v>N/A</v>
      </c>
      <c r="E64" s="29">
        <v>21054034</v>
      </c>
      <c r="F64" s="27" t="str">
        <f t="shared" si="15"/>
        <v>N/A</v>
      </c>
      <c r="G64" s="29">
        <v>834818</v>
      </c>
      <c r="H64" s="27" t="str">
        <f t="shared" si="16"/>
        <v>N/A</v>
      </c>
      <c r="I64" s="8">
        <v>3.38</v>
      </c>
      <c r="J64" s="8">
        <v>-96</v>
      </c>
      <c r="K64" s="28" t="s">
        <v>734</v>
      </c>
      <c r="L64" s="105" t="str">
        <f t="shared" si="17"/>
        <v>No</v>
      </c>
    </row>
    <row r="65" spans="1:12" ht="25.5" x14ac:dyDescent="0.2">
      <c r="A65" s="128" t="s">
        <v>1138</v>
      </c>
      <c r="B65" s="22" t="s">
        <v>213</v>
      </c>
      <c r="C65" s="29">
        <v>4247260</v>
      </c>
      <c r="D65" s="27" t="str">
        <f t="shared" si="14"/>
        <v>N/A</v>
      </c>
      <c r="E65" s="29">
        <v>4145341</v>
      </c>
      <c r="F65" s="27" t="str">
        <f t="shared" si="15"/>
        <v>N/A</v>
      </c>
      <c r="G65" s="29">
        <v>383058</v>
      </c>
      <c r="H65" s="27" t="str">
        <f t="shared" si="16"/>
        <v>N/A</v>
      </c>
      <c r="I65" s="8">
        <v>-2.4</v>
      </c>
      <c r="J65" s="8">
        <v>-90.8</v>
      </c>
      <c r="K65" s="28" t="s">
        <v>734</v>
      </c>
      <c r="L65" s="105" t="str">
        <f t="shared" si="17"/>
        <v>No</v>
      </c>
    </row>
    <row r="66" spans="1:12" ht="25.5" x14ac:dyDescent="0.2">
      <c r="A66" s="128" t="s">
        <v>1139</v>
      </c>
      <c r="B66" s="22" t="s">
        <v>213</v>
      </c>
      <c r="C66" s="29">
        <v>31210439</v>
      </c>
      <c r="D66" s="27" t="str">
        <f t="shared" si="14"/>
        <v>N/A</v>
      </c>
      <c r="E66" s="29">
        <v>30646580</v>
      </c>
      <c r="F66" s="27" t="str">
        <f t="shared" si="15"/>
        <v>N/A</v>
      </c>
      <c r="G66" s="29">
        <v>4334043</v>
      </c>
      <c r="H66" s="27" t="str">
        <f t="shared" si="16"/>
        <v>N/A</v>
      </c>
      <c r="I66" s="8">
        <v>-1.81</v>
      </c>
      <c r="J66" s="8">
        <v>-85.9</v>
      </c>
      <c r="K66" s="28" t="s">
        <v>734</v>
      </c>
      <c r="L66" s="105" t="str">
        <f t="shared" si="17"/>
        <v>No</v>
      </c>
    </row>
    <row r="67" spans="1:12" ht="25.5" x14ac:dyDescent="0.2">
      <c r="A67" s="128" t="s">
        <v>1140</v>
      </c>
      <c r="B67" s="22" t="s">
        <v>213</v>
      </c>
      <c r="C67" s="29">
        <v>0</v>
      </c>
      <c r="D67" s="27" t="str">
        <f t="shared" si="14"/>
        <v>N/A</v>
      </c>
      <c r="E67" s="29">
        <v>0</v>
      </c>
      <c r="F67" s="27" t="str">
        <f t="shared" si="15"/>
        <v>N/A</v>
      </c>
      <c r="G67" s="29">
        <v>530962</v>
      </c>
      <c r="H67" s="27" t="str">
        <f t="shared" si="16"/>
        <v>N/A</v>
      </c>
      <c r="I67" s="8" t="s">
        <v>1748</v>
      </c>
      <c r="J67" s="8" t="s">
        <v>1748</v>
      </c>
      <c r="K67" s="28" t="s">
        <v>734</v>
      </c>
      <c r="L67" s="105" t="str">
        <f t="shared" si="17"/>
        <v>N/A</v>
      </c>
    </row>
    <row r="68" spans="1:12" ht="25.5" x14ac:dyDescent="0.2">
      <c r="A68" s="128" t="s">
        <v>1141</v>
      </c>
      <c r="B68" s="22" t="s">
        <v>213</v>
      </c>
      <c r="C68" s="29">
        <v>2398643</v>
      </c>
      <c r="D68" s="27" t="str">
        <f t="shared" si="14"/>
        <v>N/A</v>
      </c>
      <c r="E68" s="29">
        <v>3033575</v>
      </c>
      <c r="F68" s="27" t="str">
        <f t="shared" si="15"/>
        <v>N/A</v>
      </c>
      <c r="G68" s="29">
        <v>2061587</v>
      </c>
      <c r="H68" s="27" t="str">
        <f t="shared" si="16"/>
        <v>N/A</v>
      </c>
      <c r="I68" s="8">
        <v>26.47</v>
      </c>
      <c r="J68" s="8">
        <v>-32</v>
      </c>
      <c r="K68" s="28" t="s">
        <v>734</v>
      </c>
      <c r="L68" s="105" t="str">
        <f t="shared" si="17"/>
        <v>No</v>
      </c>
    </row>
    <row r="69" spans="1:12" ht="25.5" x14ac:dyDescent="0.2">
      <c r="A69" s="128" t="s">
        <v>1142</v>
      </c>
      <c r="B69" s="22" t="s">
        <v>213</v>
      </c>
      <c r="C69" s="29">
        <v>9140112</v>
      </c>
      <c r="D69" s="27" t="str">
        <f t="shared" si="14"/>
        <v>N/A</v>
      </c>
      <c r="E69" s="29">
        <v>9824462</v>
      </c>
      <c r="F69" s="27" t="str">
        <f t="shared" si="15"/>
        <v>N/A</v>
      </c>
      <c r="G69" s="29">
        <v>2281093</v>
      </c>
      <c r="H69" s="27" t="str">
        <f t="shared" si="16"/>
        <v>N/A</v>
      </c>
      <c r="I69" s="8">
        <v>7.4870000000000001</v>
      </c>
      <c r="J69" s="8">
        <v>-76.8</v>
      </c>
      <c r="K69" s="28" t="s">
        <v>734</v>
      </c>
      <c r="L69" s="105" t="str">
        <f t="shared" si="17"/>
        <v>No</v>
      </c>
    </row>
    <row r="70" spans="1:12" ht="25.5" x14ac:dyDescent="0.2">
      <c r="A70" s="128" t="s">
        <v>1143</v>
      </c>
      <c r="B70" s="22" t="s">
        <v>213</v>
      </c>
      <c r="C70" s="29">
        <v>0</v>
      </c>
      <c r="D70" s="27" t="str">
        <f t="shared" si="14"/>
        <v>N/A</v>
      </c>
      <c r="E70" s="29">
        <v>0</v>
      </c>
      <c r="F70" s="27" t="str">
        <f t="shared" si="15"/>
        <v>N/A</v>
      </c>
      <c r="G70" s="29">
        <v>362956179</v>
      </c>
      <c r="H70" s="27" t="str">
        <f t="shared" si="16"/>
        <v>N/A</v>
      </c>
      <c r="I70" s="8" t="s">
        <v>1748</v>
      </c>
      <c r="J70" s="8" t="s">
        <v>1748</v>
      </c>
      <c r="K70" s="28" t="s">
        <v>734</v>
      </c>
      <c r="L70" s="105" t="str">
        <f t="shared" si="17"/>
        <v>N/A</v>
      </c>
    </row>
    <row r="71" spans="1:12" x14ac:dyDescent="0.2">
      <c r="A71" s="151" t="s">
        <v>1144</v>
      </c>
      <c r="B71" s="22" t="s">
        <v>213</v>
      </c>
      <c r="C71" s="29">
        <v>7521.4509065000002</v>
      </c>
      <c r="D71" s="27" t="str">
        <f t="shared" si="14"/>
        <v>N/A</v>
      </c>
      <c r="E71" s="29">
        <v>7403.29871</v>
      </c>
      <c r="F71" s="27" t="str">
        <f t="shared" si="15"/>
        <v>N/A</v>
      </c>
      <c r="G71" s="29">
        <v>10486.097039</v>
      </c>
      <c r="H71" s="27" t="str">
        <f t="shared" si="16"/>
        <v>N/A</v>
      </c>
      <c r="I71" s="8">
        <v>-1.57</v>
      </c>
      <c r="J71" s="8">
        <v>41.64</v>
      </c>
      <c r="K71" s="28" t="s">
        <v>734</v>
      </c>
      <c r="L71" s="105" t="str">
        <f t="shared" ref="L71:L81" si="18">IF(J71="Div by 0", "N/A", IF(K71="N/A","N/A", IF(J71&gt;VALUE(MID(K71,1,2)), "No", IF(J71&lt;-1*VALUE(MID(K71,1,2)), "No", "Yes"))))</f>
        <v>No</v>
      </c>
    </row>
    <row r="72" spans="1:12" ht="25.5" x14ac:dyDescent="0.2">
      <c r="A72" s="128" t="s">
        <v>1145</v>
      </c>
      <c r="B72" s="22" t="s">
        <v>213</v>
      </c>
      <c r="C72" s="29">
        <v>8598.2500975999992</v>
      </c>
      <c r="D72" s="27" t="str">
        <f t="shared" si="14"/>
        <v>N/A</v>
      </c>
      <c r="E72" s="29">
        <v>8464.6503843999999</v>
      </c>
      <c r="F72" s="27" t="str">
        <f t="shared" si="15"/>
        <v>N/A</v>
      </c>
      <c r="G72" s="29">
        <v>6410.0386756999997</v>
      </c>
      <c r="H72" s="27" t="str">
        <f t="shared" si="16"/>
        <v>N/A</v>
      </c>
      <c r="I72" s="8">
        <v>-1.55</v>
      </c>
      <c r="J72" s="8">
        <v>-24.3</v>
      </c>
      <c r="K72" s="28" t="s">
        <v>734</v>
      </c>
      <c r="L72" s="105" t="str">
        <f t="shared" si="18"/>
        <v>Yes</v>
      </c>
    </row>
    <row r="73" spans="1:12" ht="25.5" x14ac:dyDescent="0.2">
      <c r="A73" s="128" t="s">
        <v>1146</v>
      </c>
      <c r="B73" s="22" t="s">
        <v>213</v>
      </c>
      <c r="C73" s="29" t="s">
        <v>1748</v>
      </c>
      <c r="D73" s="27" t="str">
        <f t="shared" si="14"/>
        <v>N/A</v>
      </c>
      <c r="E73" s="29" t="s">
        <v>1748</v>
      </c>
      <c r="F73" s="27" t="str">
        <f t="shared" si="15"/>
        <v>N/A</v>
      </c>
      <c r="G73" s="29" t="s">
        <v>1748</v>
      </c>
      <c r="H73" s="27" t="str">
        <f t="shared" si="16"/>
        <v>N/A</v>
      </c>
      <c r="I73" s="8" t="s">
        <v>1748</v>
      </c>
      <c r="J73" s="8" t="s">
        <v>1748</v>
      </c>
      <c r="K73" s="28" t="s">
        <v>734</v>
      </c>
      <c r="L73" s="105" t="str">
        <f t="shared" si="18"/>
        <v>N/A</v>
      </c>
    </row>
    <row r="74" spans="1:12" ht="25.5" x14ac:dyDescent="0.2">
      <c r="A74" s="128" t="s">
        <v>1147</v>
      </c>
      <c r="B74" s="22" t="s">
        <v>213</v>
      </c>
      <c r="C74" s="29" t="s">
        <v>1748</v>
      </c>
      <c r="D74" s="27" t="str">
        <f t="shared" si="14"/>
        <v>N/A</v>
      </c>
      <c r="E74" s="29" t="s">
        <v>1748</v>
      </c>
      <c r="F74" s="27" t="str">
        <f t="shared" si="15"/>
        <v>N/A</v>
      </c>
      <c r="G74" s="29" t="s">
        <v>1748</v>
      </c>
      <c r="H74" s="27" t="str">
        <f t="shared" si="16"/>
        <v>N/A</v>
      </c>
      <c r="I74" s="8" t="s">
        <v>1748</v>
      </c>
      <c r="J74" s="8" t="s">
        <v>1748</v>
      </c>
      <c r="K74" s="28" t="s">
        <v>734</v>
      </c>
      <c r="L74" s="105" t="str">
        <f t="shared" si="18"/>
        <v>N/A</v>
      </c>
    </row>
    <row r="75" spans="1:12" ht="25.5" x14ac:dyDescent="0.2">
      <c r="A75" s="128" t="s">
        <v>1148</v>
      </c>
      <c r="B75" s="22" t="s">
        <v>213</v>
      </c>
      <c r="C75" s="29">
        <v>30625.057143000002</v>
      </c>
      <c r="D75" s="27" t="str">
        <f t="shared" si="14"/>
        <v>N/A</v>
      </c>
      <c r="E75" s="29">
        <v>31997.012158000001</v>
      </c>
      <c r="F75" s="27" t="str">
        <f t="shared" si="15"/>
        <v>N/A</v>
      </c>
      <c r="G75" s="29">
        <v>16696.36</v>
      </c>
      <c r="H75" s="27" t="str">
        <f t="shared" si="16"/>
        <v>N/A</v>
      </c>
      <c r="I75" s="8">
        <v>4.4800000000000004</v>
      </c>
      <c r="J75" s="8">
        <v>-47.8</v>
      </c>
      <c r="K75" s="28" t="s">
        <v>734</v>
      </c>
      <c r="L75" s="105" t="str">
        <f t="shared" si="18"/>
        <v>No</v>
      </c>
    </row>
    <row r="76" spans="1:12" ht="25.5" x14ac:dyDescent="0.2">
      <c r="A76" s="128" t="s">
        <v>1149</v>
      </c>
      <c r="B76" s="22" t="s">
        <v>213</v>
      </c>
      <c r="C76" s="29">
        <v>4107.6015473999996</v>
      </c>
      <c r="D76" s="27" t="str">
        <f t="shared" si="14"/>
        <v>N/A</v>
      </c>
      <c r="E76" s="29">
        <v>4372.7225737999997</v>
      </c>
      <c r="F76" s="27" t="str">
        <f t="shared" si="15"/>
        <v>N/A</v>
      </c>
      <c r="G76" s="29">
        <v>3514.2935779999998</v>
      </c>
      <c r="H76" s="27" t="str">
        <f t="shared" si="16"/>
        <v>N/A</v>
      </c>
      <c r="I76" s="8">
        <v>6.4539999999999997</v>
      </c>
      <c r="J76" s="8">
        <v>-19.600000000000001</v>
      </c>
      <c r="K76" s="28" t="s">
        <v>734</v>
      </c>
      <c r="L76" s="105" t="str">
        <f t="shared" si="18"/>
        <v>Yes</v>
      </c>
    </row>
    <row r="77" spans="1:12" ht="25.5" x14ac:dyDescent="0.2">
      <c r="A77" s="128" t="s">
        <v>1150</v>
      </c>
      <c r="B77" s="22" t="s">
        <v>213</v>
      </c>
      <c r="C77" s="29">
        <v>3767.1018709</v>
      </c>
      <c r="D77" s="27" t="str">
        <f t="shared" si="14"/>
        <v>N/A</v>
      </c>
      <c r="E77" s="29">
        <v>3649.2712551</v>
      </c>
      <c r="F77" s="27" t="str">
        <f t="shared" si="15"/>
        <v>N/A</v>
      </c>
      <c r="G77" s="29">
        <v>10270.244076000001</v>
      </c>
      <c r="H77" s="27" t="str">
        <f t="shared" si="16"/>
        <v>N/A</v>
      </c>
      <c r="I77" s="8">
        <v>-3.13</v>
      </c>
      <c r="J77" s="8">
        <v>181.4</v>
      </c>
      <c r="K77" s="28" t="s">
        <v>734</v>
      </c>
      <c r="L77" s="105" t="str">
        <f t="shared" si="18"/>
        <v>No</v>
      </c>
    </row>
    <row r="78" spans="1:12" ht="25.5" x14ac:dyDescent="0.2">
      <c r="A78" s="128" t="s">
        <v>1151</v>
      </c>
      <c r="B78" s="22" t="s">
        <v>213</v>
      </c>
      <c r="C78" s="29" t="s">
        <v>1748</v>
      </c>
      <c r="D78" s="27" t="str">
        <f t="shared" si="14"/>
        <v>N/A</v>
      </c>
      <c r="E78" s="29" t="s">
        <v>1748</v>
      </c>
      <c r="F78" s="27" t="str">
        <f t="shared" si="15"/>
        <v>N/A</v>
      </c>
      <c r="G78" s="29">
        <v>12067.318182000001</v>
      </c>
      <c r="H78" s="27" t="str">
        <f t="shared" si="16"/>
        <v>N/A</v>
      </c>
      <c r="I78" s="8" t="s">
        <v>1748</v>
      </c>
      <c r="J78" s="8" t="s">
        <v>1748</v>
      </c>
      <c r="K78" s="28" t="s">
        <v>734</v>
      </c>
      <c r="L78" s="105" t="str">
        <f t="shared" si="18"/>
        <v>N/A</v>
      </c>
    </row>
    <row r="79" spans="1:12" ht="25.5" x14ac:dyDescent="0.2">
      <c r="A79" s="128" t="s">
        <v>1152</v>
      </c>
      <c r="B79" s="22" t="s">
        <v>213</v>
      </c>
      <c r="C79" s="29">
        <v>5821.9490291000002</v>
      </c>
      <c r="D79" s="27" t="str">
        <f t="shared" si="14"/>
        <v>N/A</v>
      </c>
      <c r="E79" s="29">
        <v>4688.6785161999996</v>
      </c>
      <c r="F79" s="27" t="str">
        <f t="shared" si="15"/>
        <v>N/A</v>
      </c>
      <c r="G79" s="29">
        <v>8449.1270492000003</v>
      </c>
      <c r="H79" s="27" t="str">
        <f t="shared" si="16"/>
        <v>N/A</v>
      </c>
      <c r="I79" s="8">
        <v>-19.5</v>
      </c>
      <c r="J79" s="8">
        <v>80.2</v>
      </c>
      <c r="K79" s="28" t="s">
        <v>734</v>
      </c>
      <c r="L79" s="105" t="str">
        <f t="shared" si="18"/>
        <v>No</v>
      </c>
    </row>
    <row r="80" spans="1:12" ht="25.5" x14ac:dyDescent="0.2">
      <c r="A80" s="128" t="s">
        <v>1153</v>
      </c>
      <c r="B80" s="22" t="s">
        <v>213</v>
      </c>
      <c r="C80" s="29">
        <v>12010.659658</v>
      </c>
      <c r="D80" s="27" t="str">
        <f t="shared" si="14"/>
        <v>N/A</v>
      </c>
      <c r="E80" s="29">
        <v>11585.450472</v>
      </c>
      <c r="F80" s="27" t="str">
        <f t="shared" si="15"/>
        <v>N/A</v>
      </c>
      <c r="G80" s="29">
        <v>6215.5122615999999</v>
      </c>
      <c r="H80" s="27" t="str">
        <f t="shared" si="16"/>
        <v>N/A</v>
      </c>
      <c r="I80" s="8">
        <v>-3.54</v>
      </c>
      <c r="J80" s="8">
        <v>-46.4</v>
      </c>
      <c r="K80" s="28" t="s">
        <v>734</v>
      </c>
      <c r="L80" s="105" t="str">
        <f t="shared" si="18"/>
        <v>No</v>
      </c>
    </row>
    <row r="81" spans="1:12" ht="25.5" x14ac:dyDescent="0.2">
      <c r="A81" s="128" t="s">
        <v>1154</v>
      </c>
      <c r="B81" s="22" t="s">
        <v>213</v>
      </c>
      <c r="C81" s="29" t="s">
        <v>1748</v>
      </c>
      <c r="D81" s="27" t="str">
        <f t="shared" si="14"/>
        <v>N/A</v>
      </c>
      <c r="E81" s="29" t="s">
        <v>1748</v>
      </c>
      <c r="F81" s="27" t="str">
        <f t="shared" si="15"/>
        <v>N/A</v>
      </c>
      <c r="G81" s="29">
        <v>10960.476490999999</v>
      </c>
      <c r="H81" s="27" t="str">
        <f t="shared" si="16"/>
        <v>N/A</v>
      </c>
      <c r="I81" s="8" t="s">
        <v>1748</v>
      </c>
      <c r="J81" s="8" t="s">
        <v>1748</v>
      </c>
      <c r="K81" s="28" t="s">
        <v>734</v>
      </c>
      <c r="L81" s="105" t="str">
        <f t="shared" si="18"/>
        <v>N/A</v>
      </c>
    </row>
    <row r="82" spans="1:12" x14ac:dyDescent="0.2">
      <c r="A82" s="128" t="s">
        <v>357</v>
      </c>
      <c r="B82" s="22" t="s">
        <v>213</v>
      </c>
      <c r="C82" s="29">
        <v>199027533</v>
      </c>
      <c r="D82" s="27" t="str">
        <f t="shared" si="14"/>
        <v>N/A</v>
      </c>
      <c r="E82" s="29">
        <v>199446273</v>
      </c>
      <c r="F82" s="27" t="str">
        <f t="shared" si="15"/>
        <v>N/A</v>
      </c>
      <c r="G82" s="29">
        <v>392606925</v>
      </c>
      <c r="H82" s="27" t="str">
        <f t="shared" si="16"/>
        <v>N/A</v>
      </c>
      <c r="I82" s="8">
        <v>0.2104</v>
      </c>
      <c r="J82" s="8">
        <v>96.85</v>
      </c>
      <c r="K82" s="28" t="s">
        <v>734</v>
      </c>
      <c r="L82" s="105" t="str">
        <f t="shared" ref="L82:L138" si="19">IF(J82="Div by 0", "N/A", IF(K82="N/A","N/A", IF(J82&gt;VALUE(MID(K82,1,2)), "No", IF(J82&lt;-1*VALUE(MID(K82,1,2)), "No", "Yes"))))</f>
        <v>No</v>
      </c>
    </row>
    <row r="83" spans="1:12" x14ac:dyDescent="0.2">
      <c r="A83" s="128" t="s">
        <v>363</v>
      </c>
      <c r="B83" s="22" t="s">
        <v>213</v>
      </c>
      <c r="C83" s="23">
        <v>22949</v>
      </c>
      <c r="D83" s="27" t="str">
        <f t="shared" ref="D83:D114" si="20">IF($B83="N/A","N/A",IF(C83&gt;10,"No",IF(C83&lt;-10,"No","Yes")))</f>
        <v>N/A</v>
      </c>
      <c r="E83" s="23">
        <v>23637</v>
      </c>
      <c r="F83" s="27" t="str">
        <f t="shared" ref="F83:F114" si="21">IF($B83="N/A","N/A",IF(E83&gt;10,"No",IF(E83&lt;-10,"No","Yes")))</f>
        <v>N/A</v>
      </c>
      <c r="G83" s="23">
        <v>28640</v>
      </c>
      <c r="H83" s="27" t="str">
        <f t="shared" ref="H83:H114" si="22">IF($B83="N/A","N/A",IF(G83&gt;10,"No",IF(G83&lt;-10,"No","Yes")))</f>
        <v>N/A</v>
      </c>
      <c r="I83" s="8">
        <v>2.9980000000000002</v>
      </c>
      <c r="J83" s="8">
        <v>21.17</v>
      </c>
      <c r="K83" s="28" t="s">
        <v>734</v>
      </c>
      <c r="L83" s="105" t="str">
        <f t="shared" si="19"/>
        <v>Yes</v>
      </c>
    </row>
    <row r="84" spans="1:12" x14ac:dyDescent="0.2">
      <c r="A84" s="128" t="s">
        <v>358</v>
      </c>
      <c r="B84" s="22" t="s">
        <v>213</v>
      </c>
      <c r="C84" s="29">
        <v>8672.6015513000002</v>
      </c>
      <c r="D84" s="27" t="str">
        <f t="shared" si="20"/>
        <v>N/A</v>
      </c>
      <c r="E84" s="29">
        <v>8437.8843761999997</v>
      </c>
      <c r="F84" s="27" t="str">
        <f t="shared" si="21"/>
        <v>N/A</v>
      </c>
      <c r="G84" s="29">
        <v>13708.342353</v>
      </c>
      <c r="H84" s="27" t="str">
        <f t="shared" si="22"/>
        <v>N/A</v>
      </c>
      <c r="I84" s="8">
        <v>-2.71</v>
      </c>
      <c r="J84" s="8">
        <v>62.46</v>
      </c>
      <c r="K84" s="28" t="s">
        <v>734</v>
      </c>
      <c r="L84" s="105" t="str">
        <f t="shared" si="19"/>
        <v>No</v>
      </c>
    </row>
    <row r="85" spans="1:12" ht="25.5" x14ac:dyDescent="0.2">
      <c r="A85" s="128" t="s">
        <v>1155</v>
      </c>
      <c r="B85" s="22" t="s">
        <v>213</v>
      </c>
      <c r="C85" s="29">
        <v>10189450</v>
      </c>
      <c r="D85" s="27" t="str">
        <f t="shared" si="20"/>
        <v>N/A</v>
      </c>
      <c r="E85" s="29">
        <v>10654212</v>
      </c>
      <c r="F85" s="27" t="str">
        <f t="shared" si="21"/>
        <v>N/A</v>
      </c>
      <c r="G85" s="29">
        <v>11525421</v>
      </c>
      <c r="H85" s="27" t="str">
        <f t="shared" si="22"/>
        <v>N/A</v>
      </c>
      <c r="I85" s="8">
        <v>4.5609999999999999</v>
      </c>
      <c r="J85" s="8">
        <v>8.1769999999999996</v>
      </c>
      <c r="K85" s="28" t="s">
        <v>734</v>
      </c>
      <c r="L85" s="105" t="str">
        <f t="shared" si="19"/>
        <v>Yes</v>
      </c>
    </row>
    <row r="86" spans="1:12" x14ac:dyDescent="0.2">
      <c r="A86" s="128" t="s">
        <v>724</v>
      </c>
      <c r="B86" s="22" t="s">
        <v>213</v>
      </c>
      <c r="C86" s="23">
        <v>17108</v>
      </c>
      <c r="D86" s="27" t="str">
        <f t="shared" si="20"/>
        <v>N/A</v>
      </c>
      <c r="E86" s="23">
        <v>17389</v>
      </c>
      <c r="F86" s="27" t="str">
        <f t="shared" si="21"/>
        <v>N/A</v>
      </c>
      <c r="G86" s="23">
        <v>18648</v>
      </c>
      <c r="H86" s="27" t="str">
        <f t="shared" si="22"/>
        <v>N/A</v>
      </c>
      <c r="I86" s="8">
        <v>1.643</v>
      </c>
      <c r="J86" s="8">
        <v>7.24</v>
      </c>
      <c r="K86" s="28" t="s">
        <v>734</v>
      </c>
      <c r="L86" s="105" t="str">
        <f t="shared" si="19"/>
        <v>Yes</v>
      </c>
    </row>
    <row r="87" spans="1:12" ht="25.5" x14ac:dyDescent="0.2">
      <c r="A87" s="128" t="s">
        <v>1156</v>
      </c>
      <c r="B87" s="22" t="s">
        <v>213</v>
      </c>
      <c r="C87" s="29">
        <v>595.59562777999997</v>
      </c>
      <c r="D87" s="27" t="str">
        <f t="shared" si="20"/>
        <v>N/A</v>
      </c>
      <c r="E87" s="29">
        <v>612.69837253000003</v>
      </c>
      <c r="F87" s="27" t="str">
        <f t="shared" si="21"/>
        <v>N/A</v>
      </c>
      <c r="G87" s="29">
        <v>618.05131917999995</v>
      </c>
      <c r="H87" s="27" t="str">
        <f t="shared" si="22"/>
        <v>N/A</v>
      </c>
      <c r="I87" s="8">
        <v>2.8719999999999999</v>
      </c>
      <c r="J87" s="8">
        <v>0.87370000000000003</v>
      </c>
      <c r="K87" s="28" t="s">
        <v>734</v>
      </c>
      <c r="L87" s="105" t="str">
        <f t="shared" si="19"/>
        <v>Yes</v>
      </c>
    </row>
    <row r="88" spans="1:12" ht="25.5" x14ac:dyDescent="0.2">
      <c r="A88" s="128" t="s">
        <v>1157</v>
      </c>
      <c r="B88" s="22" t="s">
        <v>213</v>
      </c>
      <c r="C88" s="29">
        <v>908099</v>
      </c>
      <c r="D88" s="27" t="str">
        <f t="shared" si="20"/>
        <v>N/A</v>
      </c>
      <c r="E88" s="29">
        <v>1574817</v>
      </c>
      <c r="F88" s="27" t="str">
        <f t="shared" si="21"/>
        <v>N/A</v>
      </c>
      <c r="G88" s="29">
        <v>694830</v>
      </c>
      <c r="H88" s="27" t="str">
        <f t="shared" si="22"/>
        <v>N/A</v>
      </c>
      <c r="I88" s="8">
        <v>73.42</v>
      </c>
      <c r="J88" s="8">
        <v>-55.9</v>
      </c>
      <c r="K88" s="28" t="s">
        <v>734</v>
      </c>
      <c r="L88" s="105" t="str">
        <f t="shared" si="19"/>
        <v>No</v>
      </c>
    </row>
    <row r="89" spans="1:12" x14ac:dyDescent="0.2">
      <c r="A89" s="128" t="s">
        <v>725</v>
      </c>
      <c r="B89" s="22" t="s">
        <v>213</v>
      </c>
      <c r="C89" s="23">
        <v>32</v>
      </c>
      <c r="D89" s="27" t="str">
        <f t="shared" si="20"/>
        <v>N/A</v>
      </c>
      <c r="E89" s="23">
        <v>28</v>
      </c>
      <c r="F89" s="27" t="str">
        <f t="shared" si="21"/>
        <v>N/A</v>
      </c>
      <c r="G89" s="23">
        <v>28</v>
      </c>
      <c r="H89" s="27" t="str">
        <f t="shared" si="22"/>
        <v>N/A</v>
      </c>
      <c r="I89" s="8">
        <v>-12.5</v>
      </c>
      <c r="J89" s="8">
        <v>0</v>
      </c>
      <c r="K89" s="28" t="s">
        <v>734</v>
      </c>
      <c r="L89" s="105" t="str">
        <f t="shared" si="19"/>
        <v>Yes</v>
      </c>
    </row>
    <row r="90" spans="1:12" ht="25.5" x14ac:dyDescent="0.2">
      <c r="A90" s="128" t="s">
        <v>1158</v>
      </c>
      <c r="B90" s="22" t="s">
        <v>213</v>
      </c>
      <c r="C90" s="29">
        <v>28378.09375</v>
      </c>
      <c r="D90" s="27" t="str">
        <f t="shared" si="20"/>
        <v>N/A</v>
      </c>
      <c r="E90" s="29">
        <v>56243.464286000002</v>
      </c>
      <c r="F90" s="27" t="str">
        <f t="shared" si="21"/>
        <v>N/A</v>
      </c>
      <c r="G90" s="29">
        <v>24815.357143000001</v>
      </c>
      <c r="H90" s="27" t="str">
        <f t="shared" si="22"/>
        <v>N/A</v>
      </c>
      <c r="I90" s="8">
        <v>98.19</v>
      </c>
      <c r="J90" s="8">
        <v>-55.9</v>
      </c>
      <c r="K90" s="28" t="s">
        <v>734</v>
      </c>
      <c r="L90" s="105" t="str">
        <f t="shared" si="19"/>
        <v>No</v>
      </c>
    </row>
    <row r="91" spans="1:12" ht="25.5" x14ac:dyDescent="0.2">
      <c r="A91" s="128" t="s">
        <v>1159</v>
      </c>
      <c r="B91" s="22" t="s">
        <v>213</v>
      </c>
      <c r="C91" s="29">
        <v>0</v>
      </c>
      <c r="D91" s="27" t="str">
        <f t="shared" si="20"/>
        <v>N/A</v>
      </c>
      <c r="E91" s="29">
        <v>0</v>
      </c>
      <c r="F91" s="27" t="str">
        <f t="shared" si="21"/>
        <v>N/A</v>
      </c>
      <c r="G91" s="29">
        <v>8871195</v>
      </c>
      <c r="H91" s="27" t="str">
        <f t="shared" si="22"/>
        <v>N/A</v>
      </c>
      <c r="I91" s="8" t="s">
        <v>1748</v>
      </c>
      <c r="J91" s="8" t="s">
        <v>1748</v>
      </c>
      <c r="K91" s="28" t="s">
        <v>734</v>
      </c>
      <c r="L91" s="105" t="str">
        <f t="shared" si="19"/>
        <v>N/A</v>
      </c>
    </row>
    <row r="92" spans="1:12" x14ac:dyDescent="0.2">
      <c r="A92" s="128" t="s">
        <v>726</v>
      </c>
      <c r="B92" s="22" t="s">
        <v>213</v>
      </c>
      <c r="C92" s="23">
        <v>0</v>
      </c>
      <c r="D92" s="27" t="str">
        <f t="shared" si="20"/>
        <v>N/A</v>
      </c>
      <c r="E92" s="23">
        <v>0</v>
      </c>
      <c r="F92" s="27" t="str">
        <f t="shared" si="21"/>
        <v>N/A</v>
      </c>
      <c r="G92" s="23">
        <v>1717</v>
      </c>
      <c r="H92" s="27" t="str">
        <f t="shared" si="22"/>
        <v>N/A</v>
      </c>
      <c r="I92" s="8" t="s">
        <v>1748</v>
      </c>
      <c r="J92" s="8" t="s">
        <v>1748</v>
      </c>
      <c r="K92" s="28" t="s">
        <v>734</v>
      </c>
      <c r="L92" s="105" t="str">
        <f t="shared" si="19"/>
        <v>N/A</v>
      </c>
    </row>
    <row r="93" spans="1:12" ht="25.5" x14ac:dyDescent="0.2">
      <c r="A93" s="128" t="s">
        <v>1160</v>
      </c>
      <c r="B93" s="22" t="s">
        <v>213</v>
      </c>
      <c r="C93" s="29" t="s">
        <v>1748</v>
      </c>
      <c r="D93" s="27" t="str">
        <f t="shared" si="20"/>
        <v>N/A</v>
      </c>
      <c r="E93" s="29" t="s">
        <v>1748</v>
      </c>
      <c r="F93" s="27" t="str">
        <f t="shared" si="21"/>
        <v>N/A</v>
      </c>
      <c r="G93" s="29">
        <v>5166.6831683</v>
      </c>
      <c r="H93" s="27" t="str">
        <f t="shared" si="22"/>
        <v>N/A</v>
      </c>
      <c r="I93" s="8" t="s">
        <v>1748</v>
      </c>
      <c r="J93" s="8" t="s">
        <v>1748</v>
      </c>
      <c r="K93" s="28" t="s">
        <v>734</v>
      </c>
      <c r="L93" s="105" t="str">
        <f t="shared" si="19"/>
        <v>N/A</v>
      </c>
    </row>
    <row r="94" spans="1:12" x14ac:dyDescent="0.2">
      <c r="A94" s="128" t="s">
        <v>1161</v>
      </c>
      <c r="B94" s="22" t="s">
        <v>213</v>
      </c>
      <c r="C94" s="29">
        <v>17490742</v>
      </c>
      <c r="D94" s="27" t="str">
        <f t="shared" si="20"/>
        <v>N/A</v>
      </c>
      <c r="E94" s="29">
        <v>19468438</v>
      </c>
      <c r="F94" s="27" t="str">
        <f t="shared" si="21"/>
        <v>N/A</v>
      </c>
      <c r="G94" s="29">
        <v>41621749</v>
      </c>
      <c r="H94" s="27" t="str">
        <f t="shared" si="22"/>
        <v>N/A</v>
      </c>
      <c r="I94" s="8">
        <v>11.31</v>
      </c>
      <c r="J94" s="8">
        <v>113.8</v>
      </c>
      <c r="K94" s="28" t="s">
        <v>734</v>
      </c>
      <c r="L94" s="105" t="str">
        <f t="shared" si="19"/>
        <v>No</v>
      </c>
    </row>
    <row r="95" spans="1:12" x14ac:dyDescent="0.2">
      <c r="A95" s="128" t="s">
        <v>727</v>
      </c>
      <c r="B95" s="22" t="s">
        <v>213</v>
      </c>
      <c r="C95" s="23">
        <v>2730</v>
      </c>
      <c r="D95" s="27" t="str">
        <f t="shared" si="20"/>
        <v>N/A</v>
      </c>
      <c r="E95" s="23">
        <v>2808</v>
      </c>
      <c r="F95" s="27" t="str">
        <f t="shared" si="21"/>
        <v>N/A</v>
      </c>
      <c r="G95" s="23">
        <v>7174</v>
      </c>
      <c r="H95" s="27" t="str">
        <f t="shared" si="22"/>
        <v>N/A</v>
      </c>
      <c r="I95" s="8">
        <v>2.8570000000000002</v>
      </c>
      <c r="J95" s="8">
        <v>155.5</v>
      </c>
      <c r="K95" s="28" t="s">
        <v>734</v>
      </c>
      <c r="L95" s="105" t="str">
        <f t="shared" si="19"/>
        <v>No</v>
      </c>
    </row>
    <row r="96" spans="1:12" x14ac:dyDescent="0.2">
      <c r="A96" s="128" t="s">
        <v>1162</v>
      </c>
      <c r="B96" s="22" t="s">
        <v>213</v>
      </c>
      <c r="C96" s="29">
        <v>6406.8652014999998</v>
      </c>
      <c r="D96" s="27" t="str">
        <f t="shared" si="20"/>
        <v>N/A</v>
      </c>
      <c r="E96" s="29">
        <v>6933.2044159999996</v>
      </c>
      <c r="F96" s="27" t="str">
        <f t="shared" si="21"/>
        <v>N/A</v>
      </c>
      <c r="G96" s="29">
        <v>5801.7492333</v>
      </c>
      <c r="H96" s="27" t="str">
        <f t="shared" si="22"/>
        <v>N/A</v>
      </c>
      <c r="I96" s="8">
        <v>8.2149999999999999</v>
      </c>
      <c r="J96" s="8">
        <v>-16.3</v>
      </c>
      <c r="K96" s="28" t="s">
        <v>734</v>
      </c>
      <c r="L96" s="105" t="str">
        <f t="shared" si="19"/>
        <v>Yes</v>
      </c>
    </row>
    <row r="97" spans="1:12" x14ac:dyDescent="0.2">
      <c r="A97" s="128" t="s">
        <v>1163</v>
      </c>
      <c r="B97" s="22" t="s">
        <v>213</v>
      </c>
      <c r="C97" s="29">
        <v>11665842</v>
      </c>
      <c r="D97" s="27" t="str">
        <f t="shared" si="20"/>
        <v>N/A</v>
      </c>
      <c r="E97" s="29">
        <v>11673645</v>
      </c>
      <c r="F97" s="27" t="str">
        <f t="shared" si="21"/>
        <v>N/A</v>
      </c>
      <c r="G97" s="29">
        <v>11411023</v>
      </c>
      <c r="H97" s="27" t="str">
        <f t="shared" si="22"/>
        <v>N/A</v>
      </c>
      <c r="I97" s="8">
        <v>6.6900000000000001E-2</v>
      </c>
      <c r="J97" s="8">
        <v>-2.25</v>
      </c>
      <c r="K97" s="28" t="s">
        <v>734</v>
      </c>
      <c r="L97" s="105" t="str">
        <f t="shared" si="19"/>
        <v>Yes</v>
      </c>
    </row>
    <row r="98" spans="1:12" x14ac:dyDescent="0.2">
      <c r="A98" s="128" t="s">
        <v>517</v>
      </c>
      <c r="B98" s="22" t="s">
        <v>213</v>
      </c>
      <c r="C98" s="23">
        <v>309</v>
      </c>
      <c r="D98" s="27" t="str">
        <f t="shared" si="20"/>
        <v>N/A</v>
      </c>
      <c r="E98" s="23">
        <v>324</v>
      </c>
      <c r="F98" s="27" t="str">
        <f t="shared" si="21"/>
        <v>N/A</v>
      </c>
      <c r="G98" s="23">
        <v>325</v>
      </c>
      <c r="H98" s="27" t="str">
        <f t="shared" si="22"/>
        <v>N/A</v>
      </c>
      <c r="I98" s="8">
        <v>4.8540000000000001</v>
      </c>
      <c r="J98" s="8">
        <v>0.30859999999999999</v>
      </c>
      <c r="K98" s="28" t="s">
        <v>734</v>
      </c>
      <c r="L98" s="105" t="str">
        <f t="shared" si="19"/>
        <v>Yes</v>
      </c>
    </row>
    <row r="99" spans="1:12" x14ac:dyDescent="0.2">
      <c r="A99" s="128" t="s">
        <v>1164</v>
      </c>
      <c r="B99" s="22" t="s">
        <v>213</v>
      </c>
      <c r="C99" s="29">
        <v>37753.533981</v>
      </c>
      <c r="D99" s="27" t="str">
        <f t="shared" si="20"/>
        <v>N/A</v>
      </c>
      <c r="E99" s="29">
        <v>36029.768518999997</v>
      </c>
      <c r="F99" s="27" t="str">
        <f t="shared" si="21"/>
        <v>N/A</v>
      </c>
      <c r="G99" s="29">
        <v>35110.839999999997</v>
      </c>
      <c r="H99" s="27" t="str">
        <f t="shared" si="22"/>
        <v>N/A</v>
      </c>
      <c r="I99" s="8">
        <v>-4.57</v>
      </c>
      <c r="J99" s="8">
        <v>-2.5499999999999998</v>
      </c>
      <c r="K99" s="28" t="s">
        <v>734</v>
      </c>
      <c r="L99" s="105" t="str">
        <f t="shared" si="19"/>
        <v>Yes</v>
      </c>
    </row>
    <row r="100" spans="1:12" ht="25.5" x14ac:dyDescent="0.2">
      <c r="A100" s="128" t="s">
        <v>1165</v>
      </c>
      <c r="B100" s="22" t="s">
        <v>213</v>
      </c>
      <c r="C100" s="29">
        <v>11576163</v>
      </c>
      <c r="D100" s="27" t="str">
        <f t="shared" si="20"/>
        <v>N/A</v>
      </c>
      <c r="E100" s="29">
        <v>11992197</v>
      </c>
      <c r="F100" s="27" t="str">
        <f t="shared" si="21"/>
        <v>N/A</v>
      </c>
      <c r="G100" s="29">
        <v>13609891</v>
      </c>
      <c r="H100" s="27" t="str">
        <f t="shared" si="22"/>
        <v>N/A</v>
      </c>
      <c r="I100" s="8">
        <v>3.5939999999999999</v>
      </c>
      <c r="J100" s="8">
        <v>13.49</v>
      </c>
      <c r="K100" s="28" t="s">
        <v>734</v>
      </c>
      <c r="L100" s="105" t="str">
        <f t="shared" si="19"/>
        <v>Yes</v>
      </c>
    </row>
    <row r="101" spans="1:12" x14ac:dyDescent="0.2">
      <c r="A101" s="128" t="s">
        <v>518</v>
      </c>
      <c r="B101" s="22" t="s">
        <v>213</v>
      </c>
      <c r="C101" s="23">
        <v>8150</v>
      </c>
      <c r="D101" s="27" t="str">
        <f t="shared" si="20"/>
        <v>N/A</v>
      </c>
      <c r="E101" s="23">
        <v>8269</v>
      </c>
      <c r="F101" s="27" t="str">
        <f t="shared" si="21"/>
        <v>N/A</v>
      </c>
      <c r="G101" s="23">
        <v>9725</v>
      </c>
      <c r="H101" s="27" t="str">
        <f t="shared" si="22"/>
        <v>N/A</v>
      </c>
      <c r="I101" s="8">
        <v>1.46</v>
      </c>
      <c r="J101" s="8">
        <v>17.61</v>
      </c>
      <c r="K101" s="28" t="s">
        <v>734</v>
      </c>
      <c r="L101" s="105" t="str">
        <f t="shared" si="19"/>
        <v>Yes</v>
      </c>
    </row>
    <row r="102" spans="1:12" ht="25.5" x14ac:dyDescent="0.2">
      <c r="A102" s="128" t="s">
        <v>1166</v>
      </c>
      <c r="B102" s="22" t="s">
        <v>213</v>
      </c>
      <c r="C102" s="29">
        <v>1420.3880982000001</v>
      </c>
      <c r="D102" s="27" t="str">
        <f t="shared" si="20"/>
        <v>N/A</v>
      </c>
      <c r="E102" s="29">
        <v>1450.2596444999999</v>
      </c>
      <c r="F102" s="27" t="str">
        <f t="shared" si="21"/>
        <v>N/A</v>
      </c>
      <c r="G102" s="29">
        <v>1399.474653</v>
      </c>
      <c r="H102" s="27" t="str">
        <f t="shared" si="22"/>
        <v>N/A</v>
      </c>
      <c r="I102" s="8">
        <v>2.1030000000000002</v>
      </c>
      <c r="J102" s="8">
        <v>-3.5</v>
      </c>
      <c r="K102" s="28" t="s">
        <v>734</v>
      </c>
      <c r="L102" s="105" t="str">
        <f t="shared" si="19"/>
        <v>Yes</v>
      </c>
    </row>
    <row r="103" spans="1:12" ht="25.5" x14ac:dyDescent="0.2">
      <c r="A103" s="163" t="s">
        <v>1167</v>
      </c>
      <c r="B103" s="22" t="s">
        <v>213</v>
      </c>
      <c r="C103" s="29">
        <v>0</v>
      </c>
      <c r="D103" s="27" t="str">
        <f t="shared" si="20"/>
        <v>N/A</v>
      </c>
      <c r="E103" s="29">
        <v>0</v>
      </c>
      <c r="F103" s="27" t="str">
        <f t="shared" si="21"/>
        <v>N/A</v>
      </c>
      <c r="G103" s="29">
        <v>0</v>
      </c>
      <c r="H103" s="27" t="str">
        <f t="shared" si="22"/>
        <v>N/A</v>
      </c>
      <c r="I103" s="8" t="s">
        <v>1748</v>
      </c>
      <c r="J103" s="8" t="s">
        <v>1748</v>
      </c>
      <c r="K103" s="28" t="s">
        <v>734</v>
      </c>
      <c r="L103" s="105" t="str">
        <f t="shared" si="19"/>
        <v>N/A</v>
      </c>
    </row>
    <row r="104" spans="1:12" ht="25.5" x14ac:dyDescent="0.2">
      <c r="A104" s="128" t="s">
        <v>519</v>
      </c>
      <c r="B104" s="22" t="s">
        <v>213</v>
      </c>
      <c r="C104" s="23">
        <v>0</v>
      </c>
      <c r="D104" s="27" t="str">
        <f t="shared" si="20"/>
        <v>N/A</v>
      </c>
      <c r="E104" s="23">
        <v>0</v>
      </c>
      <c r="F104" s="27" t="str">
        <f t="shared" si="21"/>
        <v>N/A</v>
      </c>
      <c r="G104" s="23">
        <v>0</v>
      </c>
      <c r="H104" s="27" t="str">
        <f t="shared" si="22"/>
        <v>N/A</v>
      </c>
      <c r="I104" s="8" t="s">
        <v>1748</v>
      </c>
      <c r="J104" s="8" t="s">
        <v>1748</v>
      </c>
      <c r="K104" s="28" t="s">
        <v>734</v>
      </c>
      <c r="L104" s="105" t="str">
        <f t="shared" si="19"/>
        <v>N/A</v>
      </c>
    </row>
    <row r="105" spans="1:12" ht="25.5" x14ac:dyDescent="0.2">
      <c r="A105" s="128" t="s">
        <v>1168</v>
      </c>
      <c r="B105" s="22" t="s">
        <v>213</v>
      </c>
      <c r="C105" s="29" t="s">
        <v>1748</v>
      </c>
      <c r="D105" s="27" t="str">
        <f t="shared" si="20"/>
        <v>N/A</v>
      </c>
      <c r="E105" s="29" t="s">
        <v>1748</v>
      </c>
      <c r="F105" s="27" t="str">
        <f t="shared" si="21"/>
        <v>N/A</v>
      </c>
      <c r="G105" s="29" t="s">
        <v>1748</v>
      </c>
      <c r="H105" s="27" t="str">
        <f t="shared" si="22"/>
        <v>N/A</v>
      </c>
      <c r="I105" s="8" t="s">
        <v>1748</v>
      </c>
      <c r="J105" s="8" t="s">
        <v>1748</v>
      </c>
      <c r="K105" s="28" t="s">
        <v>734</v>
      </c>
      <c r="L105" s="105" t="str">
        <f t="shared" si="19"/>
        <v>N/A</v>
      </c>
    </row>
    <row r="106" spans="1:12" ht="25.5" x14ac:dyDescent="0.2">
      <c r="A106" s="128" t="s">
        <v>1169</v>
      </c>
      <c r="B106" s="22" t="s">
        <v>213</v>
      </c>
      <c r="C106" s="29">
        <v>117532199</v>
      </c>
      <c r="D106" s="27" t="str">
        <f t="shared" si="20"/>
        <v>N/A</v>
      </c>
      <c r="E106" s="29">
        <v>117889420</v>
      </c>
      <c r="F106" s="27" t="str">
        <f t="shared" si="21"/>
        <v>N/A</v>
      </c>
      <c r="G106" s="29">
        <v>108422566</v>
      </c>
      <c r="H106" s="27" t="str">
        <f t="shared" si="22"/>
        <v>N/A</v>
      </c>
      <c r="I106" s="8">
        <v>0.3039</v>
      </c>
      <c r="J106" s="8">
        <v>-8.0299999999999994</v>
      </c>
      <c r="K106" s="28" t="s">
        <v>734</v>
      </c>
      <c r="L106" s="105" t="str">
        <f t="shared" si="19"/>
        <v>Yes</v>
      </c>
    </row>
    <row r="107" spans="1:12" x14ac:dyDescent="0.2">
      <c r="A107" s="128" t="s">
        <v>520</v>
      </c>
      <c r="B107" s="22" t="s">
        <v>213</v>
      </c>
      <c r="C107" s="23">
        <v>14687</v>
      </c>
      <c r="D107" s="27" t="str">
        <f t="shared" si="20"/>
        <v>N/A</v>
      </c>
      <c r="E107" s="23">
        <v>14739</v>
      </c>
      <c r="F107" s="27" t="str">
        <f t="shared" si="21"/>
        <v>N/A</v>
      </c>
      <c r="G107" s="23">
        <v>15634</v>
      </c>
      <c r="H107" s="27" t="str">
        <f t="shared" si="22"/>
        <v>N/A</v>
      </c>
      <c r="I107" s="8">
        <v>0.35410000000000003</v>
      </c>
      <c r="J107" s="8">
        <v>6.0720000000000001</v>
      </c>
      <c r="K107" s="28" t="s">
        <v>734</v>
      </c>
      <c r="L107" s="105" t="str">
        <f t="shared" si="19"/>
        <v>Yes</v>
      </c>
    </row>
    <row r="108" spans="1:12" ht="25.5" x14ac:dyDescent="0.2">
      <c r="A108" s="128" t="s">
        <v>1170</v>
      </c>
      <c r="B108" s="22" t="s">
        <v>213</v>
      </c>
      <c r="C108" s="29">
        <v>8002.4646966999999</v>
      </c>
      <c r="D108" s="27" t="str">
        <f t="shared" si="20"/>
        <v>N/A</v>
      </c>
      <c r="E108" s="29">
        <v>7998.4680099999996</v>
      </c>
      <c r="F108" s="27" t="str">
        <f t="shared" si="21"/>
        <v>N/A</v>
      </c>
      <c r="G108" s="29">
        <v>6935.0496353999997</v>
      </c>
      <c r="H108" s="27" t="str">
        <f t="shared" si="22"/>
        <v>N/A</v>
      </c>
      <c r="I108" s="8">
        <v>-0.05</v>
      </c>
      <c r="J108" s="8">
        <v>-13.3</v>
      </c>
      <c r="K108" s="28" t="s">
        <v>734</v>
      </c>
      <c r="L108" s="105" t="str">
        <f t="shared" si="19"/>
        <v>Yes</v>
      </c>
    </row>
    <row r="109" spans="1:12" ht="25.5" x14ac:dyDescent="0.2">
      <c r="A109" s="128" t="s">
        <v>1171</v>
      </c>
      <c r="B109" s="22" t="s">
        <v>213</v>
      </c>
      <c r="C109" s="29">
        <v>459543</v>
      </c>
      <c r="D109" s="27" t="str">
        <f t="shared" si="20"/>
        <v>N/A</v>
      </c>
      <c r="E109" s="29">
        <v>431831</v>
      </c>
      <c r="F109" s="27" t="str">
        <f t="shared" si="21"/>
        <v>N/A</v>
      </c>
      <c r="G109" s="29">
        <v>821808</v>
      </c>
      <c r="H109" s="27" t="str">
        <f t="shared" si="22"/>
        <v>N/A</v>
      </c>
      <c r="I109" s="8">
        <v>-6.03</v>
      </c>
      <c r="J109" s="8">
        <v>90.31</v>
      </c>
      <c r="K109" s="28" t="s">
        <v>734</v>
      </c>
      <c r="L109" s="105" t="str">
        <f t="shared" si="19"/>
        <v>No</v>
      </c>
    </row>
    <row r="110" spans="1:12" x14ac:dyDescent="0.2">
      <c r="A110" s="128" t="s">
        <v>521</v>
      </c>
      <c r="B110" s="22" t="s">
        <v>213</v>
      </c>
      <c r="C110" s="23">
        <v>151</v>
      </c>
      <c r="D110" s="27" t="str">
        <f t="shared" si="20"/>
        <v>N/A</v>
      </c>
      <c r="E110" s="23">
        <v>140</v>
      </c>
      <c r="F110" s="27" t="str">
        <f t="shared" si="21"/>
        <v>N/A</v>
      </c>
      <c r="G110" s="23">
        <v>496</v>
      </c>
      <c r="H110" s="27" t="str">
        <f t="shared" si="22"/>
        <v>N/A</v>
      </c>
      <c r="I110" s="8">
        <v>-7.28</v>
      </c>
      <c r="J110" s="8">
        <v>254.3</v>
      </c>
      <c r="K110" s="28" t="s">
        <v>734</v>
      </c>
      <c r="L110" s="105" t="str">
        <f t="shared" si="19"/>
        <v>No</v>
      </c>
    </row>
    <row r="111" spans="1:12" ht="25.5" x14ac:dyDescent="0.2">
      <c r="A111" s="128" t="s">
        <v>1172</v>
      </c>
      <c r="B111" s="22" t="s">
        <v>213</v>
      </c>
      <c r="C111" s="29">
        <v>3043.3311257999999</v>
      </c>
      <c r="D111" s="27" t="str">
        <f t="shared" si="20"/>
        <v>N/A</v>
      </c>
      <c r="E111" s="29">
        <v>3084.5071429</v>
      </c>
      <c r="F111" s="27" t="str">
        <f t="shared" si="21"/>
        <v>N/A</v>
      </c>
      <c r="G111" s="29">
        <v>1656.8709676999999</v>
      </c>
      <c r="H111" s="27" t="str">
        <f t="shared" si="22"/>
        <v>N/A</v>
      </c>
      <c r="I111" s="8">
        <v>1.353</v>
      </c>
      <c r="J111" s="8">
        <v>-46.3</v>
      </c>
      <c r="K111" s="28" t="s">
        <v>734</v>
      </c>
      <c r="L111" s="105" t="str">
        <f t="shared" si="19"/>
        <v>No</v>
      </c>
    </row>
    <row r="112" spans="1:12" ht="25.5" x14ac:dyDescent="0.2">
      <c r="A112" s="128" t="s">
        <v>1173</v>
      </c>
      <c r="B112" s="22" t="s">
        <v>213</v>
      </c>
      <c r="C112" s="29">
        <v>4688423</v>
      </c>
      <c r="D112" s="27" t="str">
        <f t="shared" si="20"/>
        <v>N/A</v>
      </c>
      <c r="E112" s="29">
        <v>5504529</v>
      </c>
      <c r="F112" s="27" t="str">
        <f t="shared" si="21"/>
        <v>N/A</v>
      </c>
      <c r="G112" s="29">
        <v>4826993</v>
      </c>
      <c r="H112" s="27" t="str">
        <f t="shared" si="22"/>
        <v>N/A</v>
      </c>
      <c r="I112" s="8">
        <v>17.41</v>
      </c>
      <c r="J112" s="8">
        <v>-12.3</v>
      </c>
      <c r="K112" s="28" t="s">
        <v>734</v>
      </c>
      <c r="L112" s="105" t="str">
        <f t="shared" si="19"/>
        <v>Yes</v>
      </c>
    </row>
    <row r="113" spans="1:12" ht="25.5" x14ac:dyDescent="0.2">
      <c r="A113" s="128" t="s">
        <v>522</v>
      </c>
      <c r="B113" s="22" t="s">
        <v>213</v>
      </c>
      <c r="C113" s="23">
        <v>992</v>
      </c>
      <c r="D113" s="27" t="str">
        <f t="shared" si="20"/>
        <v>N/A</v>
      </c>
      <c r="E113" s="23">
        <v>1027</v>
      </c>
      <c r="F113" s="27" t="str">
        <f t="shared" si="21"/>
        <v>N/A</v>
      </c>
      <c r="G113" s="23">
        <v>1550</v>
      </c>
      <c r="H113" s="27" t="str">
        <f t="shared" si="22"/>
        <v>N/A</v>
      </c>
      <c r="I113" s="8">
        <v>3.528</v>
      </c>
      <c r="J113" s="8">
        <v>50.93</v>
      </c>
      <c r="K113" s="28" t="s">
        <v>734</v>
      </c>
      <c r="L113" s="105" t="str">
        <f t="shared" si="19"/>
        <v>No</v>
      </c>
    </row>
    <row r="114" spans="1:12" ht="25.5" x14ac:dyDescent="0.2">
      <c r="A114" s="128" t="s">
        <v>1174</v>
      </c>
      <c r="B114" s="22" t="s">
        <v>213</v>
      </c>
      <c r="C114" s="29">
        <v>4726.2328629000003</v>
      </c>
      <c r="D114" s="27" t="str">
        <f t="shared" si="20"/>
        <v>N/A</v>
      </c>
      <c r="E114" s="29">
        <v>5359.8140213999995</v>
      </c>
      <c r="F114" s="27" t="str">
        <f t="shared" si="21"/>
        <v>N/A</v>
      </c>
      <c r="G114" s="29">
        <v>3114.1890322999998</v>
      </c>
      <c r="H114" s="27" t="str">
        <f t="shared" si="22"/>
        <v>N/A</v>
      </c>
      <c r="I114" s="8">
        <v>13.41</v>
      </c>
      <c r="J114" s="8">
        <v>-41.9</v>
      </c>
      <c r="K114" s="28" t="s">
        <v>734</v>
      </c>
      <c r="L114" s="105" t="str">
        <f t="shared" si="19"/>
        <v>No</v>
      </c>
    </row>
    <row r="115" spans="1:12" ht="25.5" x14ac:dyDescent="0.2">
      <c r="A115" s="128" t="s">
        <v>1175</v>
      </c>
      <c r="B115" s="22" t="s">
        <v>213</v>
      </c>
      <c r="C115" s="29">
        <v>592714</v>
      </c>
      <c r="D115" s="27" t="str">
        <f t="shared" ref="D115:D146" si="23">IF($B115="N/A","N/A",IF(C115&gt;10,"No",IF(C115&lt;-10,"No","Yes")))</f>
        <v>N/A</v>
      </c>
      <c r="E115" s="29">
        <v>673721</v>
      </c>
      <c r="F115" s="27" t="str">
        <f t="shared" ref="F115:F146" si="24">IF($B115="N/A","N/A",IF(E115&gt;10,"No",IF(E115&lt;-10,"No","Yes")))</f>
        <v>N/A</v>
      </c>
      <c r="G115" s="29">
        <v>280409</v>
      </c>
      <c r="H115" s="27" t="str">
        <f t="shared" ref="H115:H146" si="25">IF($B115="N/A","N/A",IF(G115&gt;10,"No",IF(G115&lt;-10,"No","Yes")))</f>
        <v>N/A</v>
      </c>
      <c r="I115" s="8">
        <v>13.67</v>
      </c>
      <c r="J115" s="8">
        <v>-58.4</v>
      </c>
      <c r="K115" s="28" t="s">
        <v>734</v>
      </c>
      <c r="L115" s="105" t="str">
        <f t="shared" si="19"/>
        <v>No</v>
      </c>
    </row>
    <row r="116" spans="1:12" ht="25.5" x14ac:dyDescent="0.2">
      <c r="A116" s="128" t="s">
        <v>523</v>
      </c>
      <c r="B116" s="22" t="s">
        <v>213</v>
      </c>
      <c r="C116" s="23">
        <v>2381</v>
      </c>
      <c r="D116" s="27" t="str">
        <f t="shared" si="23"/>
        <v>N/A</v>
      </c>
      <c r="E116" s="23">
        <v>2716</v>
      </c>
      <c r="F116" s="27" t="str">
        <f t="shared" si="24"/>
        <v>N/A</v>
      </c>
      <c r="G116" s="23">
        <v>1183</v>
      </c>
      <c r="H116" s="27" t="str">
        <f t="shared" si="25"/>
        <v>N/A</v>
      </c>
      <c r="I116" s="8">
        <v>14.07</v>
      </c>
      <c r="J116" s="8">
        <v>-56.4</v>
      </c>
      <c r="K116" s="28" t="s">
        <v>734</v>
      </c>
      <c r="L116" s="105" t="str">
        <f t="shared" si="19"/>
        <v>No</v>
      </c>
    </row>
    <row r="117" spans="1:12" ht="25.5" x14ac:dyDescent="0.2">
      <c r="A117" s="128" t="s">
        <v>1176</v>
      </c>
      <c r="B117" s="22" t="s">
        <v>213</v>
      </c>
      <c r="C117" s="29">
        <v>248.93490130000001</v>
      </c>
      <c r="D117" s="27" t="str">
        <f t="shared" si="23"/>
        <v>N/A</v>
      </c>
      <c r="E117" s="29">
        <v>248.05633284000001</v>
      </c>
      <c r="F117" s="27" t="str">
        <f t="shared" si="24"/>
        <v>N/A</v>
      </c>
      <c r="G117" s="29">
        <v>237.03212171999999</v>
      </c>
      <c r="H117" s="27" t="str">
        <f t="shared" si="25"/>
        <v>N/A</v>
      </c>
      <c r="I117" s="8">
        <v>-0.35299999999999998</v>
      </c>
      <c r="J117" s="8">
        <v>-4.4400000000000004</v>
      </c>
      <c r="K117" s="28" t="s">
        <v>734</v>
      </c>
      <c r="L117" s="105" t="str">
        <f t="shared" si="19"/>
        <v>Yes</v>
      </c>
    </row>
    <row r="118" spans="1:12" ht="25.5" x14ac:dyDescent="0.2">
      <c r="A118" s="128" t="s">
        <v>1177</v>
      </c>
      <c r="B118" s="22" t="s">
        <v>213</v>
      </c>
      <c r="C118" s="29">
        <v>0</v>
      </c>
      <c r="D118" s="27" t="str">
        <f t="shared" si="23"/>
        <v>N/A</v>
      </c>
      <c r="E118" s="29">
        <v>0</v>
      </c>
      <c r="F118" s="27" t="str">
        <f t="shared" si="24"/>
        <v>N/A</v>
      </c>
      <c r="G118" s="29">
        <v>0</v>
      </c>
      <c r="H118" s="27" t="str">
        <f t="shared" si="25"/>
        <v>N/A</v>
      </c>
      <c r="I118" s="8" t="s">
        <v>1748</v>
      </c>
      <c r="J118" s="8" t="s">
        <v>1748</v>
      </c>
      <c r="K118" s="28" t="s">
        <v>734</v>
      </c>
      <c r="L118" s="105" t="str">
        <f t="shared" si="19"/>
        <v>N/A</v>
      </c>
    </row>
    <row r="119" spans="1:12" ht="25.5" x14ac:dyDescent="0.2">
      <c r="A119" s="128" t="s">
        <v>524</v>
      </c>
      <c r="B119" s="22" t="s">
        <v>213</v>
      </c>
      <c r="C119" s="23">
        <v>0</v>
      </c>
      <c r="D119" s="27" t="str">
        <f t="shared" si="23"/>
        <v>N/A</v>
      </c>
      <c r="E119" s="23">
        <v>0</v>
      </c>
      <c r="F119" s="27" t="str">
        <f t="shared" si="24"/>
        <v>N/A</v>
      </c>
      <c r="G119" s="23">
        <v>0</v>
      </c>
      <c r="H119" s="27" t="str">
        <f t="shared" si="25"/>
        <v>N/A</v>
      </c>
      <c r="I119" s="8" t="s">
        <v>1748</v>
      </c>
      <c r="J119" s="8" t="s">
        <v>1748</v>
      </c>
      <c r="K119" s="28" t="s">
        <v>734</v>
      </c>
      <c r="L119" s="105" t="str">
        <f t="shared" si="19"/>
        <v>N/A</v>
      </c>
    </row>
    <row r="120" spans="1:12" ht="25.5" x14ac:dyDescent="0.2">
      <c r="A120" s="128" t="s">
        <v>1178</v>
      </c>
      <c r="B120" s="22" t="s">
        <v>213</v>
      </c>
      <c r="C120" s="29" t="s">
        <v>1748</v>
      </c>
      <c r="D120" s="27" t="str">
        <f t="shared" si="23"/>
        <v>N/A</v>
      </c>
      <c r="E120" s="29" t="s">
        <v>1748</v>
      </c>
      <c r="F120" s="27" t="str">
        <f t="shared" si="24"/>
        <v>N/A</v>
      </c>
      <c r="G120" s="29" t="s">
        <v>1748</v>
      </c>
      <c r="H120" s="27" t="str">
        <f t="shared" si="25"/>
        <v>N/A</v>
      </c>
      <c r="I120" s="8" t="s">
        <v>1748</v>
      </c>
      <c r="J120" s="8" t="s">
        <v>1748</v>
      </c>
      <c r="K120" s="28" t="s">
        <v>734</v>
      </c>
      <c r="L120" s="105" t="str">
        <f t="shared" si="19"/>
        <v>N/A</v>
      </c>
    </row>
    <row r="121" spans="1:12" ht="25.5" x14ac:dyDescent="0.2">
      <c r="A121" s="128" t="s">
        <v>1179</v>
      </c>
      <c r="B121" s="22" t="s">
        <v>213</v>
      </c>
      <c r="C121" s="29">
        <v>3087678</v>
      </c>
      <c r="D121" s="27" t="str">
        <f t="shared" si="23"/>
        <v>N/A</v>
      </c>
      <c r="E121" s="29">
        <v>3127605</v>
      </c>
      <c r="F121" s="27" t="str">
        <f t="shared" si="24"/>
        <v>N/A</v>
      </c>
      <c r="G121" s="29">
        <v>1894618</v>
      </c>
      <c r="H121" s="27" t="str">
        <f t="shared" si="25"/>
        <v>N/A</v>
      </c>
      <c r="I121" s="8">
        <v>1.2929999999999999</v>
      </c>
      <c r="J121" s="8">
        <v>-39.4</v>
      </c>
      <c r="K121" s="28" t="s">
        <v>734</v>
      </c>
      <c r="L121" s="105" t="str">
        <f t="shared" si="19"/>
        <v>No</v>
      </c>
    </row>
    <row r="122" spans="1:12" x14ac:dyDescent="0.2">
      <c r="A122" s="128" t="s">
        <v>525</v>
      </c>
      <c r="B122" s="22" t="s">
        <v>213</v>
      </c>
      <c r="C122" s="23">
        <v>681</v>
      </c>
      <c r="D122" s="27" t="str">
        <f t="shared" si="23"/>
        <v>N/A</v>
      </c>
      <c r="E122" s="23">
        <v>751</v>
      </c>
      <c r="F122" s="27" t="str">
        <f t="shared" si="24"/>
        <v>N/A</v>
      </c>
      <c r="G122" s="23">
        <v>719</v>
      </c>
      <c r="H122" s="27" t="str">
        <f t="shared" si="25"/>
        <v>N/A</v>
      </c>
      <c r="I122" s="8">
        <v>10.28</v>
      </c>
      <c r="J122" s="8">
        <v>-4.26</v>
      </c>
      <c r="K122" s="28" t="s">
        <v>734</v>
      </c>
      <c r="L122" s="105" t="str">
        <f t="shared" si="19"/>
        <v>Yes</v>
      </c>
    </row>
    <row r="123" spans="1:12" ht="25.5" x14ac:dyDescent="0.2">
      <c r="A123" s="128" t="s">
        <v>1180</v>
      </c>
      <c r="B123" s="22" t="s">
        <v>213</v>
      </c>
      <c r="C123" s="29">
        <v>4534.0352423000004</v>
      </c>
      <c r="D123" s="27" t="str">
        <f t="shared" si="23"/>
        <v>N/A</v>
      </c>
      <c r="E123" s="29">
        <v>4164.5872170000002</v>
      </c>
      <c r="F123" s="27" t="str">
        <f t="shared" si="24"/>
        <v>N/A</v>
      </c>
      <c r="G123" s="29">
        <v>2635.0737134999999</v>
      </c>
      <c r="H123" s="27" t="str">
        <f t="shared" si="25"/>
        <v>N/A</v>
      </c>
      <c r="I123" s="8">
        <v>-8.15</v>
      </c>
      <c r="J123" s="8">
        <v>-36.700000000000003</v>
      </c>
      <c r="K123" s="28" t="s">
        <v>734</v>
      </c>
      <c r="L123" s="105" t="str">
        <f t="shared" si="19"/>
        <v>No</v>
      </c>
    </row>
    <row r="124" spans="1:12" ht="25.5" x14ac:dyDescent="0.2">
      <c r="A124" s="128" t="s">
        <v>1181</v>
      </c>
      <c r="B124" s="22" t="s">
        <v>213</v>
      </c>
      <c r="C124" s="29">
        <v>15945730</v>
      </c>
      <c r="D124" s="27" t="str">
        <f t="shared" si="23"/>
        <v>N/A</v>
      </c>
      <c r="E124" s="29">
        <v>11587972</v>
      </c>
      <c r="F124" s="27" t="str">
        <f t="shared" si="24"/>
        <v>N/A</v>
      </c>
      <c r="G124" s="29">
        <v>12016422</v>
      </c>
      <c r="H124" s="27" t="str">
        <f t="shared" si="25"/>
        <v>N/A</v>
      </c>
      <c r="I124" s="8">
        <v>-27.3</v>
      </c>
      <c r="J124" s="8">
        <v>3.6970000000000001</v>
      </c>
      <c r="K124" s="28" t="s">
        <v>734</v>
      </c>
      <c r="L124" s="105" t="str">
        <f t="shared" si="19"/>
        <v>Yes</v>
      </c>
    </row>
    <row r="125" spans="1:12" ht="25.5" x14ac:dyDescent="0.2">
      <c r="A125" s="128" t="s">
        <v>526</v>
      </c>
      <c r="B125" s="22" t="s">
        <v>213</v>
      </c>
      <c r="C125" s="23">
        <v>17696</v>
      </c>
      <c r="D125" s="27" t="str">
        <f t="shared" si="23"/>
        <v>N/A</v>
      </c>
      <c r="E125" s="23">
        <v>16976</v>
      </c>
      <c r="F125" s="27" t="str">
        <f t="shared" si="24"/>
        <v>N/A</v>
      </c>
      <c r="G125" s="23">
        <v>17600</v>
      </c>
      <c r="H125" s="27" t="str">
        <f t="shared" si="25"/>
        <v>N/A</v>
      </c>
      <c r="I125" s="8">
        <v>-4.07</v>
      </c>
      <c r="J125" s="8">
        <v>3.6760000000000002</v>
      </c>
      <c r="K125" s="28" t="s">
        <v>734</v>
      </c>
      <c r="L125" s="105" t="str">
        <f t="shared" si="19"/>
        <v>Yes</v>
      </c>
    </row>
    <row r="126" spans="1:12" ht="25.5" x14ac:dyDescent="0.2">
      <c r="A126" s="128" t="s">
        <v>1182</v>
      </c>
      <c r="B126" s="22" t="s">
        <v>213</v>
      </c>
      <c r="C126" s="29">
        <v>901.09233725000001</v>
      </c>
      <c r="D126" s="27" t="str">
        <f t="shared" si="23"/>
        <v>N/A</v>
      </c>
      <c r="E126" s="29">
        <v>682.60909518999995</v>
      </c>
      <c r="F126" s="27" t="str">
        <f t="shared" si="24"/>
        <v>N/A</v>
      </c>
      <c r="G126" s="29">
        <v>682.75125000000003</v>
      </c>
      <c r="H126" s="27" t="str">
        <f t="shared" si="25"/>
        <v>N/A</v>
      </c>
      <c r="I126" s="8">
        <v>-24.2</v>
      </c>
      <c r="J126" s="8">
        <v>2.0799999999999999E-2</v>
      </c>
      <c r="K126" s="28" t="s">
        <v>734</v>
      </c>
      <c r="L126" s="105" t="str">
        <f t="shared" si="19"/>
        <v>Yes</v>
      </c>
    </row>
    <row r="127" spans="1:12" ht="25.5" x14ac:dyDescent="0.2">
      <c r="A127" s="128" t="s">
        <v>1183</v>
      </c>
      <c r="B127" s="22" t="s">
        <v>213</v>
      </c>
      <c r="C127" s="29">
        <v>3838115</v>
      </c>
      <c r="D127" s="27" t="str">
        <f t="shared" si="23"/>
        <v>N/A</v>
      </c>
      <c r="E127" s="29">
        <v>3769333</v>
      </c>
      <c r="F127" s="27" t="str">
        <f t="shared" si="24"/>
        <v>N/A</v>
      </c>
      <c r="G127" s="29">
        <v>3844169</v>
      </c>
      <c r="H127" s="27" t="str">
        <f t="shared" si="25"/>
        <v>N/A</v>
      </c>
      <c r="I127" s="8">
        <v>-1.79</v>
      </c>
      <c r="J127" s="8">
        <v>1.9850000000000001</v>
      </c>
      <c r="K127" s="28" t="s">
        <v>734</v>
      </c>
      <c r="L127" s="105" t="str">
        <f t="shared" si="19"/>
        <v>Yes</v>
      </c>
    </row>
    <row r="128" spans="1:12" x14ac:dyDescent="0.2">
      <c r="A128" s="128" t="s">
        <v>527</v>
      </c>
      <c r="B128" s="22" t="s">
        <v>213</v>
      </c>
      <c r="C128" s="23">
        <v>1955</v>
      </c>
      <c r="D128" s="27" t="str">
        <f t="shared" si="23"/>
        <v>N/A</v>
      </c>
      <c r="E128" s="23">
        <v>1935</v>
      </c>
      <c r="F128" s="27" t="str">
        <f t="shared" si="24"/>
        <v>N/A</v>
      </c>
      <c r="G128" s="23">
        <v>2040</v>
      </c>
      <c r="H128" s="27" t="str">
        <f t="shared" si="25"/>
        <v>N/A</v>
      </c>
      <c r="I128" s="8">
        <v>-1.02</v>
      </c>
      <c r="J128" s="8">
        <v>5.4260000000000002</v>
      </c>
      <c r="K128" s="28" t="s">
        <v>734</v>
      </c>
      <c r="L128" s="105" t="str">
        <f t="shared" si="19"/>
        <v>Yes</v>
      </c>
    </row>
    <row r="129" spans="1:12" ht="25.5" x14ac:dyDescent="0.2">
      <c r="A129" s="128" t="s">
        <v>1184</v>
      </c>
      <c r="B129" s="22" t="s">
        <v>213</v>
      </c>
      <c r="C129" s="29">
        <v>1963.2301789999999</v>
      </c>
      <c r="D129" s="27" t="str">
        <f t="shared" si="23"/>
        <v>N/A</v>
      </c>
      <c r="E129" s="29">
        <v>1947.9757106</v>
      </c>
      <c r="F129" s="27" t="str">
        <f t="shared" si="24"/>
        <v>N/A</v>
      </c>
      <c r="G129" s="29">
        <v>1884.3965685999999</v>
      </c>
      <c r="H129" s="27" t="str">
        <f t="shared" si="25"/>
        <v>N/A</v>
      </c>
      <c r="I129" s="8">
        <v>-0.77700000000000002</v>
      </c>
      <c r="J129" s="8">
        <v>-3.26</v>
      </c>
      <c r="K129" s="28" t="s">
        <v>734</v>
      </c>
      <c r="L129" s="105" t="str">
        <f t="shared" si="19"/>
        <v>Yes</v>
      </c>
    </row>
    <row r="130" spans="1:12" ht="25.5" x14ac:dyDescent="0.2">
      <c r="A130" s="128" t="s">
        <v>1185</v>
      </c>
      <c r="B130" s="22" t="s">
        <v>213</v>
      </c>
      <c r="C130" s="29">
        <v>0</v>
      </c>
      <c r="D130" s="27" t="str">
        <f t="shared" si="23"/>
        <v>N/A</v>
      </c>
      <c r="E130" s="29">
        <v>0</v>
      </c>
      <c r="F130" s="27" t="str">
        <f t="shared" si="24"/>
        <v>N/A</v>
      </c>
      <c r="G130" s="29">
        <v>0</v>
      </c>
      <c r="H130" s="27" t="str">
        <f t="shared" si="25"/>
        <v>N/A</v>
      </c>
      <c r="I130" s="8" t="s">
        <v>1748</v>
      </c>
      <c r="J130" s="8" t="s">
        <v>1748</v>
      </c>
      <c r="K130" s="28" t="s">
        <v>734</v>
      </c>
      <c r="L130" s="105" t="str">
        <f t="shared" si="19"/>
        <v>N/A</v>
      </c>
    </row>
    <row r="131" spans="1:12" ht="25.5" x14ac:dyDescent="0.2">
      <c r="A131" s="128" t="s">
        <v>528</v>
      </c>
      <c r="B131" s="22" t="s">
        <v>213</v>
      </c>
      <c r="C131" s="23">
        <v>0</v>
      </c>
      <c r="D131" s="27" t="str">
        <f t="shared" si="23"/>
        <v>N/A</v>
      </c>
      <c r="E131" s="23">
        <v>0</v>
      </c>
      <c r="F131" s="27" t="str">
        <f t="shared" si="24"/>
        <v>N/A</v>
      </c>
      <c r="G131" s="23">
        <v>0</v>
      </c>
      <c r="H131" s="27" t="str">
        <f t="shared" si="25"/>
        <v>N/A</v>
      </c>
      <c r="I131" s="8" t="s">
        <v>1748</v>
      </c>
      <c r="J131" s="8" t="s">
        <v>1748</v>
      </c>
      <c r="K131" s="28" t="s">
        <v>734</v>
      </c>
      <c r="L131" s="105" t="str">
        <f t="shared" si="19"/>
        <v>N/A</v>
      </c>
    </row>
    <row r="132" spans="1:12" ht="25.5" x14ac:dyDescent="0.2">
      <c r="A132" s="128" t="s">
        <v>1186</v>
      </c>
      <c r="B132" s="22" t="s">
        <v>213</v>
      </c>
      <c r="C132" s="29" t="s">
        <v>1748</v>
      </c>
      <c r="D132" s="27" t="str">
        <f t="shared" si="23"/>
        <v>N/A</v>
      </c>
      <c r="E132" s="29" t="s">
        <v>1748</v>
      </c>
      <c r="F132" s="27" t="str">
        <f t="shared" si="24"/>
        <v>N/A</v>
      </c>
      <c r="G132" s="29" t="s">
        <v>1748</v>
      </c>
      <c r="H132" s="27" t="str">
        <f t="shared" si="25"/>
        <v>N/A</v>
      </c>
      <c r="I132" s="8" t="s">
        <v>1748</v>
      </c>
      <c r="J132" s="8" t="s">
        <v>1748</v>
      </c>
      <c r="K132" s="28" t="s">
        <v>734</v>
      </c>
      <c r="L132" s="105" t="str">
        <f t="shared" si="19"/>
        <v>N/A</v>
      </c>
    </row>
    <row r="133" spans="1:12" ht="25.5" x14ac:dyDescent="0.2">
      <c r="A133" s="128" t="s">
        <v>1187</v>
      </c>
      <c r="B133" s="22" t="s">
        <v>213</v>
      </c>
      <c r="C133" s="29">
        <v>2269</v>
      </c>
      <c r="D133" s="27" t="str">
        <f t="shared" si="23"/>
        <v>N/A</v>
      </c>
      <c r="E133" s="29">
        <v>1803</v>
      </c>
      <c r="F133" s="27" t="str">
        <f t="shared" si="24"/>
        <v>N/A</v>
      </c>
      <c r="G133" s="29">
        <v>1252</v>
      </c>
      <c r="H133" s="27" t="str">
        <f t="shared" si="25"/>
        <v>N/A</v>
      </c>
      <c r="I133" s="8">
        <v>-20.5</v>
      </c>
      <c r="J133" s="8">
        <v>-30.6</v>
      </c>
      <c r="K133" s="28" t="s">
        <v>734</v>
      </c>
      <c r="L133" s="105" t="str">
        <f t="shared" si="19"/>
        <v>No</v>
      </c>
    </row>
    <row r="134" spans="1:12" x14ac:dyDescent="0.2">
      <c r="A134" s="128" t="s">
        <v>529</v>
      </c>
      <c r="B134" s="22" t="s">
        <v>213</v>
      </c>
      <c r="C134" s="23">
        <v>25</v>
      </c>
      <c r="D134" s="27" t="str">
        <f t="shared" si="23"/>
        <v>N/A</v>
      </c>
      <c r="E134" s="23">
        <v>11</v>
      </c>
      <c r="F134" s="27" t="str">
        <f t="shared" si="24"/>
        <v>N/A</v>
      </c>
      <c r="G134" s="23">
        <v>11</v>
      </c>
      <c r="H134" s="27" t="str">
        <f t="shared" si="25"/>
        <v>N/A</v>
      </c>
      <c r="I134" s="8">
        <v>-60</v>
      </c>
      <c r="J134" s="8">
        <v>-10</v>
      </c>
      <c r="K134" s="28" t="s">
        <v>734</v>
      </c>
      <c r="L134" s="105" t="str">
        <f t="shared" si="19"/>
        <v>Yes</v>
      </c>
    </row>
    <row r="135" spans="1:12" ht="25.5" x14ac:dyDescent="0.2">
      <c r="A135" s="128" t="s">
        <v>1188</v>
      </c>
      <c r="B135" s="22" t="s">
        <v>213</v>
      </c>
      <c r="C135" s="29">
        <v>90.76</v>
      </c>
      <c r="D135" s="27" t="str">
        <f t="shared" si="23"/>
        <v>N/A</v>
      </c>
      <c r="E135" s="29">
        <v>180.3</v>
      </c>
      <c r="F135" s="27" t="str">
        <f t="shared" si="24"/>
        <v>N/A</v>
      </c>
      <c r="G135" s="29">
        <v>139.11111111</v>
      </c>
      <c r="H135" s="27" t="str">
        <f t="shared" si="25"/>
        <v>N/A</v>
      </c>
      <c r="I135" s="8">
        <v>98.66</v>
      </c>
      <c r="J135" s="8">
        <v>-22.8</v>
      </c>
      <c r="K135" s="28" t="s">
        <v>734</v>
      </c>
      <c r="L135" s="105" t="str">
        <f t="shared" si="19"/>
        <v>Yes</v>
      </c>
    </row>
    <row r="136" spans="1:12" x14ac:dyDescent="0.2">
      <c r="A136" s="128" t="s">
        <v>1189</v>
      </c>
      <c r="B136" s="22" t="s">
        <v>213</v>
      </c>
      <c r="C136" s="29">
        <v>1050566</v>
      </c>
      <c r="D136" s="27" t="str">
        <f t="shared" si="23"/>
        <v>N/A</v>
      </c>
      <c r="E136" s="29">
        <v>1096750</v>
      </c>
      <c r="F136" s="27" t="str">
        <f t="shared" si="24"/>
        <v>N/A</v>
      </c>
      <c r="G136" s="29">
        <v>172764579</v>
      </c>
      <c r="H136" s="27" t="str">
        <f t="shared" si="25"/>
        <v>N/A</v>
      </c>
      <c r="I136" s="8">
        <v>4.3959999999999999</v>
      </c>
      <c r="J136" s="8">
        <v>15652</v>
      </c>
      <c r="K136" s="28" t="s">
        <v>734</v>
      </c>
      <c r="L136" s="105" t="str">
        <f t="shared" si="19"/>
        <v>No</v>
      </c>
    </row>
    <row r="137" spans="1:12" x14ac:dyDescent="0.2">
      <c r="A137" s="128" t="s">
        <v>530</v>
      </c>
      <c r="B137" s="22" t="s">
        <v>213</v>
      </c>
      <c r="C137" s="23">
        <v>765</v>
      </c>
      <c r="D137" s="27" t="str">
        <f t="shared" si="23"/>
        <v>N/A</v>
      </c>
      <c r="E137" s="23">
        <v>877</v>
      </c>
      <c r="F137" s="27" t="str">
        <f t="shared" si="24"/>
        <v>N/A</v>
      </c>
      <c r="G137" s="23">
        <v>16178</v>
      </c>
      <c r="H137" s="27" t="str">
        <f t="shared" si="25"/>
        <v>N/A</v>
      </c>
      <c r="I137" s="8">
        <v>14.64</v>
      </c>
      <c r="J137" s="8">
        <v>1745</v>
      </c>
      <c r="K137" s="28" t="s">
        <v>734</v>
      </c>
      <c r="L137" s="105" t="str">
        <f t="shared" si="19"/>
        <v>No</v>
      </c>
    </row>
    <row r="138" spans="1:12" x14ac:dyDescent="0.2">
      <c r="A138" s="128" t="s">
        <v>1190</v>
      </c>
      <c r="B138" s="22" t="s">
        <v>213</v>
      </c>
      <c r="C138" s="29">
        <v>1373.2888889000001</v>
      </c>
      <c r="D138" s="27" t="str">
        <f t="shared" si="23"/>
        <v>N/A</v>
      </c>
      <c r="E138" s="29">
        <v>1250.5701254000001</v>
      </c>
      <c r="F138" s="27" t="str">
        <f t="shared" si="24"/>
        <v>N/A</v>
      </c>
      <c r="G138" s="29">
        <v>10678.982507000001</v>
      </c>
      <c r="H138" s="27" t="str">
        <f t="shared" si="25"/>
        <v>N/A</v>
      </c>
      <c r="I138" s="8">
        <v>-8.94</v>
      </c>
      <c r="J138" s="8">
        <v>753.9</v>
      </c>
      <c r="K138" s="28" t="s">
        <v>734</v>
      </c>
      <c r="L138" s="105" t="str">
        <f t="shared" si="19"/>
        <v>No</v>
      </c>
    </row>
    <row r="139" spans="1:12" x14ac:dyDescent="0.2">
      <c r="A139" s="156" t="s">
        <v>404</v>
      </c>
      <c r="B139" s="10" t="s">
        <v>213</v>
      </c>
      <c r="C139" s="10">
        <v>4096779440</v>
      </c>
      <c r="D139" s="7" t="str">
        <f t="shared" si="23"/>
        <v>N/A</v>
      </c>
      <c r="E139" s="10">
        <v>4355055016</v>
      </c>
      <c r="F139" s="7" t="str">
        <f t="shared" si="24"/>
        <v>N/A</v>
      </c>
      <c r="G139" s="10">
        <v>3294905107</v>
      </c>
      <c r="H139" s="7" t="str">
        <f t="shared" si="25"/>
        <v>N/A</v>
      </c>
      <c r="I139" s="8">
        <v>6.3040000000000003</v>
      </c>
      <c r="J139" s="8">
        <v>-24.3</v>
      </c>
      <c r="K139" s="10" t="s">
        <v>213</v>
      </c>
      <c r="L139" s="105" t="str">
        <f t="shared" ref="L139:L158" si="26">IF(J139="Div by 0", "N/A", IF(K139="N/A","N/A", IF(J139&gt;VALUE(MID(K139,1,2)), "No", IF(J139&lt;-1*VALUE(MID(K139,1,2)), "No", "Yes"))))</f>
        <v>N/A</v>
      </c>
    </row>
    <row r="140" spans="1:12" x14ac:dyDescent="0.2">
      <c r="A140" s="156" t="s">
        <v>1191</v>
      </c>
      <c r="B140" s="10" t="s">
        <v>213</v>
      </c>
      <c r="C140" s="10">
        <v>4000.8119634</v>
      </c>
      <c r="D140" s="7" t="str">
        <f t="shared" si="23"/>
        <v>N/A</v>
      </c>
      <c r="E140" s="10">
        <v>4126.1369385999997</v>
      </c>
      <c r="F140" s="7" t="str">
        <f t="shared" si="24"/>
        <v>N/A</v>
      </c>
      <c r="G140" s="10">
        <v>3025.0050787999999</v>
      </c>
      <c r="H140" s="7" t="str">
        <f t="shared" si="25"/>
        <v>N/A</v>
      </c>
      <c r="I140" s="8">
        <v>3.1320000000000001</v>
      </c>
      <c r="J140" s="8">
        <v>-26.7</v>
      </c>
      <c r="K140" s="10" t="s">
        <v>213</v>
      </c>
      <c r="L140" s="105" t="str">
        <f t="shared" si="26"/>
        <v>N/A</v>
      </c>
    </row>
    <row r="141" spans="1:12" x14ac:dyDescent="0.2">
      <c r="A141" s="156" t="s">
        <v>405</v>
      </c>
      <c r="B141" s="10" t="s">
        <v>213</v>
      </c>
      <c r="C141" s="10">
        <v>22610375</v>
      </c>
      <c r="D141" s="7" t="str">
        <f t="shared" si="23"/>
        <v>N/A</v>
      </c>
      <c r="E141" s="10">
        <v>23281015</v>
      </c>
      <c r="F141" s="7" t="str">
        <f t="shared" si="24"/>
        <v>N/A</v>
      </c>
      <c r="G141" s="10">
        <v>22057596</v>
      </c>
      <c r="H141" s="7" t="str">
        <f t="shared" si="25"/>
        <v>N/A</v>
      </c>
      <c r="I141" s="8">
        <v>2.9660000000000002</v>
      </c>
      <c r="J141" s="8">
        <v>-5.26</v>
      </c>
      <c r="K141" s="10" t="s">
        <v>213</v>
      </c>
      <c r="L141" s="105" t="str">
        <f t="shared" si="26"/>
        <v>N/A</v>
      </c>
    </row>
    <row r="142" spans="1:12" x14ac:dyDescent="0.2">
      <c r="A142" s="156" t="s">
        <v>1192</v>
      </c>
      <c r="B142" s="10" t="s">
        <v>213</v>
      </c>
      <c r="C142" s="10">
        <v>4793.3803264999997</v>
      </c>
      <c r="D142" s="7" t="str">
        <f t="shared" si="23"/>
        <v>N/A</v>
      </c>
      <c r="E142" s="10">
        <v>4931.3736497</v>
      </c>
      <c r="F142" s="7" t="str">
        <f t="shared" si="24"/>
        <v>N/A</v>
      </c>
      <c r="G142" s="10">
        <v>4721.2320204999996</v>
      </c>
      <c r="H142" s="7" t="str">
        <f t="shared" si="25"/>
        <v>N/A</v>
      </c>
      <c r="I142" s="8">
        <v>2.879</v>
      </c>
      <c r="J142" s="8">
        <v>-4.26</v>
      </c>
      <c r="K142" s="10" t="s">
        <v>213</v>
      </c>
      <c r="L142" s="105" t="str">
        <f t="shared" si="26"/>
        <v>N/A</v>
      </c>
    </row>
    <row r="143" spans="1:12" x14ac:dyDescent="0.2">
      <c r="A143" s="156" t="s">
        <v>406</v>
      </c>
      <c r="B143" s="10" t="s">
        <v>213</v>
      </c>
      <c r="C143" s="10">
        <v>6</v>
      </c>
      <c r="D143" s="7" t="str">
        <f t="shared" si="23"/>
        <v>N/A</v>
      </c>
      <c r="E143" s="10">
        <v>32550</v>
      </c>
      <c r="F143" s="7" t="str">
        <f t="shared" si="24"/>
        <v>N/A</v>
      </c>
      <c r="G143" s="10">
        <v>40983</v>
      </c>
      <c r="H143" s="7" t="str">
        <f t="shared" si="25"/>
        <v>N/A</v>
      </c>
      <c r="I143" s="8">
        <v>542000</v>
      </c>
      <c r="J143" s="8">
        <v>25.91</v>
      </c>
      <c r="K143" s="10" t="s">
        <v>213</v>
      </c>
      <c r="L143" s="105" t="str">
        <f t="shared" si="26"/>
        <v>N/A</v>
      </c>
    </row>
    <row r="144" spans="1:12" ht="25.5" x14ac:dyDescent="0.2">
      <c r="A144" s="156" t="s">
        <v>1193</v>
      </c>
      <c r="B144" s="10" t="s">
        <v>213</v>
      </c>
      <c r="C144" s="10">
        <v>2.5475539999999998E-4</v>
      </c>
      <c r="D144" s="7" t="str">
        <f t="shared" si="23"/>
        <v>N/A</v>
      </c>
      <c r="E144" s="10">
        <v>1.2875281832000001</v>
      </c>
      <c r="F144" s="7" t="str">
        <f t="shared" si="24"/>
        <v>N/A</v>
      </c>
      <c r="G144" s="10">
        <v>1.5354038663</v>
      </c>
      <c r="H144" s="7" t="str">
        <f t="shared" si="25"/>
        <v>N/A</v>
      </c>
      <c r="I144" s="8">
        <v>505000</v>
      </c>
      <c r="J144" s="8">
        <v>19.25</v>
      </c>
      <c r="K144" s="10" t="s">
        <v>213</v>
      </c>
      <c r="L144" s="105" t="str">
        <f t="shared" si="26"/>
        <v>N/A</v>
      </c>
    </row>
    <row r="145" spans="1:13" x14ac:dyDescent="0.2">
      <c r="A145" s="156" t="s">
        <v>407</v>
      </c>
      <c r="B145" s="10" t="s">
        <v>213</v>
      </c>
      <c r="C145" s="10">
        <v>0</v>
      </c>
      <c r="D145" s="7" t="str">
        <f t="shared" si="23"/>
        <v>N/A</v>
      </c>
      <c r="E145" s="10">
        <v>0</v>
      </c>
      <c r="F145" s="7" t="str">
        <f t="shared" si="24"/>
        <v>N/A</v>
      </c>
      <c r="G145" s="10">
        <v>0</v>
      </c>
      <c r="H145" s="7" t="str">
        <f t="shared" si="25"/>
        <v>N/A</v>
      </c>
      <c r="I145" s="8" t="s">
        <v>1748</v>
      </c>
      <c r="J145" s="8" t="s">
        <v>1748</v>
      </c>
      <c r="K145" s="10" t="s">
        <v>213</v>
      </c>
      <c r="L145" s="105" t="str">
        <f t="shared" si="26"/>
        <v>N/A</v>
      </c>
    </row>
    <row r="146" spans="1:13" x14ac:dyDescent="0.2">
      <c r="A146" s="156" t="s">
        <v>1194</v>
      </c>
      <c r="B146" s="10" t="s">
        <v>213</v>
      </c>
      <c r="C146" s="10" t="s">
        <v>1748</v>
      </c>
      <c r="D146" s="7" t="str">
        <f t="shared" si="23"/>
        <v>N/A</v>
      </c>
      <c r="E146" s="10" t="s">
        <v>1748</v>
      </c>
      <c r="F146" s="7" t="str">
        <f t="shared" si="24"/>
        <v>N/A</v>
      </c>
      <c r="G146" s="10" t="s">
        <v>1748</v>
      </c>
      <c r="H146" s="7" t="str">
        <f t="shared" si="25"/>
        <v>N/A</v>
      </c>
      <c r="I146" s="8" t="s">
        <v>1748</v>
      </c>
      <c r="J146" s="8" t="s">
        <v>1748</v>
      </c>
      <c r="K146" s="10" t="s">
        <v>213</v>
      </c>
      <c r="L146" s="105" t="str">
        <f t="shared" si="26"/>
        <v>N/A</v>
      </c>
    </row>
    <row r="147" spans="1:13" x14ac:dyDescent="0.2">
      <c r="A147" s="156" t="s">
        <v>408</v>
      </c>
      <c r="B147" s="10" t="s">
        <v>213</v>
      </c>
      <c r="C147" s="10">
        <v>0</v>
      </c>
      <c r="D147" s="7" t="str">
        <f t="shared" ref="D147:D160" si="27">IF($B147="N/A","N/A",IF(C147&gt;10,"No",IF(C147&lt;-10,"No","Yes")))</f>
        <v>N/A</v>
      </c>
      <c r="E147" s="10">
        <v>0</v>
      </c>
      <c r="F147" s="7" t="str">
        <f t="shared" ref="F147:F160" si="28">IF($B147="N/A","N/A",IF(E147&gt;10,"No",IF(E147&lt;-10,"No","Yes")))</f>
        <v>N/A</v>
      </c>
      <c r="G147" s="10">
        <v>2755297</v>
      </c>
      <c r="H147" s="7" t="str">
        <f t="shared" ref="H147:H160" si="29">IF($B147="N/A","N/A",IF(G147&gt;10,"No",IF(G147&lt;-10,"No","Yes")))</f>
        <v>N/A</v>
      </c>
      <c r="I147" s="8" t="s">
        <v>1748</v>
      </c>
      <c r="J147" s="8" t="s">
        <v>1748</v>
      </c>
      <c r="K147" s="10" t="s">
        <v>213</v>
      </c>
      <c r="L147" s="105" t="str">
        <f t="shared" si="26"/>
        <v>N/A</v>
      </c>
    </row>
    <row r="148" spans="1:13" x14ac:dyDescent="0.2">
      <c r="A148" s="156" t="s">
        <v>1195</v>
      </c>
      <c r="B148" s="10" t="s">
        <v>213</v>
      </c>
      <c r="C148" s="10" t="s">
        <v>1748</v>
      </c>
      <c r="D148" s="7" t="str">
        <f t="shared" si="27"/>
        <v>N/A</v>
      </c>
      <c r="E148" s="10" t="s">
        <v>1748</v>
      </c>
      <c r="F148" s="7" t="str">
        <f t="shared" si="28"/>
        <v>N/A</v>
      </c>
      <c r="G148" s="10">
        <v>8583.4797507999992</v>
      </c>
      <c r="H148" s="7" t="str">
        <f t="shared" si="29"/>
        <v>N/A</v>
      </c>
      <c r="I148" s="8" t="s">
        <v>1748</v>
      </c>
      <c r="J148" s="8" t="s">
        <v>1748</v>
      </c>
      <c r="K148" s="10" t="s">
        <v>213</v>
      </c>
      <c r="L148" s="105" t="str">
        <f t="shared" si="26"/>
        <v>N/A</v>
      </c>
    </row>
    <row r="149" spans="1:13" x14ac:dyDescent="0.2">
      <c r="A149" s="156" t="s">
        <v>409</v>
      </c>
      <c r="B149" s="10" t="s">
        <v>213</v>
      </c>
      <c r="C149" s="10">
        <v>7971947</v>
      </c>
      <c r="D149" s="7" t="str">
        <f t="shared" si="27"/>
        <v>N/A</v>
      </c>
      <c r="E149" s="10">
        <v>8384097</v>
      </c>
      <c r="F149" s="7" t="str">
        <f t="shared" si="28"/>
        <v>N/A</v>
      </c>
      <c r="G149" s="10">
        <v>8918932</v>
      </c>
      <c r="H149" s="7" t="str">
        <f t="shared" si="29"/>
        <v>N/A</v>
      </c>
      <c r="I149" s="8">
        <v>5.17</v>
      </c>
      <c r="J149" s="8">
        <v>6.3789999999999996</v>
      </c>
      <c r="K149" s="10" t="s">
        <v>213</v>
      </c>
      <c r="L149" s="105" t="str">
        <f t="shared" si="26"/>
        <v>N/A</v>
      </c>
    </row>
    <row r="150" spans="1:13" x14ac:dyDescent="0.2">
      <c r="A150" s="156" t="s">
        <v>1196</v>
      </c>
      <c r="B150" s="10" t="s">
        <v>213</v>
      </c>
      <c r="C150" s="10">
        <v>96.092706211000007</v>
      </c>
      <c r="D150" s="7" t="str">
        <f t="shared" si="27"/>
        <v>N/A</v>
      </c>
      <c r="E150" s="10">
        <v>84.358085060999997</v>
      </c>
      <c r="F150" s="7" t="str">
        <f t="shared" si="28"/>
        <v>N/A</v>
      </c>
      <c r="G150" s="10">
        <v>68.412981614000003</v>
      </c>
      <c r="H150" s="7" t="str">
        <f t="shared" si="29"/>
        <v>N/A</v>
      </c>
      <c r="I150" s="8">
        <v>-12.2</v>
      </c>
      <c r="J150" s="8">
        <v>-18.899999999999999</v>
      </c>
      <c r="K150" s="10" t="s">
        <v>213</v>
      </c>
      <c r="L150" s="105" t="str">
        <f t="shared" si="26"/>
        <v>N/A</v>
      </c>
    </row>
    <row r="151" spans="1:13" x14ac:dyDescent="0.2">
      <c r="A151" s="156" t="s">
        <v>410</v>
      </c>
      <c r="B151" s="10" t="s">
        <v>213</v>
      </c>
      <c r="C151" s="10">
        <v>0</v>
      </c>
      <c r="D151" s="7" t="str">
        <f t="shared" si="27"/>
        <v>N/A</v>
      </c>
      <c r="E151" s="10">
        <v>0</v>
      </c>
      <c r="F151" s="7" t="str">
        <f t="shared" si="28"/>
        <v>N/A</v>
      </c>
      <c r="G151" s="10">
        <v>0</v>
      </c>
      <c r="H151" s="7" t="str">
        <f t="shared" si="29"/>
        <v>N/A</v>
      </c>
      <c r="I151" s="8" t="s">
        <v>1748</v>
      </c>
      <c r="J151" s="8" t="s">
        <v>1748</v>
      </c>
      <c r="K151" s="10" t="s">
        <v>213</v>
      </c>
      <c r="L151" s="105" t="str">
        <f t="shared" si="26"/>
        <v>N/A</v>
      </c>
    </row>
    <row r="152" spans="1:13" x14ac:dyDescent="0.2">
      <c r="A152" s="156" t="s">
        <v>1197</v>
      </c>
      <c r="B152" s="10" t="s">
        <v>213</v>
      </c>
      <c r="C152" s="10" t="s">
        <v>1748</v>
      </c>
      <c r="D152" s="7" t="str">
        <f t="shared" si="27"/>
        <v>N/A</v>
      </c>
      <c r="E152" s="10" t="s">
        <v>1748</v>
      </c>
      <c r="F152" s="7" t="str">
        <f t="shared" si="28"/>
        <v>N/A</v>
      </c>
      <c r="G152" s="10" t="s">
        <v>1748</v>
      </c>
      <c r="H152" s="7" t="str">
        <f t="shared" si="29"/>
        <v>N/A</v>
      </c>
      <c r="I152" s="8" t="s">
        <v>1748</v>
      </c>
      <c r="J152" s="8" t="s">
        <v>1748</v>
      </c>
      <c r="K152" s="10" t="s">
        <v>213</v>
      </c>
      <c r="L152" s="105" t="str">
        <f t="shared" si="26"/>
        <v>N/A</v>
      </c>
    </row>
    <row r="153" spans="1:13" x14ac:dyDescent="0.2">
      <c r="A153" s="156" t="s">
        <v>411</v>
      </c>
      <c r="B153" s="10" t="s">
        <v>213</v>
      </c>
      <c r="C153" s="10">
        <v>0</v>
      </c>
      <c r="D153" s="7" t="str">
        <f t="shared" si="27"/>
        <v>N/A</v>
      </c>
      <c r="E153" s="10">
        <v>0</v>
      </c>
      <c r="F153" s="7" t="str">
        <f t="shared" si="28"/>
        <v>N/A</v>
      </c>
      <c r="G153" s="10">
        <v>0</v>
      </c>
      <c r="H153" s="7" t="str">
        <f t="shared" si="29"/>
        <v>N/A</v>
      </c>
      <c r="I153" s="8" t="s">
        <v>1748</v>
      </c>
      <c r="J153" s="8" t="s">
        <v>1748</v>
      </c>
      <c r="K153" s="10" t="s">
        <v>213</v>
      </c>
      <c r="L153" s="105" t="str">
        <f t="shared" si="26"/>
        <v>N/A</v>
      </c>
      <c r="M153" s="41"/>
    </row>
    <row r="154" spans="1:13" x14ac:dyDescent="0.2">
      <c r="A154" s="156" t="s">
        <v>1198</v>
      </c>
      <c r="B154" s="10" t="s">
        <v>213</v>
      </c>
      <c r="C154" s="10" t="s">
        <v>1748</v>
      </c>
      <c r="D154" s="7" t="str">
        <f t="shared" si="27"/>
        <v>N/A</v>
      </c>
      <c r="E154" s="10" t="s">
        <v>1748</v>
      </c>
      <c r="F154" s="7" t="str">
        <f t="shared" si="28"/>
        <v>N/A</v>
      </c>
      <c r="G154" s="10" t="s">
        <v>1748</v>
      </c>
      <c r="H154" s="7" t="str">
        <f t="shared" si="29"/>
        <v>N/A</v>
      </c>
      <c r="I154" s="8" t="s">
        <v>1748</v>
      </c>
      <c r="J154" s="8" t="s">
        <v>1748</v>
      </c>
      <c r="K154" s="10" t="s">
        <v>213</v>
      </c>
      <c r="L154" s="105" t="str">
        <f t="shared" si="26"/>
        <v>N/A</v>
      </c>
      <c r="M154" s="42"/>
    </row>
    <row r="155" spans="1:13" x14ac:dyDescent="0.2">
      <c r="A155" s="156" t="s">
        <v>412</v>
      </c>
      <c r="B155" s="10" t="s">
        <v>213</v>
      </c>
      <c r="C155" s="10">
        <v>2637910</v>
      </c>
      <c r="D155" s="7" t="str">
        <f t="shared" si="27"/>
        <v>N/A</v>
      </c>
      <c r="E155" s="10">
        <v>2617086</v>
      </c>
      <c r="F155" s="7" t="str">
        <f t="shared" si="28"/>
        <v>N/A</v>
      </c>
      <c r="G155" s="10">
        <v>1806299</v>
      </c>
      <c r="H155" s="7" t="str">
        <f t="shared" si="29"/>
        <v>N/A</v>
      </c>
      <c r="I155" s="8">
        <v>-0.78900000000000003</v>
      </c>
      <c r="J155" s="8">
        <v>-31</v>
      </c>
      <c r="K155" s="10" t="s">
        <v>213</v>
      </c>
      <c r="L155" s="105" t="str">
        <f t="shared" si="26"/>
        <v>N/A</v>
      </c>
    </row>
    <row r="156" spans="1:13" x14ac:dyDescent="0.2">
      <c r="A156" s="156" t="s">
        <v>1199</v>
      </c>
      <c r="B156" s="10" t="s">
        <v>213</v>
      </c>
      <c r="C156" s="10">
        <v>28364.623656</v>
      </c>
      <c r="D156" s="7" t="str">
        <f t="shared" si="27"/>
        <v>N/A</v>
      </c>
      <c r="E156" s="10">
        <v>37928.782609000002</v>
      </c>
      <c r="F156" s="7" t="str">
        <f t="shared" si="28"/>
        <v>N/A</v>
      </c>
      <c r="G156" s="10">
        <v>30104.983333</v>
      </c>
      <c r="H156" s="7" t="str">
        <f t="shared" si="29"/>
        <v>N/A</v>
      </c>
      <c r="I156" s="8">
        <v>33.72</v>
      </c>
      <c r="J156" s="8">
        <v>-20.6</v>
      </c>
      <c r="K156" s="10" t="s">
        <v>213</v>
      </c>
      <c r="L156" s="105" t="str">
        <f t="shared" si="26"/>
        <v>N/A</v>
      </c>
    </row>
    <row r="157" spans="1:13" x14ac:dyDescent="0.2">
      <c r="A157" s="156" t="s">
        <v>413</v>
      </c>
      <c r="B157" s="10" t="s">
        <v>213</v>
      </c>
      <c r="C157" s="10">
        <v>0</v>
      </c>
      <c r="D157" s="7" t="str">
        <f t="shared" si="27"/>
        <v>N/A</v>
      </c>
      <c r="E157" s="10">
        <v>0</v>
      </c>
      <c r="F157" s="7" t="str">
        <f t="shared" si="28"/>
        <v>N/A</v>
      </c>
      <c r="G157" s="10">
        <v>0</v>
      </c>
      <c r="H157" s="7" t="str">
        <f t="shared" si="29"/>
        <v>N/A</v>
      </c>
      <c r="I157" s="8" t="s">
        <v>1748</v>
      </c>
      <c r="J157" s="8" t="s">
        <v>1748</v>
      </c>
      <c r="K157" s="10" t="s">
        <v>213</v>
      </c>
      <c r="L157" s="105" t="str">
        <f t="shared" si="26"/>
        <v>N/A</v>
      </c>
    </row>
    <row r="158" spans="1:13" x14ac:dyDescent="0.2">
      <c r="A158" s="156" t="s">
        <v>1200</v>
      </c>
      <c r="B158" s="10" t="s">
        <v>213</v>
      </c>
      <c r="C158" s="10">
        <v>0</v>
      </c>
      <c r="D158" s="7" t="str">
        <f t="shared" si="27"/>
        <v>N/A</v>
      </c>
      <c r="E158" s="10" t="s">
        <v>1748</v>
      </c>
      <c r="F158" s="7" t="str">
        <f t="shared" si="28"/>
        <v>N/A</v>
      </c>
      <c r="G158" s="10" t="s">
        <v>1748</v>
      </c>
      <c r="H158" s="7" t="str">
        <f t="shared" si="29"/>
        <v>N/A</v>
      </c>
      <c r="I158" s="8" t="s">
        <v>1748</v>
      </c>
      <c r="J158" s="8" t="s">
        <v>1748</v>
      </c>
      <c r="K158" s="10" t="s">
        <v>213</v>
      </c>
      <c r="L158" s="105" t="str">
        <f t="shared" si="26"/>
        <v>N/A</v>
      </c>
    </row>
    <row r="159" spans="1:13" ht="25.5" x14ac:dyDescent="0.2">
      <c r="A159" s="156" t="s">
        <v>414</v>
      </c>
      <c r="B159" s="10" t="s">
        <v>213</v>
      </c>
      <c r="C159" s="10">
        <v>0</v>
      </c>
      <c r="D159" s="7" t="str">
        <f t="shared" si="27"/>
        <v>N/A</v>
      </c>
      <c r="E159" s="10">
        <v>0</v>
      </c>
      <c r="F159" s="7" t="str">
        <f t="shared" si="28"/>
        <v>N/A</v>
      </c>
      <c r="G159" s="10">
        <v>0</v>
      </c>
      <c r="H159" s="7" t="str">
        <f t="shared" si="29"/>
        <v>N/A</v>
      </c>
      <c r="I159" s="8" t="s">
        <v>1748</v>
      </c>
      <c r="J159" s="8" t="s">
        <v>1748</v>
      </c>
      <c r="K159" s="10" t="s">
        <v>213</v>
      </c>
      <c r="L159" s="105" t="str">
        <f t="shared" ref="L159:L160" si="30">IF(J159="Div by 0", "N/A", IF(K159="N/A","N/A", IF(J159&gt;VALUE(MID(K159,1,2)), "No", IF(J159&lt;-1*VALUE(MID(K159,1,2)), "No", "Yes"))))</f>
        <v>N/A</v>
      </c>
    </row>
    <row r="160" spans="1:13" ht="25.5" x14ac:dyDescent="0.2">
      <c r="A160" s="156" t="s">
        <v>1201</v>
      </c>
      <c r="B160" s="10" t="s">
        <v>213</v>
      </c>
      <c r="C160" s="10" t="s">
        <v>1748</v>
      </c>
      <c r="D160" s="7" t="str">
        <f t="shared" si="27"/>
        <v>N/A</v>
      </c>
      <c r="E160" s="10" t="s">
        <v>1748</v>
      </c>
      <c r="F160" s="7" t="str">
        <f t="shared" si="28"/>
        <v>N/A</v>
      </c>
      <c r="G160" s="10" t="s">
        <v>1748</v>
      </c>
      <c r="H160" s="7" t="str">
        <f t="shared" si="29"/>
        <v>N/A</v>
      </c>
      <c r="I160" s="8" t="s">
        <v>1748</v>
      </c>
      <c r="J160" s="8" t="s">
        <v>1748</v>
      </c>
      <c r="K160" s="10" t="s">
        <v>213</v>
      </c>
      <c r="L160" s="105" t="str">
        <f t="shared" si="30"/>
        <v>N/A</v>
      </c>
    </row>
    <row r="161" spans="1:16" ht="25.5" x14ac:dyDescent="0.2">
      <c r="A161" s="156" t="s">
        <v>415</v>
      </c>
      <c r="B161" s="10" t="s">
        <v>213</v>
      </c>
      <c r="C161" s="10">
        <v>0</v>
      </c>
      <c r="D161" s="10" t="s">
        <v>213</v>
      </c>
      <c r="E161" s="10">
        <v>0</v>
      </c>
      <c r="F161" s="10" t="s">
        <v>213</v>
      </c>
      <c r="G161" s="10">
        <v>0</v>
      </c>
      <c r="H161" s="10" t="s">
        <v>213</v>
      </c>
      <c r="I161" s="8" t="s">
        <v>1748</v>
      </c>
      <c r="J161" s="8" t="s">
        <v>1748</v>
      </c>
      <c r="K161" s="10" t="s">
        <v>213</v>
      </c>
      <c r="L161" s="105" t="str">
        <f>IF(J161="Div by 0", "N/A", IF(K161="N/A","N/A", IF(J161&gt;VALUE(MID(K161,1,2)), "No", IF(J161&lt;-1*VALUE(MID(K161,1,2)), "No", "Yes"))))</f>
        <v>N/A</v>
      </c>
    </row>
    <row r="162" spans="1:16" ht="25.5" x14ac:dyDescent="0.2">
      <c r="A162" s="156" t="s">
        <v>1202</v>
      </c>
      <c r="B162" s="10" t="s">
        <v>213</v>
      </c>
      <c r="C162" s="10" t="s">
        <v>1748</v>
      </c>
      <c r="D162" s="10" t="s">
        <v>213</v>
      </c>
      <c r="E162" s="10" t="s">
        <v>1748</v>
      </c>
      <c r="F162" s="10" t="s">
        <v>213</v>
      </c>
      <c r="G162" s="10" t="s">
        <v>1748</v>
      </c>
      <c r="H162" s="10" t="s">
        <v>213</v>
      </c>
      <c r="I162" s="8" t="s">
        <v>1748</v>
      </c>
      <c r="J162" s="8" t="s">
        <v>1748</v>
      </c>
      <c r="K162" s="10" t="s">
        <v>213</v>
      </c>
      <c r="L162" s="105" t="str">
        <f>IF(J162="Div by 0", "N/A", IF(K162="N/A","N/A", IF(J162&gt;VALUE(MID(K162,1,2)), "No", IF(J162&lt;-1*VALUE(MID(K162,1,2)), "No", "Yes"))))</f>
        <v>N/A</v>
      </c>
    </row>
    <row r="163" spans="1:16" ht="25.5" x14ac:dyDescent="0.2">
      <c r="A163" s="156" t="s">
        <v>416</v>
      </c>
      <c r="B163" s="10" t="s">
        <v>213</v>
      </c>
      <c r="C163" s="10">
        <v>0</v>
      </c>
      <c r="D163" s="10" t="s">
        <v>213</v>
      </c>
      <c r="E163" s="10">
        <v>0</v>
      </c>
      <c r="F163" s="10" t="s">
        <v>213</v>
      </c>
      <c r="G163" s="10">
        <v>0</v>
      </c>
      <c r="H163" s="10" t="s">
        <v>213</v>
      </c>
      <c r="I163" s="8" t="s">
        <v>1748</v>
      </c>
      <c r="J163" s="8" t="s">
        <v>1748</v>
      </c>
      <c r="K163" s="10" t="s">
        <v>213</v>
      </c>
      <c r="L163" s="105" t="str">
        <f>IF(J163="Div by 0", "N/A", IF(K163="N/A","N/A", IF(J163&gt;VALUE(MID(K163,1,2)), "No", IF(J163&lt;-1*VALUE(MID(K163,1,2)), "No", "Yes"))))</f>
        <v>N/A</v>
      </c>
      <c r="N163" s="42"/>
    </row>
    <row r="164" spans="1:16" x14ac:dyDescent="0.2">
      <c r="A164" s="156" t="s">
        <v>1216</v>
      </c>
      <c r="B164" s="87" t="s">
        <v>213</v>
      </c>
      <c r="C164" s="87">
        <v>1675.7939567000001</v>
      </c>
      <c r="D164" s="88" t="str">
        <f t="shared" ref="D164" si="31">IF($B164="N/A","N/A",IF(C164&gt;10,"No",IF(C164&lt;-10,"No","Yes")))</f>
        <v>N/A</v>
      </c>
      <c r="E164" s="87">
        <v>1780.1237575</v>
      </c>
      <c r="F164" s="88" t="str">
        <f t="shared" ref="F164" si="32">IF($B164="N/A","N/A",IF(E164&gt;10,"No",IF(E164&lt;-10,"No","Yes")))</f>
        <v>N/A</v>
      </c>
      <c r="G164" s="87">
        <v>1097.0788643999999</v>
      </c>
      <c r="H164" s="88" t="str">
        <f t="shared" ref="H164" si="33">IF($B164="N/A","N/A",IF(G164&gt;10,"No",IF(G164&lt;-10,"No","Yes")))</f>
        <v>N/A</v>
      </c>
      <c r="I164" s="89">
        <v>6.226</v>
      </c>
      <c r="J164" s="89">
        <v>-38.4</v>
      </c>
      <c r="K164" s="90" t="s">
        <v>734</v>
      </c>
      <c r="L164" s="107" t="str">
        <f>IF(J164="Div by 0", "N/A", IF(OR(J164="N/A",K164="N/A"),"N/A", IF(J164&gt;VALUE(MID(K164,1,2)), "No", IF(J164&lt;-1*VALUE(MID(K164,1,2)), "No", "Yes"))))</f>
        <v>No</v>
      </c>
      <c r="N164" s="42"/>
    </row>
    <row r="165" spans="1:16" x14ac:dyDescent="0.2">
      <c r="A165" s="156" t="s">
        <v>1203</v>
      </c>
      <c r="B165" s="10" t="s">
        <v>213</v>
      </c>
      <c r="C165" s="10">
        <v>1683.3565501999999</v>
      </c>
      <c r="D165" s="7" t="str">
        <f t="shared" ref="D165:D171" si="34">IF($B165="N/A","N/A",IF(C165&gt;10,"No",IF(C165&lt;-10,"No","Yes")))</f>
        <v>N/A</v>
      </c>
      <c r="E165" s="10">
        <v>1779.5662282999999</v>
      </c>
      <c r="F165" s="7" t="str">
        <f t="shared" ref="F165:F171" si="35">IF($B165="N/A","N/A",IF(E165&gt;10,"No",IF(E165&lt;-10,"No","Yes")))</f>
        <v>N/A</v>
      </c>
      <c r="G165" s="10">
        <v>1084.1887558999999</v>
      </c>
      <c r="H165" s="7" t="str">
        <f t="shared" ref="H165:H171" si="36">IF($B165="N/A","N/A",IF(G165&gt;10,"No",IF(G165&lt;-10,"No","Yes")))</f>
        <v>N/A</v>
      </c>
      <c r="I165" s="8">
        <v>5.7149999999999999</v>
      </c>
      <c r="J165" s="8">
        <v>-39.1</v>
      </c>
      <c r="K165" s="28" t="s">
        <v>734</v>
      </c>
      <c r="L165" s="105" t="str">
        <f>IF(J165="Div by 0", "N/A", IF(OR(J165="N/A",K165="N/A"),"N/A", IF(J165&gt;VALUE(MID(K165,1,2)), "No", IF(J165&lt;-1*VALUE(MID(K165,1,2)), "No", "Yes"))))</f>
        <v>No</v>
      </c>
      <c r="N165" s="42"/>
    </row>
    <row r="166" spans="1:16" x14ac:dyDescent="0.2">
      <c r="A166" s="156" t="s">
        <v>1204</v>
      </c>
      <c r="B166" s="10" t="s">
        <v>213</v>
      </c>
      <c r="C166" s="10">
        <v>1517.3096897999999</v>
      </c>
      <c r="D166" s="7" t="str">
        <f t="shared" si="34"/>
        <v>N/A</v>
      </c>
      <c r="E166" s="10">
        <v>1791.5138462</v>
      </c>
      <c r="F166" s="7" t="str">
        <f t="shared" si="35"/>
        <v>N/A</v>
      </c>
      <c r="G166" s="10">
        <v>1309.4578958</v>
      </c>
      <c r="H166" s="7" t="str">
        <f t="shared" si="36"/>
        <v>N/A</v>
      </c>
      <c r="I166" s="8">
        <v>18.07</v>
      </c>
      <c r="J166" s="8">
        <v>-26.9</v>
      </c>
      <c r="K166" s="28" t="s">
        <v>734</v>
      </c>
      <c r="L166" s="105" t="str">
        <f t="shared" ref="L166" si="37">IF(J166="Div by 0", "N/A", IF(OR(J166="N/A",K166="N/A"),"N/A", IF(J166&gt;VALUE(MID(K166,1,2)), "No", IF(J166&lt;-1*VALUE(MID(K166,1,2)), "No", "Yes"))))</f>
        <v>Yes</v>
      </c>
      <c r="O166" s="42"/>
      <c r="P166" s="42"/>
    </row>
    <row r="167" spans="1:16" s="42" customFormat="1" x14ac:dyDescent="0.2">
      <c r="A167" s="164" t="s">
        <v>728</v>
      </c>
      <c r="B167" s="10" t="s">
        <v>213</v>
      </c>
      <c r="C167" s="1">
        <v>0</v>
      </c>
      <c r="D167" s="7" t="str">
        <f t="shared" si="34"/>
        <v>N/A</v>
      </c>
      <c r="E167" s="1">
        <v>0</v>
      </c>
      <c r="F167" s="7" t="str">
        <f t="shared" si="35"/>
        <v>N/A</v>
      </c>
      <c r="G167" s="1">
        <v>0</v>
      </c>
      <c r="H167" s="7" t="str">
        <f t="shared" si="36"/>
        <v>N/A</v>
      </c>
      <c r="I167" s="8" t="s">
        <v>1748</v>
      </c>
      <c r="J167" s="8" t="s">
        <v>1748</v>
      </c>
      <c r="K167" s="10" t="s">
        <v>213</v>
      </c>
      <c r="L167" s="105" t="str">
        <f>IF(J167="Div by 0", "N/A", IF(K167="N/A","N/A", IF(J167&gt;VALUE(MID(K167,1,2)), "No", IF(J167&lt;-1*VALUE(MID(K167,1,2)), "No", "Yes"))))</f>
        <v>N/A</v>
      </c>
      <c r="M167" s="26"/>
      <c r="N167" s="26"/>
      <c r="O167" s="41"/>
      <c r="P167" s="41"/>
    </row>
    <row r="168" spans="1:16" s="41" customFormat="1" x14ac:dyDescent="0.2">
      <c r="A168" s="164" t="s">
        <v>729</v>
      </c>
      <c r="B168" s="10" t="s">
        <v>213</v>
      </c>
      <c r="C168" s="9">
        <v>0</v>
      </c>
      <c r="D168" s="7" t="str">
        <f t="shared" si="34"/>
        <v>N/A</v>
      </c>
      <c r="E168" s="9">
        <v>0</v>
      </c>
      <c r="F168" s="7" t="str">
        <f t="shared" si="35"/>
        <v>N/A</v>
      </c>
      <c r="G168" s="9">
        <v>0</v>
      </c>
      <c r="H168" s="7" t="str">
        <f t="shared" si="36"/>
        <v>N/A</v>
      </c>
      <c r="I168" s="8" t="s">
        <v>1748</v>
      </c>
      <c r="J168" s="8" t="s">
        <v>1748</v>
      </c>
      <c r="K168" s="10" t="s">
        <v>213</v>
      </c>
      <c r="L168" s="105" t="str">
        <f>IF(J168="Div by 0", "N/A", IF(K168="N/A","N/A", IF(J168&gt;VALUE(MID(K168,1,2)), "No", IF(J168&lt;-1*VALUE(MID(K168,1,2)), "No", "Yes"))))</f>
        <v>N/A</v>
      </c>
      <c r="M168" s="26"/>
      <c r="N168" s="26"/>
      <c r="O168" s="42"/>
      <c r="P168" s="42"/>
    </row>
    <row r="169" spans="1:16" s="42" customFormat="1" x14ac:dyDescent="0.2">
      <c r="A169" s="164" t="s">
        <v>730</v>
      </c>
      <c r="B169" s="10" t="s">
        <v>213</v>
      </c>
      <c r="C169" s="1">
        <v>0</v>
      </c>
      <c r="D169" s="7" t="str">
        <f t="shared" si="34"/>
        <v>N/A</v>
      </c>
      <c r="E169" s="1">
        <v>0</v>
      </c>
      <c r="F169" s="7" t="str">
        <f t="shared" si="35"/>
        <v>N/A</v>
      </c>
      <c r="G169" s="1">
        <v>0</v>
      </c>
      <c r="H169" s="7" t="str">
        <f t="shared" si="36"/>
        <v>N/A</v>
      </c>
      <c r="I169" s="8" t="s">
        <v>1748</v>
      </c>
      <c r="J169" s="8" t="s">
        <v>1748</v>
      </c>
      <c r="K169" s="10" t="s">
        <v>213</v>
      </c>
      <c r="L169" s="105" t="str">
        <f t="shared" ref="L169:L171" si="38">IF(J169="Div by 0", "N/A", IF(K169="N/A","N/A", IF(J169&gt;VALUE(MID(K169,1,2)), "No", IF(J169&lt;-1*VALUE(MID(K169,1,2)), "No", "Yes"))))</f>
        <v>N/A</v>
      </c>
      <c r="M169" s="26"/>
      <c r="N169" s="26"/>
      <c r="O169" s="26"/>
      <c r="P169" s="26"/>
    </row>
    <row r="170" spans="1:16" x14ac:dyDescent="0.2">
      <c r="A170" s="164" t="s">
        <v>1205</v>
      </c>
      <c r="B170" s="10" t="s">
        <v>213</v>
      </c>
      <c r="C170" s="10" t="s">
        <v>1748</v>
      </c>
      <c r="D170" s="7" t="str">
        <f t="shared" si="34"/>
        <v>N/A</v>
      </c>
      <c r="E170" s="10" t="s">
        <v>1748</v>
      </c>
      <c r="F170" s="7" t="str">
        <f t="shared" si="35"/>
        <v>N/A</v>
      </c>
      <c r="G170" s="10" t="s">
        <v>1748</v>
      </c>
      <c r="H170" s="7" t="str">
        <f t="shared" si="36"/>
        <v>N/A</v>
      </c>
      <c r="I170" s="8" t="s">
        <v>1748</v>
      </c>
      <c r="J170" s="8" t="s">
        <v>1748</v>
      </c>
      <c r="K170" s="10" t="s">
        <v>213</v>
      </c>
      <c r="L170" s="105" t="str">
        <f t="shared" si="38"/>
        <v>N/A</v>
      </c>
    </row>
    <row r="171" spans="1:16" ht="25.5" x14ac:dyDescent="0.2">
      <c r="A171" s="165" t="s">
        <v>1206</v>
      </c>
      <c r="B171" s="166" t="s">
        <v>213</v>
      </c>
      <c r="C171" s="166" t="s">
        <v>1748</v>
      </c>
      <c r="D171" s="167" t="str">
        <f t="shared" si="34"/>
        <v>N/A</v>
      </c>
      <c r="E171" s="166" t="s">
        <v>1748</v>
      </c>
      <c r="F171" s="167" t="str">
        <f t="shared" si="35"/>
        <v>N/A</v>
      </c>
      <c r="G171" s="166" t="s">
        <v>1748</v>
      </c>
      <c r="H171" s="167" t="str">
        <f t="shared" si="36"/>
        <v>N/A</v>
      </c>
      <c r="I171" s="146" t="s">
        <v>1748</v>
      </c>
      <c r="J171" s="146" t="s">
        <v>1748</v>
      </c>
      <c r="K171" s="166" t="s">
        <v>213</v>
      </c>
      <c r="L171" s="116" t="str">
        <f t="shared" si="38"/>
        <v>N/A</v>
      </c>
    </row>
    <row r="172" spans="1:16" s="13" customFormat="1" ht="12" customHeight="1" x14ac:dyDescent="0.2">
      <c r="A172" s="199" t="s">
        <v>1621</v>
      </c>
      <c r="B172" s="200"/>
      <c r="C172" s="200"/>
      <c r="D172" s="200"/>
      <c r="E172" s="200"/>
      <c r="F172" s="200"/>
      <c r="G172" s="200"/>
      <c r="H172" s="200"/>
      <c r="I172" s="200"/>
      <c r="J172" s="200"/>
      <c r="K172" s="200"/>
      <c r="L172" s="201"/>
    </row>
    <row r="173" spans="1:16" s="13" customFormat="1" ht="12.75" customHeight="1" x14ac:dyDescent="0.2">
      <c r="A173" s="194" t="s">
        <v>1619</v>
      </c>
      <c r="B173" s="195"/>
      <c r="C173" s="195"/>
      <c r="D173" s="195"/>
      <c r="E173" s="195"/>
      <c r="F173" s="195"/>
      <c r="G173" s="195"/>
      <c r="H173" s="195"/>
      <c r="I173" s="195"/>
      <c r="J173" s="195"/>
      <c r="K173" s="195"/>
      <c r="L173" s="196"/>
    </row>
    <row r="174" spans="1:16" s="13" customFormat="1" x14ac:dyDescent="0.2">
      <c r="A174" s="197" t="s">
        <v>1707</v>
      </c>
      <c r="B174" s="197"/>
      <c r="C174" s="197"/>
      <c r="D174" s="197"/>
      <c r="E174" s="197"/>
      <c r="F174" s="197"/>
      <c r="G174" s="197"/>
      <c r="H174" s="197"/>
      <c r="I174" s="197"/>
      <c r="J174" s="197"/>
      <c r="K174" s="197"/>
      <c r="L174" s="198"/>
    </row>
  </sheetData>
  <mergeCells count="7">
    <mergeCell ref="A174:L174"/>
    <mergeCell ref="A2:L2"/>
    <mergeCell ref="A172:L172"/>
    <mergeCell ref="A173:L173"/>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1" manualBreakCount="1">
    <brk id="111" max="11" man="1"/>
  </rowBreaks>
  <tableParts count="1">
    <tablePart r:id="rId2"/>
  </tablePart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L236"/>
  <sheetViews>
    <sheetView zoomScaleNormal="100" zoomScaleSheetLayoutView="8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40625" defaultRowHeight="12.75" x14ac:dyDescent="0.2"/>
  <cols>
    <col min="1" max="1" width="77.28515625" style="34"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28.140625" style="13" customWidth="1"/>
    <col min="12" max="12" width="25.5703125" style="26" customWidth="1"/>
    <col min="13" max="16384" width="9.140625" style="26"/>
  </cols>
  <sheetData>
    <row r="1" spans="1:12" s="12" customFormat="1" ht="18.75" customHeight="1" x14ac:dyDescent="0.2">
      <c r="A1" s="185" t="s">
        <v>1729</v>
      </c>
      <c r="B1" s="186"/>
      <c r="C1" s="186"/>
      <c r="D1" s="186"/>
      <c r="E1" s="186"/>
      <c r="F1" s="186"/>
      <c r="G1" s="186"/>
      <c r="H1" s="186"/>
      <c r="I1" s="186"/>
      <c r="J1" s="186"/>
      <c r="K1" s="186"/>
      <c r="L1" s="187"/>
    </row>
    <row r="2" spans="1:12" ht="55.5" customHeight="1" x14ac:dyDescent="0.2">
      <c r="A2" s="210" t="s">
        <v>1581</v>
      </c>
      <c r="B2" s="211"/>
      <c r="C2" s="211"/>
      <c r="D2" s="211"/>
      <c r="E2" s="211"/>
      <c r="F2" s="211"/>
      <c r="G2" s="211"/>
      <c r="H2" s="211"/>
      <c r="I2" s="211"/>
      <c r="J2" s="211"/>
      <c r="K2" s="211"/>
      <c r="L2" s="212"/>
    </row>
    <row r="3" spans="1:12" s="13" customFormat="1" x14ac:dyDescent="0.2">
      <c r="A3" s="191" t="s">
        <v>1747</v>
      </c>
      <c r="B3" s="192"/>
      <c r="C3" s="192"/>
      <c r="D3" s="192"/>
      <c r="E3" s="192"/>
      <c r="F3" s="192"/>
      <c r="G3" s="192"/>
      <c r="H3" s="192"/>
      <c r="I3" s="192"/>
      <c r="J3" s="192"/>
      <c r="K3" s="192"/>
      <c r="L3" s="193"/>
    </row>
    <row r="4" spans="1:12" x14ac:dyDescent="0.2">
      <c r="A4" s="213" t="s">
        <v>647</v>
      </c>
      <c r="B4" s="214"/>
      <c r="C4" s="214"/>
      <c r="D4" s="214"/>
      <c r="E4" s="214"/>
      <c r="F4" s="214"/>
      <c r="G4" s="214"/>
      <c r="H4" s="214"/>
      <c r="I4" s="214"/>
      <c r="J4" s="214"/>
      <c r="K4" s="214"/>
      <c r="L4" s="215"/>
    </row>
    <row r="5" spans="1:12" ht="51" x14ac:dyDescent="0.2">
      <c r="A5" s="140" t="s">
        <v>11</v>
      </c>
      <c r="B5" s="109" t="s">
        <v>212</v>
      </c>
      <c r="C5" s="109" t="s">
        <v>1680</v>
      </c>
      <c r="D5" s="109" t="s">
        <v>1724</v>
      </c>
      <c r="E5" s="109" t="s">
        <v>1704</v>
      </c>
      <c r="F5" s="109" t="s">
        <v>1721</v>
      </c>
      <c r="G5" s="109" t="s">
        <v>1719</v>
      </c>
      <c r="H5" s="109" t="s">
        <v>1720</v>
      </c>
      <c r="I5" s="141" t="s">
        <v>1725</v>
      </c>
      <c r="J5" s="141" t="s">
        <v>1722</v>
      </c>
      <c r="K5" s="142" t="s">
        <v>739</v>
      </c>
      <c r="L5" s="143" t="s">
        <v>738</v>
      </c>
    </row>
    <row r="6" spans="1:12" x14ac:dyDescent="0.2">
      <c r="A6" s="138" t="s">
        <v>0</v>
      </c>
      <c r="B6" s="1" t="s">
        <v>213</v>
      </c>
      <c r="C6" s="1">
        <v>1024024</v>
      </c>
      <c r="D6" s="7" t="str">
        <f t="shared" ref="D6:D11" si="0">IF($B6="N/A","N/A",IF(C6&gt;10,"No",IF(C6&lt;-10,"No","Yes")))</f>
        <v>N/A</v>
      </c>
      <c r="E6" s="1">
        <v>1055532</v>
      </c>
      <c r="F6" s="7" t="str">
        <f t="shared" ref="F6:F11" si="1">IF($B6="N/A","N/A",IF(E6&gt;10,"No",IF(E6&lt;-10,"No","Yes")))</f>
        <v>N/A</v>
      </c>
      <c r="G6" s="1">
        <v>1089309</v>
      </c>
      <c r="H6" s="7" t="str">
        <f t="shared" ref="H6:H11" si="2">IF($B6="N/A","N/A",IF(G6&gt;10,"No",IF(G6&lt;-10,"No","Yes")))</f>
        <v>N/A</v>
      </c>
      <c r="I6" s="8">
        <v>3.077</v>
      </c>
      <c r="J6" s="8">
        <v>3.2</v>
      </c>
      <c r="K6" s="1" t="s">
        <v>734</v>
      </c>
      <c r="L6" s="105" t="str">
        <f t="shared" ref="L6:L14" si="3">IF(J6="Div by 0", "N/A", IF(K6="N/A","N/A", IF(J6&gt;VALUE(MID(K6,1,2)), "No", IF(J6&lt;-1*VALUE(MID(K6,1,2)), "No", "Yes"))))</f>
        <v>Yes</v>
      </c>
    </row>
    <row r="7" spans="1:12" x14ac:dyDescent="0.2">
      <c r="A7" s="138" t="s">
        <v>100</v>
      </c>
      <c r="B7" s="30" t="s">
        <v>213</v>
      </c>
      <c r="C7" s="1">
        <v>63251</v>
      </c>
      <c r="D7" s="7" t="str">
        <f t="shared" si="0"/>
        <v>N/A</v>
      </c>
      <c r="E7" s="1">
        <v>61759</v>
      </c>
      <c r="F7" s="7" t="str">
        <f t="shared" si="1"/>
        <v>N/A</v>
      </c>
      <c r="G7" s="1">
        <v>63497</v>
      </c>
      <c r="H7" s="7" t="str">
        <f t="shared" si="2"/>
        <v>N/A</v>
      </c>
      <c r="I7" s="8">
        <v>-2.36</v>
      </c>
      <c r="J7" s="8">
        <v>2.8140000000000001</v>
      </c>
      <c r="K7" s="30" t="s">
        <v>734</v>
      </c>
      <c r="L7" s="105" t="str">
        <f t="shared" si="3"/>
        <v>Yes</v>
      </c>
    </row>
    <row r="8" spans="1:12" x14ac:dyDescent="0.2">
      <c r="A8" s="138" t="s">
        <v>101</v>
      </c>
      <c r="B8" s="30" t="s">
        <v>213</v>
      </c>
      <c r="C8" s="1">
        <v>174428</v>
      </c>
      <c r="D8" s="7" t="str">
        <f t="shared" si="0"/>
        <v>N/A</v>
      </c>
      <c r="E8" s="1">
        <v>175170</v>
      </c>
      <c r="F8" s="7" t="str">
        <f t="shared" si="1"/>
        <v>N/A</v>
      </c>
      <c r="G8" s="1">
        <v>181344</v>
      </c>
      <c r="H8" s="7" t="str">
        <f t="shared" si="2"/>
        <v>N/A</v>
      </c>
      <c r="I8" s="8">
        <v>0.4254</v>
      </c>
      <c r="J8" s="8">
        <v>3.5249999999999999</v>
      </c>
      <c r="K8" s="30" t="s">
        <v>734</v>
      </c>
      <c r="L8" s="105" t="str">
        <f t="shared" si="3"/>
        <v>Yes</v>
      </c>
    </row>
    <row r="9" spans="1:12" x14ac:dyDescent="0.2">
      <c r="A9" s="138" t="s">
        <v>104</v>
      </c>
      <c r="B9" s="30" t="s">
        <v>213</v>
      </c>
      <c r="C9" s="1">
        <v>614781</v>
      </c>
      <c r="D9" s="7" t="str">
        <f t="shared" si="0"/>
        <v>N/A</v>
      </c>
      <c r="E9" s="1">
        <v>649336</v>
      </c>
      <c r="F9" s="7" t="str">
        <f t="shared" si="1"/>
        <v>N/A</v>
      </c>
      <c r="G9" s="1">
        <v>667701</v>
      </c>
      <c r="H9" s="7" t="str">
        <f t="shared" si="2"/>
        <v>N/A</v>
      </c>
      <c r="I9" s="8">
        <v>5.6210000000000004</v>
      </c>
      <c r="J9" s="8">
        <v>2.8279999999999998</v>
      </c>
      <c r="K9" s="30" t="s">
        <v>734</v>
      </c>
      <c r="L9" s="105" t="str">
        <f t="shared" si="3"/>
        <v>Yes</v>
      </c>
    </row>
    <row r="10" spans="1:12" x14ac:dyDescent="0.2">
      <c r="A10" s="138" t="s">
        <v>105</v>
      </c>
      <c r="B10" s="30" t="s">
        <v>213</v>
      </c>
      <c r="C10" s="1">
        <v>171564</v>
      </c>
      <c r="D10" s="7" t="str">
        <f t="shared" si="0"/>
        <v>N/A</v>
      </c>
      <c r="E10" s="1">
        <v>169267</v>
      </c>
      <c r="F10" s="7" t="str">
        <f t="shared" si="1"/>
        <v>N/A</v>
      </c>
      <c r="G10" s="1">
        <v>174464</v>
      </c>
      <c r="H10" s="7" t="str">
        <f t="shared" si="2"/>
        <v>N/A</v>
      </c>
      <c r="I10" s="8">
        <v>-1.34</v>
      </c>
      <c r="J10" s="8">
        <v>3.07</v>
      </c>
      <c r="K10" s="30" t="s">
        <v>734</v>
      </c>
      <c r="L10" s="105" t="str">
        <f t="shared" si="3"/>
        <v>Yes</v>
      </c>
    </row>
    <row r="11" spans="1:12" x14ac:dyDescent="0.2">
      <c r="A11" s="138" t="s">
        <v>77</v>
      </c>
      <c r="B11" s="1" t="s">
        <v>213</v>
      </c>
      <c r="C11" s="1">
        <v>861165.98</v>
      </c>
      <c r="D11" s="27" t="str">
        <f t="shared" si="0"/>
        <v>N/A</v>
      </c>
      <c r="E11" s="1">
        <v>917251.27</v>
      </c>
      <c r="F11" s="7" t="str">
        <f t="shared" si="1"/>
        <v>N/A</v>
      </c>
      <c r="G11" s="1">
        <v>871834.52998999995</v>
      </c>
      <c r="H11" s="7" t="str">
        <f t="shared" si="2"/>
        <v>N/A</v>
      </c>
      <c r="I11" s="8">
        <v>6.5129999999999999</v>
      </c>
      <c r="J11" s="8">
        <v>-4.95</v>
      </c>
      <c r="K11" s="1" t="s">
        <v>735</v>
      </c>
      <c r="L11" s="105" t="str">
        <f t="shared" si="3"/>
        <v>Yes</v>
      </c>
    </row>
    <row r="12" spans="1:12" x14ac:dyDescent="0.2">
      <c r="A12" s="138" t="s">
        <v>115</v>
      </c>
      <c r="B12" s="1" t="s">
        <v>213</v>
      </c>
      <c r="C12" s="1">
        <v>139328</v>
      </c>
      <c r="D12" s="1" t="s">
        <v>213</v>
      </c>
      <c r="E12" s="1">
        <v>139158</v>
      </c>
      <c r="F12" s="1" t="s">
        <v>213</v>
      </c>
      <c r="G12" s="1">
        <v>141630</v>
      </c>
      <c r="H12" s="1" t="s">
        <v>213</v>
      </c>
      <c r="I12" s="8">
        <v>-0.122</v>
      </c>
      <c r="J12" s="8">
        <v>1.776</v>
      </c>
      <c r="K12" s="1" t="s">
        <v>735</v>
      </c>
      <c r="L12" s="105" t="str">
        <f t="shared" si="3"/>
        <v>Yes</v>
      </c>
    </row>
    <row r="13" spans="1:12" x14ac:dyDescent="0.2">
      <c r="A13" s="138" t="s">
        <v>446</v>
      </c>
      <c r="B13" s="1" t="s">
        <v>213</v>
      </c>
      <c r="C13" s="1">
        <v>61938</v>
      </c>
      <c r="D13" s="1" t="s">
        <v>213</v>
      </c>
      <c r="E13" s="1">
        <v>60535</v>
      </c>
      <c r="F13" s="1" t="s">
        <v>213</v>
      </c>
      <c r="G13" s="1">
        <v>60947</v>
      </c>
      <c r="H13" s="1" t="s">
        <v>213</v>
      </c>
      <c r="I13" s="8">
        <v>-2.27</v>
      </c>
      <c r="J13" s="8">
        <v>0.68059999999999998</v>
      </c>
      <c r="K13" s="1" t="s">
        <v>735</v>
      </c>
      <c r="L13" s="105" t="str">
        <f t="shared" si="3"/>
        <v>Yes</v>
      </c>
    </row>
    <row r="14" spans="1:12" x14ac:dyDescent="0.2">
      <c r="A14" s="138" t="s">
        <v>447</v>
      </c>
      <c r="B14" s="1" t="s">
        <v>213</v>
      </c>
      <c r="C14" s="1">
        <v>74827</v>
      </c>
      <c r="D14" s="1" t="s">
        <v>213</v>
      </c>
      <c r="E14" s="1">
        <v>75945</v>
      </c>
      <c r="F14" s="1" t="s">
        <v>213</v>
      </c>
      <c r="G14" s="1">
        <v>78777</v>
      </c>
      <c r="H14" s="1" t="s">
        <v>213</v>
      </c>
      <c r="I14" s="8">
        <v>1.494</v>
      </c>
      <c r="J14" s="8">
        <v>3.7290000000000001</v>
      </c>
      <c r="K14" s="1" t="s">
        <v>735</v>
      </c>
      <c r="L14" s="105" t="str">
        <f t="shared" si="3"/>
        <v>Yes</v>
      </c>
    </row>
    <row r="15" spans="1:12" x14ac:dyDescent="0.2">
      <c r="A15" s="137" t="s">
        <v>58</v>
      </c>
      <c r="B15" s="30" t="s">
        <v>213</v>
      </c>
      <c r="C15" s="10">
        <v>4098302558</v>
      </c>
      <c r="D15" s="7" t="str">
        <f t="shared" ref="D15:D20" si="4">IF($B15="N/A","N/A",IF(C15&gt;10,"No",IF(C15&lt;-10,"No","Yes")))</f>
        <v>N/A</v>
      </c>
      <c r="E15" s="10">
        <v>4357329346</v>
      </c>
      <c r="F15" s="7" t="str">
        <f t="shared" ref="F15:F20" si="5">IF($B15="N/A","N/A",IF(E15&gt;10,"No",IF(E15&lt;-10,"No","Yes")))</f>
        <v>N/A</v>
      </c>
      <c r="G15" s="10">
        <v>3296446738</v>
      </c>
      <c r="H15" s="7" t="str">
        <f t="shared" ref="H15:H20" si="6">IF($B15="N/A","N/A",IF(G15&gt;10,"No",IF(G15&lt;-10,"No","Yes")))</f>
        <v>N/A</v>
      </c>
      <c r="I15" s="8">
        <v>6.32</v>
      </c>
      <c r="J15" s="8">
        <v>-24.3</v>
      </c>
      <c r="K15" s="30" t="s">
        <v>734</v>
      </c>
      <c r="L15" s="105" t="str">
        <f t="shared" ref="L15:L20" si="7">IF(J15="Div by 0", "N/A", IF(K15="N/A","N/A", IF(J15&gt;VALUE(MID(K15,1,2)), "No", IF(J15&lt;-1*VALUE(MID(K15,1,2)), "No", "Yes"))))</f>
        <v>Yes</v>
      </c>
    </row>
    <row r="16" spans="1:12" x14ac:dyDescent="0.2">
      <c r="A16" s="137" t="s">
        <v>1107</v>
      </c>
      <c r="B16" s="30" t="s">
        <v>213</v>
      </c>
      <c r="C16" s="10">
        <v>4002.1547912999999</v>
      </c>
      <c r="D16" s="7" t="str">
        <f t="shared" si="4"/>
        <v>N/A</v>
      </c>
      <c r="E16" s="10">
        <v>4128.0883440999996</v>
      </c>
      <c r="F16" s="7" t="str">
        <f t="shared" si="5"/>
        <v>N/A</v>
      </c>
      <c r="G16" s="10">
        <v>3026.1814949</v>
      </c>
      <c r="H16" s="7" t="str">
        <f t="shared" si="6"/>
        <v>N/A</v>
      </c>
      <c r="I16" s="8">
        <v>3.1469999999999998</v>
      </c>
      <c r="J16" s="8">
        <v>-26.7</v>
      </c>
      <c r="K16" s="30" t="s">
        <v>734</v>
      </c>
      <c r="L16" s="105" t="str">
        <f t="shared" si="7"/>
        <v>Yes</v>
      </c>
    </row>
    <row r="17" spans="1:12" x14ac:dyDescent="0.2">
      <c r="A17" s="137" t="s">
        <v>1207</v>
      </c>
      <c r="B17" s="30" t="s">
        <v>213</v>
      </c>
      <c r="C17" s="10">
        <v>9599.6042433999992</v>
      </c>
      <c r="D17" s="7" t="str">
        <f t="shared" si="4"/>
        <v>N/A</v>
      </c>
      <c r="E17" s="10">
        <v>10014.589970999999</v>
      </c>
      <c r="F17" s="7" t="str">
        <f t="shared" si="5"/>
        <v>N/A</v>
      </c>
      <c r="G17" s="10">
        <v>9411.1535820999998</v>
      </c>
      <c r="H17" s="7" t="str">
        <f t="shared" si="6"/>
        <v>N/A</v>
      </c>
      <c r="I17" s="8">
        <v>4.3230000000000004</v>
      </c>
      <c r="J17" s="8">
        <v>-6.03</v>
      </c>
      <c r="K17" s="30" t="s">
        <v>734</v>
      </c>
      <c r="L17" s="105" t="str">
        <f t="shared" si="7"/>
        <v>Yes</v>
      </c>
    </row>
    <row r="18" spans="1:12" x14ac:dyDescent="0.2">
      <c r="A18" s="137" t="s">
        <v>1208</v>
      </c>
      <c r="B18" s="30" t="s">
        <v>213</v>
      </c>
      <c r="C18" s="10">
        <v>9750.6739801000003</v>
      </c>
      <c r="D18" s="7" t="str">
        <f t="shared" si="4"/>
        <v>N/A</v>
      </c>
      <c r="E18" s="10">
        <v>10280.643351999999</v>
      </c>
      <c r="F18" s="7" t="str">
        <f t="shared" si="5"/>
        <v>N/A</v>
      </c>
      <c r="G18" s="10">
        <v>8059.1283857999997</v>
      </c>
      <c r="H18" s="7" t="str">
        <f t="shared" si="6"/>
        <v>N/A</v>
      </c>
      <c r="I18" s="8">
        <v>5.4349999999999996</v>
      </c>
      <c r="J18" s="8">
        <v>-21.6</v>
      </c>
      <c r="K18" s="30" t="s">
        <v>734</v>
      </c>
      <c r="L18" s="105" t="str">
        <f t="shared" si="7"/>
        <v>Yes</v>
      </c>
    </row>
    <row r="19" spans="1:12" x14ac:dyDescent="0.2">
      <c r="A19" s="137" t="s">
        <v>1209</v>
      </c>
      <c r="B19" s="30" t="s">
        <v>213</v>
      </c>
      <c r="C19" s="10">
        <v>1802.9949543</v>
      </c>
      <c r="D19" s="7" t="str">
        <f t="shared" si="4"/>
        <v>N/A</v>
      </c>
      <c r="E19" s="10">
        <v>1923.4927557000001</v>
      </c>
      <c r="F19" s="7" t="str">
        <f t="shared" si="5"/>
        <v>N/A</v>
      </c>
      <c r="G19" s="10">
        <v>1275.0134596</v>
      </c>
      <c r="H19" s="7" t="str">
        <f t="shared" si="6"/>
        <v>N/A</v>
      </c>
      <c r="I19" s="8">
        <v>6.6829999999999998</v>
      </c>
      <c r="J19" s="8">
        <v>-33.700000000000003</v>
      </c>
      <c r="K19" s="30" t="s">
        <v>734</v>
      </c>
      <c r="L19" s="105" t="str">
        <f t="shared" si="7"/>
        <v>No</v>
      </c>
    </row>
    <row r="20" spans="1:12" x14ac:dyDescent="0.2">
      <c r="A20" s="137" t="s">
        <v>1210</v>
      </c>
      <c r="B20" s="30" t="s">
        <v>213</v>
      </c>
      <c r="C20" s="10">
        <v>3974.4957450000002</v>
      </c>
      <c r="D20" s="7" t="str">
        <f t="shared" si="4"/>
        <v>N/A</v>
      </c>
      <c r="E20" s="10">
        <v>4070.4029492</v>
      </c>
      <c r="F20" s="7" t="str">
        <f t="shared" si="5"/>
        <v>N/A</v>
      </c>
      <c r="G20" s="10">
        <v>2180.6610360999998</v>
      </c>
      <c r="H20" s="7" t="str">
        <f t="shared" si="6"/>
        <v>N/A</v>
      </c>
      <c r="I20" s="8">
        <v>2.4129999999999998</v>
      </c>
      <c r="J20" s="8">
        <v>-46.4</v>
      </c>
      <c r="K20" s="30" t="s">
        <v>734</v>
      </c>
      <c r="L20" s="105" t="str">
        <f t="shared" si="7"/>
        <v>No</v>
      </c>
    </row>
    <row r="21" spans="1:12" x14ac:dyDescent="0.2">
      <c r="A21" s="128" t="s">
        <v>1111</v>
      </c>
      <c r="B21" s="30" t="s">
        <v>213</v>
      </c>
      <c r="C21" s="10">
        <v>4109.1081328</v>
      </c>
      <c r="D21" s="7" t="str">
        <f t="shared" ref="D21:D22" si="8">IF($B21="N/A","N/A",IF(C21&gt;10,"No",IF(C21&lt;-10,"No","Yes")))</f>
        <v>N/A</v>
      </c>
      <c r="E21" s="10">
        <v>4218.3176732000002</v>
      </c>
      <c r="F21" s="7" t="str">
        <f t="shared" ref="F21:F22" si="9">IF($B21="N/A","N/A",IF(E21&gt;10,"No",IF(E21&lt;-10,"No","Yes")))</f>
        <v>N/A</v>
      </c>
      <c r="G21" s="10">
        <v>3000.8564313000002</v>
      </c>
      <c r="H21" s="7" t="str">
        <f t="shared" ref="H21:H22" si="10">IF($B21="N/A","N/A",IF(G21&gt;10,"No",IF(G21&lt;-10,"No","Yes")))</f>
        <v>N/A</v>
      </c>
      <c r="I21" s="8">
        <v>2.6579999999999999</v>
      </c>
      <c r="J21" s="8">
        <v>-28.9</v>
      </c>
      <c r="K21" s="30" t="s">
        <v>734</v>
      </c>
      <c r="L21" s="105" t="str">
        <f>IF(J21="Div by 0", "N/A", IF(OR(J21="N/A",K21="N/A"),"N/A", IF(J21&gt;VALUE(MID(K21,1,2)), "No", IF(J21&lt;-1*VALUE(MID(K21,1,2)), "No", "Yes"))))</f>
        <v>Yes</v>
      </c>
    </row>
    <row r="22" spans="1:12" x14ac:dyDescent="0.2">
      <c r="A22" s="128" t="s">
        <v>1112</v>
      </c>
      <c r="B22" s="30" t="s">
        <v>213</v>
      </c>
      <c r="C22" s="10">
        <v>3860.1968261000002</v>
      </c>
      <c r="D22" s="7" t="str">
        <f t="shared" si="8"/>
        <v>N/A</v>
      </c>
      <c r="E22" s="10">
        <v>4010.2427388000001</v>
      </c>
      <c r="F22" s="7" t="str">
        <f t="shared" si="9"/>
        <v>N/A</v>
      </c>
      <c r="G22" s="10">
        <v>3059.2634576999999</v>
      </c>
      <c r="H22" s="7" t="str">
        <f t="shared" si="10"/>
        <v>N/A</v>
      </c>
      <c r="I22" s="8">
        <v>3.887</v>
      </c>
      <c r="J22" s="8">
        <v>-23.7</v>
      </c>
      <c r="K22" s="30" t="s">
        <v>734</v>
      </c>
      <c r="L22" s="105" t="str">
        <f>IF(J22="Div by 0", "N/A", IF(OR(J22="N/A",K22="N/A"),"N/A", IF(J22&gt;VALUE(MID(K22,1,2)), "No", IF(J22&lt;-1*VALUE(MID(K22,1,2)), "No", "Yes"))))</f>
        <v>Yes</v>
      </c>
    </row>
    <row r="23" spans="1:12" x14ac:dyDescent="0.2">
      <c r="A23" s="137" t="s">
        <v>1211</v>
      </c>
      <c r="B23" s="30" t="s">
        <v>213</v>
      </c>
      <c r="C23" s="10">
        <v>7744.6878588999998</v>
      </c>
      <c r="D23" s="7" t="str">
        <f>IF($B23="N/A","N/A",IF(C23&gt;10,"No",IF(C23&lt;-10,"No","Yes")))</f>
        <v>N/A</v>
      </c>
      <c r="E23" s="10">
        <v>8059.7603227999998</v>
      </c>
      <c r="F23" s="7" t="str">
        <f>IF($B23="N/A","N/A",IF(E23&gt;10,"No",IF(E23&lt;-10,"No","Yes")))</f>
        <v>N/A</v>
      </c>
      <c r="G23" s="10">
        <v>7567.2652475000004</v>
      </c>
      <c r="H23" s="7" t="str">
        <f>IF($B23="N/A","N/A",IF(G23&gt;10,"No",IF(G23&lt;-10,"No","Yes")))</f>
        <v>N/A</v>
      </c>
      <c r="I23" s="8">
        <v>4.0679999999999996</v>
      </c>
      <c r="J23" s="8">
        <v>-6.11</v>
      </c>
      <c r="K23" s="30" t="s">
        <v>734</v>
      </c>
      <c r="L23" s="105" t="str">
        <f>IF(J23="Div by 0", "N/A", IF(K23="N/A","N/A", IF(J23&gt;VALUE(MID(K23,1,2)), "No", IF(J23&lt;-1*VALUE(MID(K23,1,2)), "No", "Yes"))))</f>
        <v>Yes</v>
      </c>
    </row>
    <row r="24" spans="1:12" x14ac:dyDescent="0.2">
      <c r="A24" s="137" t="s">
        <v>1212</v>
      </c>
      <c r="B24" s="30" t="s">
        <v>213</v>
      </c>
      <c r="C24" s="10">
        <v>9657.8635893999999</v>
      </c>
      <c r="D24" s="7" t="str">
        <f>IF($B24="N/A","N/A",IF(C24&gt;10,"No",IF(C24&lt;-10,"No","Yes")))</f>
        <v>N/A</v>
      </c>
      <c r="E24" s="10">
        <v>10055.299083</v>
      </c>
      <c r="F24" s="7" t="str">
        <f>IF($B24="N/A","N/A",IF(E24&gt;10,"No",IF(E24&lt;-10,"No","Yes")))</f>
        <v>N/A</v>
      </c>
      <c r="G24" s="10">
        <v>9390.3096624999998</v>
      </c>
      <c r="H24" s="7" t="str">
        <f>IF($B24="N/A","N/A",IF(G24&gt;10,"No",IF(G24&lt;-10,"No","Yes")))</f>
        <v>N/A</v>
      </c>
      <c r="I24" s="8">
        <v>4.1150000000000002</v>
      </c>
      <c r="J24" s="8">
        <v>-6.61</v>
      </c>
      <c r="K24" s="30" t="s">
        <v>734</v>
      </c>
      <c r="L24" s="105" t="str">
        <f>IF(J24="Div by 0", "N/A", IF(K24="N/A","N/A", IF(J24&gt;VALUE(MID(K24,1,2)), "No", IF(J24&lt;-1*VALUE(MID(K24,1,2)), "No", "Yes"))))</f>
        <v>Yes</v>
      </c>
    </row>
    <row r="25" spans="1:12" x14ac:dyDescent="0.2">
      <c r="A25" s="137" t="s">
        <v>1213</v>
      </c>
      <c r="B25" s="30" t="s">
        <v>213</v>
      </c>
      <c r="C25" s="10">
        <v>6194.7565986</v>
      </c>
      <c r="D25" s="7" t="str">
        <f>IF($B25="N/A","N/A",IF(C25&gt;10,"No",IF(C25&lt;-10,"No","Yes")))</f>
        <v>N/A</v>
      </c>
      <c r="E25" s="10">
        <v>6503.3775231999998</v>
      </c>
      <c r="F25" s="7" t="str">
        <f>IF($B25="N/A","N/A",IF(E25&gt;10,"No",IF(E25&lt;-10,"No","Yes")))</f>
        <v>N/A</v>
      </c>
      <c r="G25" s="10">
        <v>6296.7340974999997</v>
      </c>
      <c r="H25" s="7" t="str">
        <f>IF($B25="N/A","N/A",IF(G25&gt;10,"No",IF(G25&lt;-10,"No","Yes")))</f>
        <v>N/A</v>
      </c>
      <c r="I25" s="8">
        <v>4.9820000000000002</v>
      </c>
      <c r="J25" s="8">
        <v>-3.18</v>
      </c>
      <c r="K25" s="30" t="s">
        <v>734</v>
      </c>
      <c r="L25" s="105" t="str">
        <f>IF(J25="Div by 0", "N/A", IF(K25="N/A","N/A", IF(J25&gt;VALUE(MID(K25,1,2)), "No", IF(J25&lt;-1*VALUE(MID(K25,1,2)), "No", "Yes"))))</f>
        <v>Yes</v>
      </c>
    </row>
    <row r="26" spans="1:12" x14ac:dyDescent="0.2">
      <c r="A26" s="137" t="s">
        <v>1214</v>
      </c>
      <c r="B26" s="30" t="s">
        <v>213</v>
      </c>
      <c r="C26" s="10">
        <v>7561.1385811999999</v>
      </c>
      <c r="D26" s="7" t="str">
        <f t="shared" ref="D26:D27" si="11">IF($B26="N/A","N/A",IF(C26&gt;10,"No",IF(C26&lt;-10,"No","Yes")))</f>
        <v>N/A</v>
      </c>
      <c r="E26" s="10">
        <v>7818.5081731</v>
      </c>
      <c r="F26" s="7" t="str">
        <f t="shared" ref="F26:F30" si="12">IF($B26="N/A","N/A",IF(E26&gt;10,"No",IF(E26&lt;-10,"No","Yes")))</f>
        <v>N/A</v>
      </c>
      <c r="G26" s="10">
        <v>7302.9327273999997</v>
      </c>
      <c r="H26" s="7" t="str">
        <f t="shared" ref="H26:H27" si="13">IF($B26="N/A","N/A",IF(G26&gt;10,"No",IF(G26&lt;-10,"No","Yes")))</f>
        <v>N/A</v>
      </c>
      <c r="I26" s="8">
        <v>3.4039999999999999</v>
      </c>
      <c r="J26" s="8">
        <v>-6.59</v>
      </c>
      <c r="K26" s="30" t="s">
        <v>734</v>
      </c>
      <c r="L26" s="105" t="str">
        <f>IF(J26="Div by 0", "N/A", IF(OR(J26="N/A",K26="N/A"),"N/A", IF(J26&gt;VALUE(MID(K26,1,2)), "No", IF(J26&lt;-1*VALUE(MID(K26,1,2)), "No", "Yes"))))</f>
        <v>Yes</v>
      </c>
    </row>
    <row r="27" spans="1:12" x14ac:dyDescent="0.2">
      <c r="A27" s="137" t="s">
        <v>1215</v>
      </c>
      <c r="B27" s="30" t="s">
        <v>213</v>
      </c>
      <c r="C27" s="10">
        <v>8073.0396533000003</v>
      </c>
      <c r="D27" s="7" t="str">
        <f t="shared" si="11"/>
        <v>N/A</v>
      </c>
      <c r="E27" s="10">
        <v>8487.9832492000005</v>
      </c>
      <c r="F27" s="7" t="str">
        <f t="shared" si="12"/>
        <v>N/A</v>
      </c>
      <c r="G27" s="10">
        <v>8032.7638022000001</v>
      </c>
      <c r="H27" s="7" t="str">
        <f t="shared" si="13"/>
        <v>N/A</v>
      </c>
      <c r="I27" s="8">
        <v>5.14</v>
      </c>
      <c r="J27" s="8">
        <v>-5.36</v>
      </c>
      <c r="K27" s="30" t="s">
        <v>734</v>
      </c>
      <c r="L27" s="105" t="str">
        <f>IF(J27="Div by 0", "N/A", IF(OR(J27="N/A",K27="N/A"),"N/A", IF(J27&gt;VALUE(MID(K27,1,2)), "No", IF(J27&lt;-1*VALUE(MID(K27,1,2)), "No", "Yes"))))</f>
        <v>Yes</v>
      </c>
    </row>
    <row r="28" spans="1:12" x14ac:dyDescent="0.2">
      <c r="A28" s="156" t="s">
        <v>1216</v>
      </c>
      <c r="B28" s="10" t="s">
        <v>213</v>
      </c>
      <c r="C28" s="10">
        <v>1675.7939567000001</v>
      </c>
      <c r="D28" s="7" t="str">
        <f t="shared" ref="D28:D30" si="14">IF($B28="N/A","N/A",IF(C28&gt;10,"No",IF(C28&lt;-10,"No","Yes")))</f>
        <v>N/A</v>
      </c>
      <c r="E28" s="10">
        <v>1780.1237575</v>
      </c>
      <c r="F28" s="7" t="str">
        <f t="shared" si="12"/>
        <v>N/A</v>
      </c>
      <c r="G28" s="10">
        <v>1097.0788643999999</v>
      </c>
      <c r="H28" s="7" t="str">
        <f t="shared" ref="H28:H30" si="15">IF($B28="N/A","N/A",IF(G28&gt;10,"No",IF(G28&lt;-10,"No","Yes")))</f>
        <v>N/A</v>
      </c>
      <c r="I28" s="8">
        <v>6.226</v>
      </c>
      <c r="J28" s="8">
        <v>-38.4</v>
      </c>
      <c r="K28" s="28" t="s">
        <v>734</v>
      </c>
      <c r="L28" s="105" t="str">
        <f>IF(J28="Div by 0", "N/A", IF(OR(J28="N/A",K28="N/A"),"N/A", IF(J28&gt;VALUE(MID(K28,1,2)), "No", IF(J28&lt;-1*VALUE(MID(K28,1,2)), "No", "Yes"))))</f>
        <v>No</v>
      </c>
    </row>
    <row r="29" spans="1:12" x14ac:dyDescent="0.2">
      <c r="A29" s="156" t="s">
        <v>1217</v>
      </c>
      <c r="B29" s="10" t="s">
        <v>213</v>
      </c>
      <c r="C29" s="10">
        <v>1683.3565501999999</v>
      </c>
      <c r="D29" s="7" t="str">
        <f t="shared" si="14"/>
        <v>N/A</v>
      </c>
      <c r="E29" s="10">
        <v>1779.5662282999999</v>
      </c>
      <c r="F29" s="7" t="str">
        <f t="shared" si="12"/>
        <v>N/A</v>
      </c>
      <c r="G29" s="10">
        <v>1084.1887558999999</v>
      </c>
      <c r="H29" s="7" t="str">
        <f t="shared" si="15"/>
        <v>N/A</v>
      </c>
      <c r="I29" s="8">
        <v>5.7149999999999999</v>
      </c>
      <c r="J29" s="8">
        <v>-39.1</v>
      </c>
      <c r="K29" s="28" t="s">
        <v>734</v>
      </c>
      <c r="L29" s="105" t="str">
        <f t="shared" ref="L29:L30" si="16">IF(J29="Div by 0", "N/A", IF(OR(J29="N/A",K29="N/A"),"N/A", IF(J29&gt;VALUE(MID(K29,1,2)), "No", IF(J29&lt;-1*VALUE(MID(K29,1,2)), "No", "Yes"))))</f>
        <v>No</v>
      </c>
    </row>
    <row r="30" spans="1:12" x14ac:dyDescent="0.2">
      <c r="A30" s="156" t="s">
        <v>1218</v>
      </c>
      <c r="B30" s="10" t="s">
        <v>213</v>
      </c>
      <c r="C30" s="10">
        <v>1517.3096897999999</v>
      </c>
      <c r="D30" s="7" t="str">
        <f t="shared" si="14"/>
        <v>N/A</v>
      </c>
      <c r="E30" s="10">
        <v>1791.5138462</v>
      </c>
      <c r="F30" s="7" t="str">
        <f t="shared" si="12"/>
        <v>N/A</v>
      </c>
      <c r="G30" s="10">
        <v>1309.4578958</v>
      </c>
      <c r="H30" s="7" t="str">
        <f t="shared" si="15"/>
        <v>N/A</v>
      </c>
      <c r="I30" s="8">
        <v>18.07</v>
      </c>
      <c r="J30" s="8">
        <v>-26.9</v>
      </c>
      <c r="K30" s="28" t="s">
        <v>734</v>
      </c>
      <c r="L30" s="105" t="str">
        <f t="shared" si="16"/>
        <v>Yes</v>
      </c>
    </row>
    <row r="31" spans="1:12" x14ac:dyDescent="0.2">
      <c r="A31" s="168" t="s">
        <v>2</v>
      </c>
      <c r="B31" s="22" t="s">
        <v>213</v>
      </c>
      <c r="C31" s="9">
        <v>99.999902345999999</v>
      </c>
      <c r="D31" s="27" t="str">
        <f t="shared" ref="D31:D69" si="17">IF($B31="N/A","N/A",IF(C31&gt;10,"No",IF(C31&lt;-10,"No","Yes")))</f>
        <v>N/A</v>
      </c>
      <c r="E31" s="9">
        <v>99.999905260999995</v>
      </c>
      <c r="F31" s="27" t="str">
        <f t="shared" ref="F31:F69" si="18">IF($B31="N/A","N/A",IF(E31&gt;10,"No",IF(E31&lt;-10,"No","Yes")))</f>
        <v>N/A</v>
      </c>
      <c r="G31" s="9">
        <v>99.988800239</v>
      </c>
      <c r="H31" s="27" t="str">
        <f t="shared" ref="H31:H69" si="19">IF($B31="N/A","N/A",IF(G31&gt;10,"No",IF(G31&lt;-10,"No","Yes")))</f>
        <v>N/A</v>
      </c>
      <c r="I31" s="8">
        <v>0</v>
      </c>
      <c r="J31" s="8">
        <v>-1.0999999999999999E-2</v>
      </c>
      <c r="K31" s="28" t="s">
        <v>734</v>
      </c>
      <c r="L31" s="105" t="str">
        <f t="shared" ref="L31:L99" si="20">IF(J31="Div by 0", "N/A", IF(K31="N/A","N/A", IF(J31&gt;VALUE(MID(K31,1,2)), "No", IF(J31&lt;-1*VALUE(MID(K31,1,2)), "No", "Yes"))))</f>
        <v>Yes</v>
      </c>
    </row>
    <row r="32" spans="1:12" x14ac:dyDescent="0.2">
      <c r="A32" s="168" t="s">
        <v>22</v>
      </c>
      <c r="B32" s="22" t="s">
        <v>213</v>
      </c>
      <c r="C32" s="1">
        <v>1024023</v>
      </c>
      <c r="D32" s="27" t="str">
        <f t="shared" si="17"/>
        <v>N/A</v>
      </c>
      <c r="E32" s="1">
        <v>1055531</v>
      </c>
      <c r="F32" s="27" t="str">
        <f t="shared" si="18"/>
        <v>N/A</v>
      </c>
      <c r="G32" s="1">
        <v>1089187</v>
      </c>
      <c r="H32" s="27" t="str">
        <f t="shared" si="19"/>
        <v>N/A</v>
      </c>
      <c r="I32" s="8">
        <v>3.077</v>
      </c>
      <c r="J32" s="8">
        <v>3.1890000000000001</v>
      </c>
      <c r="K32" s="28" t="s">
        <v>734</v>
      </c>
      <c r="L32" s="105" t="str">
        <f t="shared" si="20"/>
        <v>Yes</v>
      </c>
    </row>
    <row r="33" spans="1:12" x14ac:dyDescent="0.2">
      <c r="A33" s="168" t="s">
        <v>448</v>
      </c>
      <c r="B33" s="30" t="s">
        <v>213</v>
      </c>
      <c r="C33" s="1">
        <v>63251</v>
      </c>
      <c r="D33" s="1" t="str">
        <f t="shared" si="17"/>
        <v>N/A</v>
      </c>
      <c r="E33" s="1">
        <v>61759</v>
      </c>
      <c r="F33" s="1" t="str">
        <f t="shared" si="18"/>
        <v>N/A</v>
      </c>
      <c r="G33" s="1">
        <v>63472</v>
      </c>
      <c r="H33" s="7" t="str">
        <f t="shared" si="19"/>
        <v>N/A</v>
      </c>
      <c r="I33" s="8">
        <v>-2.36</v>
      </c>
      <c r="J33" s="8">
        <v>2.774</v>
      </c>
      <c r="K33" s="30" t="s">
        <v>734</v>
      </c>
      <c r="L33" s="105" t="str">
        <f t="shared" si="20"/>
        <v>Yes</v>
      </c>
    </row>
    <row r="34" spans="1:12" x14ac:dyDescent="0.2">
      <c r="A34" s="168" t="s">
        <v>1219</v>
      </c>
      <c r="B34" s="3" t="s">
        <v>213</v>
      </c>
      <c r="C34" s="1">
        <v>14495</v>
      </c>
      <c r="D34" s="5" t="str">
        <f t="shared" ref="D34:D38" si="21">IF($B34="N/A","N/A",IF(C34&lt;0,"No","Yes"))</f>
        <v>N/A</v>
      </c>
      <c r="E34" s="1">
        <v>13541</v>
      </c>
      <c r="F34" s="5" t="str">
        <f t="shared" ref="F34:F38" si="22">IF($B34="N/A","N/A",IF(E34&lt;0,"No","Yes"))</f>
        <v>N/A</v>
      </c>
      <c r="G34" s="1">
        <v>13226</v>
      </c>
      <c r="H34" s="5" t="str">
        <f t="shared" ref="H34:H38" si="23">IF($B34="N/A","N/A",IF(G34&lt;0,"No","Yes"))</f>
        <v>N/A</v>
      </c>
      <c r="I34" s="8">
        <v>-6.58</v>
      </c>
      <c r="J34" s="8">
        <v>-2.33</v>
      </c>
      <c r="K34" s="1" t="s">
        <v>734</v>
      </c>
      <c r="L34" s="105" t="str">
        <f t="shared" si="20"/>
        <v>Yes</v>
      </c>
    </row>
    <row r="35" spans="1:12" x14ac:dyDescent="0.2">
      <c r="A35" s="168" t="s">
        <v>1220</v>
      </c>
      <c r="B35" s="3" t="s">
        <v>213</v>
      </c>
      <c r="C35" s="1">
        <v>0</v>
      </c>
      <c r="D35" s="5" t="str">
        <f t="shared" si="21"/>
        <v>N/A</v>
      </c>
      <c r="E35" s="1">
        <v>0</v>
      </c>
      <c r="F35" s="5" t="str">
        <f t="shared" si="22"/>
        <v>N/A</v>
      </c>
      <c r="G35" s="1">
        <v>0</v>
      </c>
      <c r="H35" s="5" t="str">
        <f t="shared" si="23"/>
        <v>N/A</v>
      </c>
      <c r="I35" s="8" t="s">
        <v>1748</v>
      </c>
      <c r="J35" s="8" t="s">
        <v>1748</v>
      </c>
      <c r="K35" s="1" t="s">
        <v>734</v>
      </c>
      <c r="L35" s="105" t="str">
        <f t="shared" si="20"/>
        <v>N/A</v>
      </c>
    </row>
    <row r="36" spans="1:12" x14ac:dyDescent="0.2">
      <c r="A36" s="168" t="s">
        <v>1221</v>
      </c>
      <c r="B36" s="3" t="s">
        <v>213</v>
      </c>
      <c r="C36" s="1">
        <v>30568</v>
      </c>
      <c r="D36" s="5" t="str">
        <f t="shared" si="21"/>
        <v>N/A</v>
      </c>
      <c r="E36" s="1">
        <v>30828</v>
      </c>
      <c r="F36" s="5" t="str">
        <f t="shared" si="22"/>
        <v>N/A</v>
      </c>
      <c r="G36" s="1">
        <v>29864</v>
      </c>
      <c r="H36" s="5" t="str">
        <f t="shared" si="23"/>
        <v>N/A</v>
      </c>
      <c r="I36" s="8">
        <v>0.85060000000000002</v>
      </c>
      <c r="J36" s="8">
        <v>-3.13</v>
      </c>
      <c r="K36" s="1" t="s">
        <v>734</v>
      </c>
      <c r="L36" s="105" t="str">
        <f t="shared" si="20"/>
        <v>Yes</v>
      </c>
    </row>
    <row r="37" spans="1:12" x14ac:dyDescent="0.2">
      <c r="A37" s="168" t="s">
        <v>1222</v>
      </c>
      <c r="B37" s="3" t="s">
        <v>213</v>
      </c>
      <c r="C37" s="1">
        <v>18188</v>
      </c>
      <c r="D37" s="5" t="str">
        <f t="shared" si="21"/>
        <v>N/A</v>
      </c>
      <c r="E37" s="1">
        <v>17390</v>
      </c>
      <c r="F37" s="5" t="str">
        <f t="shared" si="22"/>
        <v>N/A</v>
      </c>
      <c r="G37" s="1">
        <v>20382</v>
      </c>
      <c r="H37" s="5" t="str">
        <f t="shared" si="23"/>
        <v>N/A</v>
      </c>
      <c r="I37" s="8">
        <v>-4.3899999999999997</v>
      </c>
      <c r="J37" s="8">
        <v>17.21</v>
      </c>
      <c r="K37" s="1" t="s">
        <v>734</v>
      </c>
      <c r="L37" s="105" t="str">
        <f t="shared" si="20"/>
        <v>Yes</v>
      </c>
    </row>
    <row r="38" spans="1:12" x14ac:dyDescent="0.2">
      <c r="A38" s="168" t="s">
        <v>1223</v>
      </c>
      <c r="B38" s="3" t="s">
        <v>213</v>
      </c>
      <c r="C38" s="1">
        <v>0</v>
      </c>
      <c r="D38" s="5" t="str">
        <f t="shared" si="21"/>
        <v>N/A</v>
      </c>
      <c r="E38" s="1">
        <v>0</v>
      </c>
      <c r="F38" s="5" t="str">
        <f t="shared" si="22"/>
        <v>N/A</v>
      </c>
      <c r="G38" s="1">
        <v>0</v>
      </c>
      <c r="H38" s="5" t="str">
        <f t="shared" si="23"/>
        <v>N/A</v>
      </c>
      <c r="I38" s="8" t="s">
        <v>1748</v>
      </c>
      <c r="J38" s="8" t="s">
        <v>1748</v>
      </c>
      <c r="K38" s="1" t="s">
        <v>734</v>
      </c>
      <c r="L38" s="105" t="str">
        <f t="shared" si="20"/>
        <v>N/A</v>
      </c>
    </row>
    <row r="39" spans="1:12" x14ac:dyDescent="0.2">
      <c r="A39" s="168" t="s">
        <v>449</v>
      </c>
      <c r="B39" s="30" t="s">
        <v>213</v>
      </c>
      <c r="C39" s="1">
        <v>174428</v>
      </c>
      <c r="D39" s="1" t="str">
        <f t="shared" si="17"/>
        <v>N/A</v>
      </c>
      <c r="E39" s="1">
        <v>175170</v>
      </c>
      <c r="F39" s="1" t="str">
        <f t="shared" si="18"/>
        <v>N/A</v>
      </c>
      <c r="G39" s="1">
        <v>181260</v>
      </c>
      <c r="H39" s="7" t="str">
        <f t="shared" si="19"/>
        <v>N/A</v>
      </c>
      <c r="I39" s="8">
        <v>0.4254</v>
      </c>
      <c r="J39" s="8">
        <v>3.4769999999999999</v>
      </c>
      <c r="K39" s="30" t="s">
        <v>734</v>
      </c>
      <c r="L39" s="105" t="str">
        <f t="shared" si="20"/>
        <v>Yes</v>
      </c>
    </row>
    <row r="40" spans="1:12" x14ac:dyDescent="0.2">
      <c r="A40" s="168" t="s">
        <v>1224</v>
      </c>
      <c r="B40" s="3" t="s">
        <v>213</v>
      </c>
      <c r="C40" s="1">
        <v>122881</v>
      </c>
      <c r="D40" s="5" t="str">
        <f t="shared" ref="D40:D45" si="24">IF($B40="N/A","N/A",IF(C40&lt;0,"No","Yes"))</f>
        <v>N/A</v>
      </c>
      <c r="E40" s="1">
        <v>123665</v>
      </c>
      <c r="F40" s="5" t="str">
        <f t="shared" ref="F40:F45" si="25">IF($B40="N/A","N/A",IF(E40&lt;0,"No","Yes"))</f>
        <v>N/A</v>
      </c>
      <c r="G40" s="1">
        <v>124471</v>
      </c>
      <c r="H40" s="5" t="str">
        <f t="shared" ref="H40:H45" si="26">IF($B40="N/A","N/A",IF(G40&lt;0,"No","Yes"))</f>
        <v>N/A</v>
      </c>
      <c r="I40" s="8">
        <v>0.63800000000000001</v>
      </c>
      <c r="J40" s="8">
        <v>0.65180000000000005</v>
      </c>
      <c r="K40" s="1" t="s">
        <v>734</v>
      </c>
      <c r="L40" s="105" t="str">
        <f t="shared" si="20"/>
        <v>Yes</v>
      </c>
    </row>
    <row r="41" spans="1:12" x14ac:dyDescent="0.2">
      <c r="A41" s="168" t="s">
        <v>1225</v>
      </c>
      <c r="B41" s="3" t="s">
        <v>213</v>
      </c>
      <c r="C41" s="1">
        <v>0</v>
      </c>
      <c r="D41" s="5" t="str">
        <f t="shared" si="24"/>
        <v>N/A</v>
      </c>
      <c r="E41" s="1">
        <v>0</v>
      </c>
      <c r="F41" s="5" t="str">
        <f t="shared" si="25"/>
        <v>N/A</v>
      </c>
      <c r="G41" s="1">
        <v>0</v>
      </c>
      <c r="H41" s="5" t="str">
        <f t="shared" si="26"/>
        <v>N/A</v>
      </c>
      <c r="I41" s="8" t="s">
        <v>1748</v>
      </c>
      <c r="J41" s="8" t="s">
        <v>1748</v>
      </c>
      <c r="K41" s="1" t="s">
        <v>734</v>
      </c>
      <c r="L41" s="105" t="str">
        <f t="shared" si="20"/>
        <v>N/A</v>
      </c>
    </row>
    <row r="42" spans="1:12" x14ac:dyDescent="0.2">
      <c r="A42" s="168" t="s">
        <v>1226</v>
      </c>
      <c r="B42" s="3" t="s">
        <v>213</v>
      </c>
      <c r="C42" s="1">
        <v>38717</v>
      </c>
      <c r="D42" s="5" t="str">
        <f t="shared" si="24"/>
        <v>N/A</v>
      </c>
      <c r="E42" s="1">
        <v>38445</v>
      </c>
      <c r="F42" s="5" t="str">
        <f t="shared" si="25"/>
        <v>N/A</v>
      </c>
      <c r="G42" s="1">
        <v>41303</v>
      </c>
      <c r="H42" s="5" t="str">
        <f t="shared" si="26"/>
        <v>N/A</v>
      </c>
      <c r="I42" s="8">
        <v>-0.70299999999999996</v>
      </c>
      <c r="J42" s="8">
        <v>7.4340000000000002</v>
      </c>
      <c r="K42" s="1" t="s">
        <v>734</v>
      </c>
      <c r="L42" s="105" t="str">
        <f t="shared" si="20"/>
        <v>Yes</v>
      </c>
    </row>
    <row r="43" spans="1:12" x14ac:dyDescent="0.2">
      <c r="A43" s="168" t="s">
        <v>1227</v>
      </c>
      <c r="B43" s="3" t="s">
        <v>213</v>
      </c>
      <c r="C43" s="1">
        <v>1554</v>
      </c>
      <c r="D43" s="5" t="str">
        <f t="shared" si="24"/>
        <v>N/A</v>
      </c>
      <c r="E43" s="1">
        <v>1544</v>
      </c>
      <c r="F43" s="5" t="str">
        <f t="shared" si="25"/>
        <v>N/A</v>
      </c>
      <c r="G43" s="1">
        <v>1355</v>
      </c>
      <c r="H43" s="5" t="str">
        <f t="shared" si="26"/>
        <v>N/A</v>
      </c>
      <c r="I43" s="8">
        <v>-0.64400000000000002</v>
      </c>
      <c r="J43" s="8">
        <v>-12.2</v>
      </c>
      <c r="K43" s="1" t="s">
        <v>734</v>
      </c>
      <c r="L43" s="105" t="str">
        <f t="shared" si="20"/>
        <v>Yes</v>
      </c>
    </row>
    <row r="44" spans="1:12" x14ac:dyDescent="0.2">
      <c r="A44" s="168" t="s">
        <v>1228</v>
      </c>
      <c r="B44" s="3" t="s">
        <v>213</v>
      </c>
      <c r="C44" s="1">
        <v>11276</v>
      </c>
      <c r="D44" s="5" t="str">
        <f t="shared" si="24"/>
        <v>N/A</v>
      </c>
      <c r="E44" s="1">
        <v>11516</v>
      </c>
      <c r="F44" s="5" t="str">
        <f t="shared" si="25"/>
        <v>N/A</v>
      </c>
      <c r="G44" s="1">
        <v>14131</v>
      </c>
      <c r="H44" s="5" t="str">
        <f t="shared" si="26"/>
        <v>N/A</v>
      </c>
      <c r="I44" s="8">
        <v>2.1280000000000001</v>
      </c>
      <c r="J44" s="8">
        <v>22.71</v>
      </c>
      <c r="K44" s="1" t="s">
        <v>734</v>
      </c>
      <c r="L44" s="105" t="str">
        <f t="shared" si="20"/>
        <v>Yes</v>
      </c>
    </row>
    <row r="45" spans="1:12" x14ac:dyDescent="0.2">
      <c r="A45" s="168" t="s">
        <v>1229</v>
      </c>
      <c r="B45" s="3" t="s">
        <v>213</v>
      </c>
      <c r="C45" s="1">
        <v>0</v>
      </c>
      <c r="D45" s="5" t="str">
        <f t="shared" si="24"/>
        <v>N/A</v>
      </c>
      <c r="E45" s="1">
        <v>0</v>
      </c>
      <c r="F45" s="5" t="str">
        <f t="shared" si="25"/>
        <v>N/A</v>
      </c>
      <c r="G45" s="1">
        <v>0</v>
      </c>
      <c r="H45" s="5" t="str">
        <f t="shared" si="26"/>
        <v>N/A</v>
      </c>
      <c r="I45" s="8" t="s">
        <v>1748</v>
      </c>
      <c r="J45" s="8" t="s">
        <v>1748</v>
      </c>
      <c r="K45" s="1" t="s">
        <v>734</v>
      </c>
      <c r="L45" s="105" t="str">
        <f t="shared" si="20"/>
        <v>N/A</v>
      </c>
    </row>
    <row r="46" spans="1:12" x14ac:dyDescent="0.2">
      <c r="A46" s="168" t="s">
        <v>450</v>
      </c>
      <c r="B46" s="30" t="s">
        <v>213</v>
      </c>
      <c r="C46" s="1">
        <v>614780</v>
      </c>
      <c r="D46" s="1" t="str">
        <f t="shared" si="17"/>
        <v>N/A</v>
      </c>
      <c r="E46" s="1">
        <v>649335</v>
      </c>
      <c r="F46" s="1" t="str">
        <f t="shared" si="18"/>
        <v>N/A</v>
      </c>
      <c r="G46" s="1">
        <v>667700</v>
      </c>
      <c r="H46" s="7" t="str">
        <f t="shared" si="19"/>
        <v>N/A</v>
      </c>
      <c r="I46" s="8">
        <v>5.6210000000000004</v>
      </c>
      <c r="J46" s="8">
        <v>2.8279999999999998</v>
      </c>
      <c r="K46" s="30" t="s">
        <v>734</v>
      </c>
      <c r="L46" s="105" t="str">
        <f t="shared" si="20"/>
        <v>Yes</v>
      </c>
    </row>
    <row r="47" spans="1:12" x14ac:dyDescent="0.2">
      <c r="A47" s="168" t="s">
        <v>1230</v>
      </c>
      <c r="B47" s="3" t="s">
        <v>213</v>
      </c>
      <c r="C47" s="1">
        <v>115166</v>
      </c>
      <c r="D47" s="5" t="str">
        <f t="shared" ref="D47:D53" si="27">IF($B47="N/A","N/A",IF(C47&lt;0,"No","Yes"))</f>
        <v>N/A</v>
      </c>
      <c r="E47" s="1">
        <v>110439</v>
      </c>
      <c r="F47" s="5" t="str">
        <f t="shared" ref="F47:F53" si="28">IF($B47="N/A","N/A",IF(E47&lt;0,"No","Yes"))</f>
        <v>N/A</v>
      </c>
      <c r="G47" s="1">
        <v>26763</v>
      </c>
      <c r="H47" s="5" t="str">
        <f t="shared" ref="H47:H53" si="29">IF($B47="N/A","N/A",IF(G47&lt;0,"No","Yes"))</f>
        <v>N/A</v>
      </c>
      <c r="I47" s="8">
        <v>-4.0999999999999996</v>
      </c>
      <c r="J47" s="8">
        <v>-75.8</v>
      </c>
      <c r="K47" s="1" t="s">
        <v>734</v>
      </c>
      <c r="L47" s="105" t="str">
        <f t="shared" si="20"/>
        <v>No</v>
      </c>
    </row>
    <row r="48" spans="1:12" x14ac:dyDescent="0.2">
      <c r="A48" s="168" t="s">
        <v>1231</v>
      </c>
      <c r="B48" s="3" t="s">
        <v>213</v>
      </c>
      <c r="C48" s="1">
        <v>0</v>
      </c>
      <c r="D48" s="5" t="str">
        <f t="shared" si="27"/>
        <v>N/A</v>
      </c>
      <c r="E48" s="1">
        <v>0</v>
      </c>
      <c r="F48" s="5" t="str">
        <f t="shared" si="28"/>
        <v>N/A</v>
      </c>
      <c r="G48" s="1">
        <v>0</v>
      </c>
      <c r="H48" s="5" t="str">
        <f t="shared" si="29"/>
        <v>N/A</v>
      </c>
      <c r="I48" s="8" t="s">
        <v>1748</v>
      </c>
      <c r="J48" s="8" t="s">
        <v>1748</v>
      </c>
      <c r="K48" s="1" t="s">
        <v>734</v>
      </c>
      <c r="L48" s="105" t="str">
        <f t="shared" si="20"/>
        <v>N/A</v>
      </c>
    </row>
    <row r="49" spans="1:12" x14ac:dyDescent="0.2">
      <c r="A49" s="168" t="s">
        <v>1232</v>
      </c>
      <c r="B49" s="3" t="s">
        <v>213</v>
      </c>
      <c r="C49" s="1">
        <v>0</v>
      </c>
      <c r="D49" s="5" t="str">
        <f t="shared" si="27"/>
        <v>N/A</v>
      </c>
      <c r="E49" s="1">
        <v>0</v>
      </c>
      <c r="F49" s="5" t="str">
        <f t="shared" si="28"/>
        <v>N/A</v>
      </c>
      <c r="G49" s="1">
        <v>0</v>
      </c>
      <c r="H49" s="5" t="str">
        <f t="shared" si="29"/>
        <v>N/A</v>
      </c>
      <c r="I49" s="8" t="s">
        <v>1748</v>
      </c>
      <c r="J49" s="8" t="s">
        <v>1748</v>
      </c>
      <c r="K49" s="1" t="s">
        <v>734</v>
      </c>
      <c r="L49" s="105" t="str">
        <f t="shared" si="20"/>
        <v>N/A</v>
      </c>
    </row>
    <row r="50" spans="1:12" x14ac:dyDescent="0.2">
      <c r="A50" s="168" t="s">
        <v>1233</v>
      </c>
      <c r="B50" s="3" t="s">
        <v>213</v>
      </c>
      <c r="C50" s="1">
        <v>457923</v>
      </c>
      <c r="D50" s="5" t="str">
        <f t="shared" si="27"/>
        <v>N/A</v>
      </c>
      <c r="E50" s="1">
        <v>500932</v>
      </c>
      <c r="F50" s="5" t="str">
        <f t="shared" si="28"/>
        <v>N/A</v>
      </c>
      <c r="G50" s="1">
        <v>616917</v>
      </c>
      <c r="H50" s="5" t="str">
        <f t="shared" si="29"/>
        <v>N/A</v>
      </c>
      <c r="I50" s="8">
        <v>9.3919999999999995</v>
      </c>
      <c r="J50" s="8">
        <v>23.15</v>
      </c>
      <c r="K50" s="1" t="s">
        <v>734</v>
      </c>
      <c r="L50" s="105" t="str">
        <f t="shared" si="20"/>
        <v>Yes</v>
      </c>
    </row>
    <row r="51" spans="1:12" x14ac:dyDescent="0.2">
      <c r="A51" s="168" t="s">
        <v>1234</v>
      </c>
      <c r="B51" s="3" t="s">
        <v>213</v>
      </c>
      <c r="C51" s="1">
        <v>28706</v>
      </c>
      <c r="D51" s="5" t="str">
        <f t="shared" si="27"/>
        <v>N/A</v>
      </c>
      <c r="E51" s="1">
        <v>23947</v>
      </c>
      <c r="F51" s="5" t="str">
        <f t="shared" si="28"/>
        <v>N/A</v>
      </c>
      <c r="G51" s="1">
        <v>8697</v>
      </c>
      <c r="H51" s="5" t="str">
        <f t="shared" si="29"/>
        <v>N/A</v>
      </c>
      <c r="I51" s="8">
        <v>-16.600000000000001</v>
      </c>
      <c r="J51" s="8">
        <v>-63.7</v>
      </c>
      <c r="K51" s="1" t="s">
        <v>734</v>
      </c>
      <c r="L51" s="105" t="str">
        <f t="shared" si="20"/>
        <v>No</v>
      </c>
    </row>
    <row r="52" spans="1:12" x14ac:dyDescent="0.2">
      <c r="A52" s="168" t="s">
        <v>1235</v>
      </c>
      <c r="B52" s="3" t="s">
        <v>213</v>
      </c>
      <c r="C52" s="1">
        <v>12985</v>
      </c>
      <c r="D52" s="5" t="str">
        <f t="shared" si="27"/>
        <v>N/A</v>
      </c>
      <c r="E52" s="1">
        <v>14017</v>
      </c>
      <c r="F52" s="5" t="str">
        <f t="shared" si="28"/>
        <v>N/A</v>
      </c>
      <c r="G52" s="1">
        <v>15323</v>
      </c>
      <c r="H52" s="5" t="str">
        <f t="shared" si="29"/>
        <v>N/A</v>
      </c>
      <c r="I52" s="8">
        <v>7.9480000000000004</v>
      </c>
      <c r="J52" s="8">
        <v>9.3170000000000002</v>
      </c>
      <c r="K52" s="1" t="s">
        <v>734</v>
      </c>
      <c r="L52" s="105" t="str">
        <f t="shared" si="20"/>
        <v>Yes</v>
      </c>
    </row>
    <row r="53" spans="1:12" x14ac:dyDescent="0.2">
      <c r="A53" s="168" t="s">
        <v>1236</v>
      </c>
      <c r="B53" s="3" t="s">
        <v>213</v>
      </c>
      <c r="C53" s="1">
        <v>0</v>
      </c>
      <c r="D53" s="5" t="str">
        <f t="shared" si="27"/>
        <v>N/A</v>
      </c>
      <c r="E53" s="1">
        <v>0</v>
      </c>
      <c r="F53" s="5" t="str">
        <f t="shared" si="28"/>
        <v>N/A</v>
      </c>
      <c r="G53" s="1">
        <v>0</v>
      </c>
      <c r="H53" s="5" t="str">
        <f t="shared" si="29"/>
        <v>N/A</v>
      </c>
      <c r="I53" s="8" t="s">
        <v>1748</v>
      </c>
      <c r="J53" s="8" t="s">
        <v>1748</v>
      </c>
      <c r="K53" s="1" t="s">
        <v>734</v>
      </c>
      <c r="L53" s="105" t="str">
        <f t="shared" si="20"/>
        <v>N/A</v>
      </c>
    </row>
    <row r="54" spans="1:12" x14ac:dyDescent="0.2">
      <c r="A54" s="168" t="s">
        <v>451</v>
      </c>
      <c r="B54" s="30" t="s">
        <v>213</v>
      </c>
      <c r="C54" s="1">
        <v>171564</v>
      </c>
      <c r="D54" s="1" t="str">
        <f t="shared" si="17"/>
        <v>N/A</v>
      </c>
      <c r="E54" s="1">
        <v>169267</v>
      </c>
      <c r="F54" s="1" t="str">
        <f t="shared" si="18"/>
        <v>N/A</v>
      </c>
      <c r="G54" s="1">
        <v>174452</v>
      </c>
      <c r="H54" s="7" t="str">
        <f t="shared" si="19"/>
        <v>N/A</v>
      </c>
      <c r="I54" s="8">
        <v>-1.34</v>
      </c>
      <c r="J54" s="8">
        <v>3.0630000000000002</v>
      </c>
      <c r="K54" s="30" t="s">
        <v>734</v>
      </c>
      <c r="L54" s="105" t="str">
        <f t="shared" si="20"/>
        <v>Yes</v>
      </c>
    </row>
    <row r="55" spans="1:12" x14ac:dyDescent="0.2">
      <c r="A55" s="168" t="s">
        <v>1237</v>
      </c>
      <c r="B55" s="3" t="s">
        <v>213</v>
      </c>
      <c r="C55" s="1">
        <v>90583</v>
      </c>
      <c r="D55" s="5" t="str">
        <f t="shared" ref="D55:D60" si="30">IF($B55="N/A","N/A",IF(C55&lt;0,"No","Yes"))</f>
        <v>N/A</v>
      </c>
      <c r="E55" s="1">
        <v>90014</v>
      </c>
      <c r="F55" s="5" t="str">
        <f t="shared" ref="F55:F60" si="31">IF($B55="N/A","N/A",IF(E55&lt;0,"No","Yes"))</f>
        <v>N/A</v>
      </c>
      <c r="G55" s="1">
        <v>108372</v>
      </c>
      <c r="H55" s="5" t="str">
        <f t="shared" ref="H55:H60" si="32">IF($B55="N/A","N/A",IF(G55&lt;0,"No","Yes"))</f>
        <v>N/A</v>
      </c>
      <c r="I55" s="8">
        <v>-0.628</v>
      </c>
      <c r="J55" s="8">
        <v>20.39</v>
      </c>
      <c r="K55" s="1" t="s">
        <v>734</v>
      </c>
      <c r="L55" s="105" t="str">
        <f t="shared" si="20"/>
        <v>Yes</v>
      </c>
    </row>
    <row r="56" spans="1:12" x14ac:dyDescent="0.2">
      <c r="A56" s="168" t="s">
        <v>1238</v>
      </c>
      <c r="B56" s="3" t="s">
        <v>213</v>
      </c>
      <c r="C56" s="1">
        <v>0</v>
      </c>
      <c r="D56" s="5" t="str">
        <f t="shared" si="30"/>
        <v>N/A</v>
      </c>
      <c r="E56" s="1">
        <v>0</v>
      </c>
      <c r="F56" s="5" t="str">
        <f t="shared" si="31"/>
        <v>N/A</v>
      </c>
      <c r="G56" s="1">
        <v>0</v>
      </c>
      <c r="H56" s="5" t="str">
        <f t="shared" si="32"/>
        <v>N/A</v>
      </c>
      <c r="I56" s="8" t="s">
        <v>1748</v>
      </c>
      <c r="J56" s="8" t="s">
        <v>1748</v>
      </c>
      <c r="K56" s="1" t="s">
        <v>734</v>
      </c>
      <c r="L56" s="105" t="str">
        <f t="shared" si="20"/>
        <v>N/A</v>
      </c>
    </row>
    <row r="57" spans="1:12" x14ac:dyDescent="0.2">
      <c r="A57" s="168" t="s">
        <v>1239</v>
      </c>
      <c r="B57" s="3" t="s">
        <v>213</v>
      </c>
      <c r="C57" s="1">
        <v>0</v>
      </c>
      <c r="D57" s="5" t="str">
        <f t="shared" si="30"/>
        <v>N/A</v>
      </c>
      <c r="E57" s="1">
        <v>0</v>
      </c>
      <c r="F57" s="5" t="str">
        <f t="shared" si="31"/>
        <v>N/A</v>
      </c>
      <c r="G57" s="1">
        <v>0</v>
      </c>
      <c r="H57" s="5" t="str">
        <f t="shared" si="32"/>
        <v>N/A</v>
      </c>
      <c r="I57" s="8" t="s">
        <v>1748</v>
      </c>
      <c r="J57" s="8" t="s">
        <v>1748</v>
      </c>
      <c r="K57" s="1" t="s">
        <v>734</v>
      </c>
      <c r="L57" s="105" t="str">
        <f t="shared" si="20"/>
        <v>N/A</v>
      </c>
    </row>
    <row r="58" spans="1:12" x14ac:dyDescent="0.2">
      <c r="A58" s="168" t="s">
        <v>1240</v>
      </c>
      <c r="B58" s="3" t="s">
        <v>213</v>
      </c>
      <c r="C58" s="1">
        <v>54045</v>
      </c>
      <c r="D58" s="5" t="str">
        <f t="shared" si="30"/>
        <v>N/A</v>
      </c>
      <c r="E58" s="1">
        <v>55909</v>
      </c>
      <c r="F58" s="5" t="str">
        <f t="shared" si="31"/>
        <v>N/A</v>
      </c>
      <c r="G58" s="1">
        <v>57254</v>
      </c>
      <c r="H58" s="5" t="str">
        <f t="shared" si="32"/>
        <v>N/A</v>
      </c>
      <c r="I58" s="8">
        <v>3.4489999999999998</v>
      </c>
      <c r="J58" s="8">
        <v>2.4060000000000001</v>
      </c>
      <c r="K58" s="1" t="s">
        <v>734</v>
      </c>
      <c r="L58" s="105" t="str">
        <f t="shared" si="20"/>
        <v>Yes</v>
      </c>
    </row>
    <row r="59" spans="1:12" x14ac:dyDescent="0.2">
      <c r="A59" s="168" t="s">
        <v>1241</v>
      </c>
      <c r="B59" s="3" t="s">
        <v>213</v>
      </c>
      <c r="C59" s="1">
        <v>26936</v>
      </c>
      <c r="D59" s="5" t="str">
        <f t="shared" si="30"/>
        <v>N/A</v>
      </c>
      <c r="E59" s="1">
        <v>23344</v>
      </c>
      <c r="F59" s="5" t="str">
        <f t="shared" si="31"/>
        <v>N/A</v>
      </c>
      <c r="G59" s="1">
        <v>8826</v>
      </c>
      <c r="H59" s="5" t="str">
        <f t="shared" si="32"/>
        <v>N/A</v>
      </c>
      <c r="I59" s="8">
        <v>-13.3</v>
      </c>
      <c r="J59" s="8">
        <v>-62.2</v>
      </c>
      <c r="K59" s="1" t="s">
        <v>734</v>
      </c>
      <c r="L59" s="105" t="str">
        <f t="shared" si="20"/>
        <v>No</v>
      </c>
    </row>
    <row r="60" spans="1:12" x14ac:dyDescent="0.2">
      <c r="A60" s="168" t="s">
        <v>1242</v>
      </c>
      <c r="B60" s="3" t="s">
        <v>213</v>
      </c>
      <c r="C60" s="1">
        <v>0</v>
      </c>
      <c r="D60" s="5" t="str">
        <f t="shared" si="30"/>
        <v>N/A</v>
      </c>
      <c r="E60" s="1">
        <v>0</v>
      </c>
      <c r="F60" s="5" t="str">
        <f t="shared" si="31"/>
        <v>N/A</v>
      </c>
      <c r="G60" s="1">
        <v>0</v>
      </c>
      <c r="H60" s="5" t="str">
        <f t="shared" si="32"/>
        <v>N/A</v>
      </c>
      <c r="I60" s="8" t="s">
        <v>1748</v>
      </c>
      <c r="J60" s="8" t="s">
        <v>1748</v>
      </c>
      <c r="K60" s="1" t="s">
        <v>734</v>
      </c>
      <c r="L60" s="105" t="str">
        <f t="shared" si="20"/>
        <v>N/A</v>
      </c>
    </row>
    <row r="61" spans="1:12" x14ac:dyDescent="0.2">
      <c r="A61" s="104" t="s">
        <v>186</v>
      </c>
      <c r="B61" s="22" t="s">
        <v>213</v>
      </c>
      <c r="C61" s="1">
        <v>587106</v>
      </c>
      <c r="D61" s="1" t="str">
        <f t="shared" si="17"/>
        <v>N/A</v>
      </c>
      <c r="E61" s="1">
        <v>595599</v>
      </c>
      <c r="F61" s="1" t="str">
        <f t="shared" si="18"/>
        <v>N/A</v>
      </c>
      <c r="G61" s="1">
        <v>821083</v>
      </c>
      <c r="H61" s="7" t="str">
        <f t="shared" si="19"/>
        <v>N/A</v>
      </c>
      <c r="I61" s="8">
        <v>1.4470000000000001</v>
      </c>
      <c r="J61" s="8">
        <v>37.86</v>
      </c>
      <c r="K61" s="28" t="s">
        <v>734</v>
      </c>
      <c r="L61" s="105" t="str">
        <f>IF(J61="Div by 0", "N/A", IF(OR(J61="N/A",K61="N/A"),"N/A", IF(J61&gt;VALUE(MID(K61,1,2)), "No", IF(J61&lt;-1*VALUE(MID(K61,1,2)), "No", "Yes"))))</f>
        <v>No</v>
      </c>
    </row>
    <row r="62" spans="1:12" x14ac:dyDescent="0.2">
      <c r="A62" s="104" t="s">
        <v>187</v>
      </c>
      <c r="B62" s="22" t="s">
        <v>213</v>
      </c>
      <c r="C62" s="1">
        <v>0</v>
      </c>
      <c r="D62" s="1" t="str">
        <f t="shared" si="17"/>
        <v>N/A</v>
      </c>
      <c r="E62" s="1">
        <v>0</v>
      </c>
      <c r="F62" s="1" t="str">
        <f t="shared" si="18"/>
        <v>N/A</v>
      </c>
      <c r="G62" s="1">
        <v>0</v>
      </c>
      <c r="H62" s="7" t="str">
        <f t="shared" si="19"/>
        <v>N/A</v>
      </c>
      <c r="I62" s="8" t="s">
        <v>1748</v>
      </c>
      <c r="J62" s="8" t="s">
        <v>1748</v>
      </c>
      <c r="K62" s="28" t="s">
        <v>734</v>
      </c>
      <c r="L62" s="105" t="str">
        <f t="shared" ref="L62:L69" si="33">IF(J62="Div by 0", "N/A", IF(OR(J62="N/A",K62="N/A"),"N/A", IF(J62&gt;VALUE(MID(K62,1,2)), "No", IF(J62&lt;-1*VALUE(MID(K62,1,2)), "No", "Yes"))))</f>
        <v>N/A</v>
      </c>
    </row>
    <row r="63" spans="1:12" x14ac:dyDescent="0.2">
      <c r="A63" s="104" t="s">
        <v>188</v>
      </c>
      <c r="B63" s="22" t="s">
        <v>213</v>
      </c>
      <c r="C63" s="1">
        <v>0</v>
      </c>
      <c r="D63" s="1" t="str">
        <f t="shared" si="17"/>
        <v>N/A</v>
      </c>
      <c r="E63" s="1">
        <v>0</v>
      </c>
      <c r="F63" s="1" t="str">
        <f t="shared" si="18"/>
        <v>N/A</v>
      </c>
      <c r="G63" s="1">
        <v>0</v>
      </c>
      <c r="H63" s="7" t="str">
        <f t="shared" si="19"/>
        <v>N/A</v>
      </c>
      <c r="I63" s="8" t="s">
        <v>1748</v>
      </c>
      <c r="J63" s="8" t="s">
        <v>1748</v>
      </c>
      <c r="K63" s="28" t="s">
        <v>734</v>
      </c>
      <c r="L63" s="105" t="str">
        <f t="shared" si="33"/>
        <v>N/A</v>
      </c>
    </row>
    <row r="64" spans="1:12" x14ac:dyDescent="0.2">
      <c r="A64" s="104" t="s">
        <v>189</v>
      </c>
      <c r="B64" s="22" t="s">
        <v>213</v>
      </c>
      <c r="C64" s="1">
        <v>0</v>
      </c>
      <c r="D64" s="1" t="str">
        <f t="shared" si="17"/>
        <v>N/A</v>
      </c>
      <c r="E64" s="1">
        <v>0</v>
      </c>
      <c r="F64" s="1" t="str">
        <f t="shared" si="18"/>
        <v>N/A</v>
      </c>
      <c r="G64" s="1">
        <v>0</v>
      </c>
      <c r="H64" s="7" t="str">
        <f t="shared" si="19"/>
        <v>N/A</v>
      </c>
      <c r="I64" s="8" t="s">
        <v>1748</v>
      </c>
      <c r="J64" s="8" t="s">
        <v>1748</v>
      </c>
      <c r="K64" s="28" t="s">
        <v>734</v>
      </c>
      <c r="L64" s="105" t="str">
        <f t="shared" si="33"/>
        <v>N/A</v>
      </c>
    </row>
    <row r="65" spans="1:12" x14ac:dyDescent="0.2">
      <c r="A65" s="104" t="s">
        <v>190</v>
      </c>
      <c r="B65" s="22" t="s">
        <v>213</v>
      </c>
      <c r="C65" s="1">
        <v>0</v>
      </c>
      <c r="D65" s="1" t="str">
        <f t="shared" si="17"/>
        <v>N/A</v>
      </c>
      <c r="E65" s="1">
        <v>0</v>
      </c>
      <c r="F65" s="1" t="str">
        <f t="shared" si="18"/>
        <v>N/A</v>
      </c>
      <c r="G65" s="1">
        <v>0</v>
      </c>
      <c r="H65" s="7" t="str">
        <f t="shared" si="19"/>
        <v>N/A</v>
      </c>
      <c r="I65" s="8" t="s">
        <v>1748</v>
      </c>
      <c r="J65" s="8" t="s">
        <v>1748</v>
      </c>
      <c r="K65" s="28" t="s">
        <v>734</v>
      </c>
      <c r="L65" s="105" t="str">
        <f t="shared" si="33"/>
        <v>N/A</v>
      </c>
    </row>
    <row r="66" spans="1:12" x14ac:dyDescent="0.2">
      <c r="A66" s="104" t="s">
        <v>191</v>
      </c>
      <c r="B66" s="22" t="s">
        <v>213</v>
      </c>
      <c r="C66" s="1">
        <v>498</v>
      </c>
      <c r="D66" s="1" t="str">
        <f t="shared" si="17"/>
        <v>N/A</v>
      </c>
      <c r="E66" s="1">
        <v>501</v>
      </c>
      <c r="F66" s="1" t="str">
        <f t="shared" si="18"/>
        <v>N/A</v>
      </c>
      <c r="G66" s="1">
        <v>499</v>
      </c>
      <c r="H66" s="7" t="str">
        <f t="shared" si="19"/>
        <v>N/A</v>
      </c>
      <c r="I66" s="8">
        <v>0.60240000000000005</v>
      </c>
      <c r="J66" s="8">
        <v>-0.39900000000000002</v>
      </c>
      <c r="K66" s="28" t="s">
        <v>734</v>
      </c>
      <c r="L66" s="105" t="str">
        <f t="shared" si="33"/>
        <v>Yes</v>
      </c>
    </row>
    <row r="67" spans="1:12" x14ac:dyDescent="0.2">
      <c r="A67" s="104" t="s">
        <v>192</v>
      </c>
      <c r="B67" s="22" t="s">
        <v>213</v>
      </c>
      <c r="C67" s="1">
        <v>227158</v>
      </c>
      <c r="D67" s="1" t="str">
        <f t="shared" si="17"/>
        <v>N/A</v>
      </c>
      <c r="E67" s="1">
        <v>245403</v>
      </c>
      <c r="F67" s="1" t="str">
        <f t="shared" si="18"/>
        <v>N/A</v>
      </c>
      <c r="G67" s="1">
        <v>291</v>
      </c>
      <c r="H67" s="7" t="str">
        <f t="shared" si="19"/>
        <v>N/A</v>
      </c>
      <c r="I67" s="8">
        <v>8.032</v>
      </c>
      <c r="J67" s="8">
        <v>-99.9</v>
      </c>
      <c r="K67" s="28" t="s">
        <v>734</v>
      </c>
      <c r="L67" s="105" t="str">
        <f t="shared" si="33"/>
        <v>No</v>
      </c>
    </row>
    <row r="68" spans="1:12" x14ac:dyDescent="0.2">
      <c r="A68" s="128" t="s">
        <v>193</v>
      </c>
      <c r="B68" s="30" t="s">
        <v>213</v>
      </c>
      <c r="C68" s="1">
        <v>1023662</v>
      </c>
      <c r="D68" s="1" t="str">
        <f t="shared" si="17"/>
        <v>N/A</v>
      </c>
      <c r="E68" s="1">
        <v>1055178</v>
      </c>
      <c r="F68" s="1" t="str">
        <f t="shared" si="18"/>
        <v>N/A</v>
      </c>
      <c r="G68" s="1">
        <v>1088791</v>
      </c>
      <c r="H68" s="7" t="str">
        <f t="shared" si="19"/>
        <v>N/A</v>
      </c>
      <c r="I68" s="36">
        <v>3.0790000000000002</v>
      </c>
      <c r="J68" s="36">
        <v>3.1859999999999999</v>
      </c>
      <c r="K68" s="30" t="s">
        <v>734</v>
      </c>
      <c r="L68" s="105" t="str">
        <f t="shared" si="33"/>
        <v>Yes</v>
      </c>
    </row>
    <row r="69" spans="1:12" x14ac:dyDescent="0.2">
      <c r="A69" s="128" t="s">
        <v>194</v>
      </c>
      <c r="B69" s="30" t="s">
        <v>213</v>
      </c>
      <c r="C69" s="1">
        <v>1023662</v>
      </c>
      <c r="D69" s="1" t="str">
        <f t="shared" si="17"/>
        <v>N/A</v>
      </c>
      <c r="E69" s="1">
        <v>1055178</v>
      </c>
      <c r="F69" s="1" t="str">
        <f t="shared" si="18"/>
        <v>N/A</v>
      </c>
      <c r="G69" s="1">
        <v>1088791</v>
      </c>
      <c r="H69" s="7" t="str">
        <f t="shared" si="19"/>
        <v>N/A</v>
      </c>
      <c r="I69" s="36">
        <v>3.0790000000000002</v>
      </c>
      <c r="J69" s="36">
        <v>3.1859999999999999</v>
      </c>
      <c r="K69" s="30" t="s">
        <v>734</v>
      </c>
      <c r="L69" s="105" t="str">
        <f t="shared" si="33"/>
        <v>Yes</v>
      </c>
    </row>
    <row r="70" spans="1:12" x14ac:dyDescent="0.2">
      <c r="A70" s="168" t="s">
        <v>78</v>
      </c>
      <c r="B70" s="30" t="s">
        <v>294</v>
      </c>
      <c r="C70" s="9">
        <v>3.1321773082000002</v>
      </c>
      <c r="D70" s="27" t="str">
        <f>IF($B70="N/A","N/A",IF(C70&gt;=20,"No",IF(C70&lt;0,"No","Yes")))</f>
        <v>Yes</v>
      </c>
      <c r="E70" s="9">
        <v>2.4094913695</v>
      </c>
      <c r="F70" s="27" t="str">
        <f>IF($B70="N/A","N/A",IF(E70&gt;=20,"No",IF(E70&lt;0,"No","Yes")))</f>
        <v>Yes</v>
      </c>
      <c r="G70" s="9">
        <v>3.5670408812000001</v>
      </c>
      <c r="H70" s="27" t="str">
        <f>IF($B70="N/A","N/A",IF(G70&gt;=20,"No",IF(G70&lt;0,"No","Yes")))</f>
        <v>Yes</v>
      </c>
      <c r="I70" s="8">
        <v>-23.1</v>
      </c>
      <c r="J70" s="8">
        <v>48.04</v>
      </c>
      <c r="K70" s="28" t="s">
        <v>734</v>
      </c>
      <c r="L70" s="105" t="str">
        <f t="shared" si="20"/>
        <v>No</v>
      </c>
    </row>
    <row r="71" spans="1:12" x14ac:dyDescent="0.2">
      <c r="A71" s="168" t="s">
        <v>79</v>
      </c>
      <c r="B71" s="22" t="s">
        <v>213</v>
      </c>
      <c r="C71" s="9">
        <v>96.867822692000004</v>
      </c>
      <c r="D71" s="27" t="str">
        <f>IF($B71="N/A","N/A",IF(C71&gt;10,"No",IF(C71&lt;-10,"No","Yes")))</f>
        <v>N/A</v>
      </c>
      <c r="E71" s="9">
        <v>97.590508630000002</v>
      </c>
      <c r="F71" s="27" t="str">
        <f>IF($B71="N/A","N/A",IF(E71&gt;10,"No",IF(E71&lt;-10,"No","Yes")))</f>
        <v>N/A</v>
      </c>
      <c r="G71" s="9">
        <v>96.398361929000004</v>
      </c>
      <c r="H71" s="27" t="str">
        <f>IF($B71="N/A","N/A",IF(G71&gt;10,"No",IF(G71&lt;-10,"No","Yes")))</f>
        <v>N/A</v>
      </c>
      <c r="I71" s="8">
        <v>0.74609999999999999</v>
      </c>
      <c r="J71" s="8">
        <v>-1.22</v>
      </c>
      <c r="K71" s="28" t="s">
        <v>734</v>
      </c>
      <c r="L71" s="105" t="str">
        <f t="shared" si="20"/>
        <v>Yes</v>
      </c>
    </row>
    <row r="72" spans="1:12" x14ac:dyDescent="0.2">
      <c r="A72" s="168" t="s">
        <v>80</v>
      </c>
      <c r="B72" s="22" t="s">
        <v>213</v>
      </c>
      <c r="C72" s="9">
        <v>0</v>
      </c>
      <c r="D72" s="27" t="str">
        <f>IF($B72="N/A","N/A",IF(C72&gt;10,"No",IF(C72&lt;-10,"No","Yes")))</f>
        <v>N/A</v>
      </c>
      <c r="E72" s="9">
        <v>0</v>
      </c>
      <c r="F72" s="27" t="str">
        <f>IF($B72="N/A","N/A",IF(E72&gt;10,"No",IF(E72&lt;-10,"No","Yes")))</f>
        <v>N/A</v>
      </c>
      <c r="G72" s="9">
        <v>0</v>
      </c>
      <c r="H72" s="27" t="str">
        <f>IF($B72="N/A","N/A",IF(G72&gt;10,"No",IF(G72&lt;-10,"No","Yes")))</f>
        <v>N/A</v>
      </c>
      <c r="I72" s="8" t="s">
        <v>1748</v>
      </c>
      <c r="J72" s="8" t="s">
        <v>1748</v>
      </c>
      <c r="K72" s="28" t="s">
        <v>734</v>
      </c>
      <c r="L72" s="105" t="str">
        <f t="shared" si="20"/>
        <v>N/A</v>
      </c>
    </row>
    <row r="73" spans="1:12" x14ac:dyDescent="0.2">
      <c r="A73" s="168" t="s">
        <v>81</v>
      </c>
      <c r="B73" s="22" t="s">
        <v>213</v>
      </c>
      <c r="C73" s="9">
        <v>2.1710451923999998</v>
      </c>
      <c r="D73" s="27" t="str">
        <f>IF($B73="N/A","N/A",IF(C73&gt;10,"No",IF(C73&lt;-10,"No","Yes")))</f>
        <v>N/A</v>
      </c>
      <c r="E73" s="9">
        <v>2.2946322656999998</v>
      </c>
      <c r="F73" s="27" t="str">
        <f>IF($B73="N/A","N/A",IF(E73&gt;10,"No",IF(E73&lt;-10,"No","Yes")))</f>
        <v>N/A</v>
      </c>
      <c r="G73" s="9">
        <v>10.305781812999999</v>
      </c>
      <c r="H73" s="27" t="str">
        <f>IF($B73="N/A","N/A",IF(G73&gt;10,"No",IF(G73&lt;-10,"No","Yes")))</f>
        <v>N/A</v>
      </c>
      <c r="I73" s="8">
        <v>5.6929999999999996</v>
      </c>
      <c r="J73" s="8">
        <v>349.1</v>
      </c>
      <c r="K73" s="28" t="s">
        <v>734</v>
      </c>
      <c r="L73" s="105" t="str">
        <f t="shared" si="20"/>
        <v>No</v>
      </c>
    </row>
    <row r="74" spans="1:12" x14ac:dyDescent="0.2">
      <c r="A74" s="168" t="s">
        <v>121</v>
      </c>
      <c r="B74" s="22" t="s">
        <v>213</v>
      </c>
      <c r="C74" s="9">
        <v>97.828954808000006</v>
      </c>
      <c r="D74" s="27" t="str">
        <f>IF($B74="N/A","N/A",IF(C74&gt;10,"No",IF(C74&lt;-10,"No","Yes")))</f>
        <v>N/A</v>
      </c>
      <c r="E74" s="9">
        <v>97.705367734000006</v>
      </c>
      <c r="F74" s="27" t="str">
        <f>IF($B74="N/A","N/A",IF(E74&gt;10,"No",IF(E74&lt;-10,"No","Yes")))</f>
        <v>N/A</v>
      </c>
      <c r="G74" s="9">
        <v>89.686206436000006</v>
      </c>
      <c r="H74" s="27" t="str">
        <f>IF($B74="N/A","N/A",IF(G74&gt;10,"No",IF(G74&lt;-10,"No","Yes")))</f>
        <v>N/A</v>
      </c>
      <c r="I74" s="8">
        <v>-0.126</v>
      </c>
      <c r="J74" s="8">
        <v>-8.2100000000000009</v>
      </c>
      <c r="K74" s="28" t="s">
        <v>734</v>
      </c>
      <c r="L74" s="105" t="str">
        <f t="shared" si="20"/>
        <v>Yes</v>
      </c>
    </row>
    <row r="75" spans="1:12" x14ac:dyDescent="0.2">
      <c r="A75" s="168" t="s">
        <v>82</v>
      </c>
      <c r="B75" s="22" t="s">
        <v>213</v>
      </c>
      <c r="C75" s="9">
        <v>0</v>
      </c>
      <c r="D75" s="27" t="str">
        <f>IF($B75="N/A","N/A",IF(C75&gt;10,"No",IF(C75&lt;-10,"No","Yes")))</f>
        <v>N/A</v>
      </c>
      <c r="E75" s="9">
        <v>0</v>
      </c>
      <c r="F75" s="27" t="str">
        <f>IF($B75="N/A","N/A",IF(E75&gt;10,"No",IF(E75&lt;-10,"No","Yes")))</f>
        <v>N/A</v>
      </c>
      <c r="G75" s="9">
        <v>0</v>
      </c>
      <c r="H75" s="27" t="str">
        <f>IF($B75="N/A","N/A",IF(G75&gt;10,"No",IF(G75&lt;-10,"No","Yes")))</f>
        <v>N/A</v>
      </c>
      <c r="I75" s="8" t="s">
        <v>1748</v>
      </c>
      <c r="J75" s="8" t="s">
        <v>1748</v>
      </c>
      <c r="K75" s="28" t="s">
        <v>734</v>
      </c>
      <c r="L75" s="105" t="str">
        <f t="shared" si="20"/>
        <v>N/A</v>
      </c>
    </row>
    <row r="76" spans="1:12" x14ac:dyDescent="0.2">
      <c r="A76" s="168" t="s">
        <v>195</v>
      </c>
      <c r="B76" s="22" t="s">
        <v>213</v>
      </c>
      <c r="C76" s="9">
        <v>72.206136486000005</v>
      </c>
      <c r="D76" s="27" t="str">
        <f t="shared" ref="D76:D98" si="34">IF($B76="N/A","N/A",IF(C76&gt;10,"No",IF(C76&lt;-10,"No","Yes")))</f>
        <v>N/A</v>
      </c>
      <c r="E76" s="9">
        <v>70.948270867999994</v>
      </c>
      <c r="F76" s="27" t="str">
        <f t="shared" ref="F76:F98" si="35">IF($B76="N/A","N/A",IF(E76&gt;10,"No",IF(E76&lt;-10,"No","Yes")))</f>
        <v>N/A</v>
      </c>
      <c r="G76" s="9">
        <v>95.520413684999994</v>
      </c>
      <c r="H76" s="27" t="str">
        <f t="shared" ref="H76:H98" si="36">IF($B76="N/A","N/A",IF(G76&gt;10,"No",IF(G76&lt;-10,"No","Yes")))</f>
        <v>N/A</v>
      </c>
      <c r="I76" s="8">
        <v>-1.74</v>
      </c>
      <c r="J76" s="8">
        <v>34.630000000000003</v>
      </c>
      <c r="K76" s="28" t="s">
        <v>734</v>
      </c>
      <c r="L76" s="105" t="str">
        <f>IF(J76="Div by 0", "N/A", IF(OR(J76="N/A",K76="N/A"),"N/A", IF(J76&gt;VALUE(MID(K76,1,2)), "No", IF(J76&lt;-1*VALUE(MID(K76,1,2)), "No", "Yes"))))</f>
        <v>No</v>
      </c>
    </row>
    <row r="77" spans="1:12" x14ac:dyDescent="0.2">
      <c r="A77" s="168" t="s">
        <v>196</v>
      </c>
      <c r="B77" s="22" t="s">
        <v>213</v>
      </c>
      <c r="C77" s="9">
        <v>27.793863514000002</v>
      </c>
      <c r="D77" s="27" t="str">
        <f t="shared" si="34"/>
        <v>N/A</v>
      </c>
      <c r="E77" s="9">
        <v>29.051729131999998</v>
      </c>
      <c r="F77" s="27" t="str">
        <f t="shared" si="35"/>
        <v>N/A</v>
      </c>
      <c r="G77" s="9">
        <v>4.4795863146999997</v>
      </c>
      <c r="H77" s="27" t="str">
        <f t="shared" si="36"/>
        <v>N/A</v>
      </c>
      <c r="I77" s="8">
        <v>4.5259999999999998</v>
      </c>
      <c r="J77" s="8">
        <v>-84.6</v>
      </c>
      <c r="K77" s="28" t="s">
        <v>734</v>
      </c>
      <c r="L77" s="105" t="str">
        <f t="shared" ref="L77:L81" si="37">IF(J77="Div by 0", "N/A", IF(OR(J77="N/A",K77="N/A"),"N/A", IF(J77&gt;VALUE(MID(K77,1,2)), "No", IF(J77&lt;-1*VALUE(MID(K77,1,2)), "No", "Yes"))))</f>
        <v>No</v>
      </c>
    </row>
    <row r="78" spans="1:12" x14ac:dyDescent="0.2">
      <c r="A78" s="168" t="s">
        <v>197</v>
      </c>
      <c r="B78" s="22" t="s">
        <v>213</v>
      </c>
      <c r="C78" s="9">
        <v>0</v>
      </c>
      <c r="D78" s="27" t="str">
        <f t="shared" si="34"/>
        <v>N/A</v>
      </c>
      <c r="E78" s="9">
        <v>0</v>
      </c>
      <c r="F78" s="27" t="str">
        <f t="shared" si="35"/>
        <v>N/A</v>
      </c>
      <c r="G78" s="9">
        <v>0</v>
      </c>
      <c r="H78" s="27" t="str">
        <f t="shared" si="36"/>
        <v>N/A</v>
      </c>
      <c r="I78" s="8" t="s">
        <v>1748</v>
      </c>
      <c r="J78" s="8" t="s">
        <v>1748</v>
      </c>
      <c r="K78" s="28" t="s">
        <v>734</v>
      </c>
      <c r="L78" s="105" t="str">
        <f t="shared" si="37"/>
        <v>N/A</v>
      </c>
    </row>
    <row r="79" spans="1:12" x14ac:dyDescent="0.2">
      <c r="A79" s="168" t="s">
        <v>198</v>
      </c>
      <c r="B79" s="22" t="s">
        <v>213</v>
      </c>
      <c r="C79" s="9">
        <v>73.767732628000005</v>
      </c>
      <c r="D79" s="27" t="str">
        <f t="shared" si="34"/>
        <v>N/A</v>
      </c>
      <c r="E79" s="9">
        <v>73.254437870000004</v>
      </c>
      <c r="F79" s="27" t="str">
        <f t="shared" si="35"/>
        <v>N/A</v>
      </c>
      <c r="G79" s="9">
        <v>97.206261144999999</v>
      </c>
      <c r="H79" s="27" t="str">
        <f t="shared" si="36"/>
        <v>N/A</v>
      </c>
      <c r="I79" s="8">
        <v>-0.69599999999999995</v>
      </c>
      <c r="J79" s="8">
        <v>32.700000000000003</v>
      </c>
      <c r="K79" s="28" t="s">
        <v>734</v>
      </c>
      <c r="L79" s="105" t="str">
        <f t="shared" si="37"/>
        <v>No</v>
      </c>
    </row>
    <row r="80" spans="1:12" x14ac:dyDescent="0.2">
      <c r="A80" s="168" t="s">
        <v>199</v>
      </c>
      <c r="B80" s="22" t="s">
        <v>213</v>
      </c>
      <c r="C80" s="9">
        <v>26.232267371999999</v>
      </c>
      <c r="D80" s="27" t="str">
        <f t="shared" si="34"/>
        <v>N/A</v>
      </c>
      <c r="E80" s="9">
        <v>26.74556213</v>
      </c>
      <c r="F80" s="27" t="str">
        <f t="shared" si="35"/>
        <v>N/A</v>
      </c>
      <c r="G80" s="9">
        <v>2.7937388547999999</v>
      </c>
      <c r="H80" s="27" t="str">
        <f t="shared" si="36"/>
        <v>N/A</v>
      </c>
      <c r="I80" s="8">
        <v>1.9570000000000001</v>
      </c>
      <c r="J80" s="8">
        <v>-89.6</v>
      </c>
      <c r="K80" s="28" t="s">
        <v>734</v>
      </c>
      <c r="L80" s="105" t="str">
        <f t="shared" si="37"/>
        <v>No</v>
      </c>
    </row>
    <row r="81" spans="1:12" x14ac:dyDescent="0.2">
      <c r="A81" s="168" t="s">
        <v>200</v>
      </c>
      <c r="B81" s="30" t="s">
        <v>213</v>
      </c>
      <c r="C81" s="9">
        <v>0</v>
      </c>
      <c r="D81" s="27" t="str">
        <f t="shared" si="34"/>
        <v>N/A</v>
      </c>
      <c r="E81" s="9">
        <v>0</v>
      </c>
      <c r="F81" s="27" t="str">
        <f t="shared" si="35"/>
        <v>N/A</v>
      </c>
      <c r="G81" s="9">
        <v>0</v>
      </c>
      <c r="H81" s="27" t="str">
        <f t="shared" si="36"/>
        <v>N/A</v>
      </c>
      <c r="I81" s="8" t="s">
        <v>1748</v>
      </c>
      <c r="J81" s="8" t="s">
        <v>1748</v>
      </c>
      <c r="K81" s="30" t="s">
        <v>734</v>
      </c>
      <c r="L81" s="105" t="str">
        <f t="shared" si="37"/>
        <v>N/A</v>
      </c>
    </row>
    <row r="82" spans="1:12" x14ac:dyDescent="0.2">
      <c r="A82" s="168" t="s">
        <v>73</v>
      </c>
      <c r="B82" s="22" t="s">
        <v>213</v>
      </c>
      <c r="C82" s="23">
        <v>842283</v>
      </c>
      <c r="D82" s="27" t="str">
        <f t="shared" si="34"/>
        <v>N/A</v>
      </c>
      <c r="E82" s="23">
        <v>912512</v>
      </c>
      <c r="F82" s="27" t="str">
        <f t="shared" si="35"/>
        <v>N/A</v>
      </c>
      <c r="G82" s="23">
        <v>967150</v>
      </c>
      <c r="H82" s="27" t="str">
        <f t="shared" si="36"/>
        <v>N/A</v>
      </c>
      <c r="I82" s="8">
        <v>8.3379999999999992</v>
      </c>
      <c r="J82" s="8">
        <v>5.9880000000000004</v>
      </c>
      <c r="K82" s="28" t="s">
        <v>734</v>
      </c>
      <c r="L82" s="105" t="str">
        <f t="shared" si="20"/>
        <v>Yes</v>
      </c>
    </row>
    <row r="83" spans="1:12" x14ac:dyDescent="0.2">
      <c r="A83" s="168" t="s">
        <v>1243</v>
      </c>
      <c r="B83" s="22" t="s">
        <v>213</v>
      </c>
      <c r="C83" s="4">
        <v>8.4294708999999995E-3</v>
      </c>
      <c r="D83" s="27" t="str">
        <f t="shared" si="34"/>
        <v>N/A</v>
      </c>
      <c r="E83" s="4">
        <v>8.7670079999999997E-3</v>
      </c>
      <c r="F83" s="27" t="str">
        <f t="shared" si="35"/>
        <v>N/A</v>
      </c>
      <c r="G83" s="4">
        <v>1.8611383999999999E-3</v>
      </c>
      <c r="H83" s="27" t="str">
        <f t="shared" si="36"/>
        <v>N/A</v>
      </c>
      <c r="I83" s="8">
        <v>4.0039999999999996</v>
      </c>
      <c r="J83" s="8">
        <v>-78.8</v>
      </c>
      <c r="K83" s="28" t="s">
        <v>734</v>
      </c>
      <c r="L83" s="105" t="str">
        <f t="shared" si="20"/>
        <v>No</v>
      </c>
    </row>
    <row r="84" spans="1:12" x14ac:dyDescent="0.2">
      <c r="A84" s="168" t="s">
        <v>1244</v>
      </c>
      <c r="B84" s="22" t="s">
        <v>213</v>
      </c>
      <c r="C84" s="4">
        <v>0</v>
      </c>
      <c r="D84" s="27" t="str">
        <f t="shared" si="34"/>
        <v>N/A</v>
      </c>
      <c r="E84" s="4">
        <v>0</v>
      </c>
      <c r="F84" s="27" t="str">
        <f t="shared" si="35"/>
        <v>N/A</v>
      </c>
      <c r="G84" s="4">
        <v>0</v>
      </c>
      <c r="H84" s="27" t="str">
        <f t="shared" si="36"/>
        <v>N/A</v>
      </c>
      <c r="I84" s="8" t="s">
        <v>1748</v>
      </c>
      <c r="J84" s="8" t="s">
        <v>1748</v>
      </c>
      <c r="K84" s="28" t="s">
        <v>734</v>
      </c>
      <c r="L84" s="105" t="str">
        <f t="shared" si="20"/>
        <v>N/A</v>
      </c>
    </row>
    <row r="85" spans="1:12" x14ac:dyDescent="0.2">
      <c r="A85" s="168" t="s">
        <v>1245</v>
      </c>
      <c r="B85" s="22" t="s">
        <v>213</v>
      </c>
      <c r="C85" s="4">
        <v>0</v>
      </c>
      <c r="D85" s="27" t="str">
        <f t="shared" si="34"/>
        <v>N/A</v>
      </c>
      <c r="E85" s="4">
        <v>0</v>
      </c>
      <c r="F85" s="27" t="str">
        <f t="shared" si="35"/>
        <v>N/A</v>
      </c>
      <c r="G85" s="4">
        <v>0</v>
      </c>
      <c r="H85" s="27" t="str">
        <f t="shared" si="36"/>
        <v>N/A</v>
      </c>
      <c r="I85" s="8" t="s">
        <v>1748</v>
      </c>
      <c r="J85" s="8" t="s">
        <v>1748</v>
      </c>
      <c r="K85" s="28" t="s">
        <v>734</v>
      </c>
      <c r="L85" s="105" t="str">
        <f t="shared" si="20"/>
        <v>N/A</v>
      </c>
    </row>
    <row r="86" spans="1:12" x14ac:dyDescent="0.2">
      <c r="A86" s="168" t="s">
        <v>1246</v>
      </c>
      <c r="B86" s="22" t="s">
        <v>213</v>
      </c>
      <c r="C86" s="4">
        <v>3.7991981000000002E-3</v>
      </c>
      <c r="D86" s="27" t="str">
        <f t="shared" si="34"/>
        <v>N/A</v>
      </c>
      <c r="E86" s="4">
        <v>3.6163908E-3</v>
      </c>
      <c r="F86" s="27" t="str">
        <f t="shared" si="35"/>
        <v>N/A</v>
      </c>
      <c r="G86" s="4">
        <v>0</v>
      </c>
      <c r="H86" s="27" t="str">
        <f t="shared" si="36"/>
        <v>N/A</v>
      </c>
      <c r="I86" s="8">
        <v>-4.8099999999999996</v>
      </c>
      <c r="J86" s="8">
        <v>-100</v>
      </c>
      <c r="K86" s="28" t="s">
        <v>734</v>
      </c>
      <c r="L86" s="105" t="str">
        <f t="shared" si="20"/>
        <v>No</v>
      </c>
    </row>
    <row r="87" spans="1:12" x14ac:dyDescent="0.2">
      <c r="A87" s="168" t="s">
        <v>1247</v>
      </c>
      <c r="B87" s="22" t="s">
        <v>213</v>
      </c>
      <c r="C87" s="4">
        <v>24.312849718999999</v>
      </c>
      <c r="D87" s="27" t="str">
        <f t="shared" si="34"/>
        <v>N/A</v>
      </c>
      <c r="E87" s="4">
        <v>28.133657419999999</v>
      </c>
      <c r="F87" s="27" t="str">
        <f t="shared" si="35"/>
        <v>N/A</v>
      </c>
      <c r="G87" s="4">
        <v>23.648761826000001</v>
      </c>
      <c r="H87" s="27" t="str">
        <f t="shared" si="36"/>
        <v>N/A</v>
      </c>
      <c r="I87" s="8">
        <v>15.72</v>
      </c>
      <c r="J87" s="8">
        <v>-15.9</v>
      </c>
      <c r="K87" s="28" t="s">
        <v>734</v>
      </c>
      <c r="L87" s="105" t="str">
        <f t="shared" si="20"/>
        <v>Yes</v>
      </c>
    </row>
    <row r="88" spans="1:12" x14ac:dyDescent="0.2">
      <c r="A88" s="168" t="s">
        <v>1248</v>
      </c>
      <c r="B88" s="22" t="s">
        <v>213</v>
      </c>
      <c r="C88" s="4">
        <v>0</v>
      </c>
      <c r="D88" s="27" t="str">
        <f t="shared" si="34"/>
        <v>N/A</v>
      </c>
      <c r="E88" s="4">
        <v>0</v>
      </c>
      <c r="F88" s="27" t="str">
        <f t="shared" si="35"/>
        <v>N/A</v>
      </c>
      <c r="G88" s="4">
        <v>0</v>
      </c>
      <c r="H88" s="27" t="str">
        <f t="shared" si="36"/>
        <v>N/A</v>
      </c>
      <c r="I88" s="8" t="s">
        <v>1748</v>
      </c>
      <c r="J88" s="8" t="s">
        <v>1748</v>
      </c>
      <c r="K88" s="28" t="s">
        <v>734</v>
      </c>
      <c r="L88" s="105" t="str">
        <f t="shared" si="20"/>
        <v>N/A</v>
      </c>
    </row>
    <row r="89" spans="1:12" x14ac:dyDescent="0.2">
      <c r="A89" s="168" t="s">
        <v>1249</v>
      </c>
      <c r="B89" s="22" t="s">
        <v>213</v>
      </c>
      <c r="C89" s="4">
        <v>0</v>
      </c>
      <c r="D89" s="27" t="str">
        <f t="shared" si="34"/>
        <v>N/A</v>
      </c>
      <c r="E89" s="4">
        <v>0</v>
      </c>
      <c r="F89" s="27" t="str">
        <f t="shared" si="35"/>
        <v>N/A</v>
      </c>
      <c r="G89" s="4">
        <v>0</v>
      </c>
      <c r="H89" s="27" t="str">
        <f t="shared" si="36"/>
        <v>N/A</v>
      </c>
      <c r="I89" s="8" t="s">
        <v>1748</v>
      </c>
      <c r="J89" s="8" t="s">
        <v>1748</v>
      </c>
      <c r="K89" s="28" t="s">
        <v>734</v>
      </c>
      <c r="L89" s="105" t="str">
        <f t="shared" si="20"/>
        <v>N/A</v>
      </c>
    </row>
    <row r="90" spans="1:12" x14ac:dyDescent="0.2">
      <c r="A90" s="168" t="s">
        <v>1250</v>
      </c>
      <c r="B90" s="22" t="s">
        <v>213</v>
      </c>
      <c r="C90" s="4">
        <v>53.534144699999999</v>
      </c>
      <c r="D90" s="27" t="str">
        <f t="shared" si="34"/>
        <v>N/A</v>
      </c>
      <c r="E90" s="4">
        <v>50.420597209</v>
      </c>
      <c r="F90" s="27" t="str">
        <f t="shared" si="35"/>
        <v>N/A</v>
      </c>
      <c r="G90" s="4">
        <v>74.675283047999997</v>
      </c>
      <c r="H90" s="27" t="str">
        <f t="shared" si="36"/>
        <v>N/A</v>
      </c>
      <c r="I90" s="8">
        <v>-5.82</v>
      </c>
      <c r="J90" s="8">
        <v>48.1</v>
      </c>
      <c r="K90" s="28" t="s">
        <v>734</v>
      </c>
      <c r="L90" s="105" t="str">
        <f t="shared" si="20"/>
        <v>No</v>
      </c>
    </row>
    <row r="91" spans="1:12" x14ac:dyDescent="0.2">
      <c r="A91" s="168" t="s">
        <v>1251</v>
      </c>
      <c r="B91" s="22" t="s">
        <v>213</v>
      </c>
      <c r="C91" s="4">
        <v>0</v>
      </c>
      <c r="D91" s="27" t="str">
        <f t="shared" si="34"/>
        <v>N/A</v>
      </c>
      <c r="E91" s="4">
        <v>0</v>
      </c>
      <c r="F91" s="27" t="str">
        <f t="shared" si="35"/>
        <v>N/A</v>
      </c>
      <c r="G91" s="4">
        <v>0</v>
      </c>
      <c r="H91" s="27" t="str">
        <f t="shared" si="36"/>
        <v>N/A</v>
      </c>
      <c r="I91" s="8" t="s">
        <v>1748</v>
      </c>
      <c r="J91" s="8" t="s">
        <v>1748</v>
      </c>
      <c r="K91" s="28" t="s">
        <v>734</v>
      </c>
      <c r="L91" s="105" t="str">
        <f t="shared" si="20"/>
        <v>N/A</v>
      </c>
    </row>
    <row r="92" spans="1:12" x14ac:dyDescent="0.2">
      <c r="A92" s="168" t="s">
        <v>1252</v>
      </c>
      <c r="B92" s="22" t="s">
        <v>213</v>
      </c>
      <c r="C92" s="4">
        <v>0</v>
      </c>
      <c r="D92" s="27" t="str">
        <f t="shared" si="34"/>
        <v>N/A</v>
      </c>
      <c r="E92" s="4">
        <v>0</v>
      </c>
      <c r="F92" s="27" t="str">
        <f t="shared" si="35"/>
        <v>N/A</v>
      </c>
      <c r="G92" s="4">
        <v>0</v>
      </c>
      <c r="H92" s="27" t="str">
        <f t="shared" si="36"/>
        <v>N/A</v>
      </c>
      <c r="I92" s="8" t="s">
        <v>1748</v>
      </c>
      <c r="J92" s="8" t="s">
        <v>1748</v>
      </c>
      <c r="K92" s="28" t="s">
        <v>734</v>
      </c>
      <c r="L92" s="105" t="str">
        <f t="shared" si="20"/>
        <v>N/A</v>
      </c>
    </row>
    <row r="93" spans="1:12" x14ac:dyDescent="0.2">
      <c r="A93" s="168" t="s">
        <v>1253</v>
      </c>
      <c r="B93" s="22" t="s">
        <v>213</v>
      </c>
      <c r="C93" s="4">
        <v>0</v>
      </c>
      <c r="D93" s="27" t="str">
        <f t="shared" si="34"/>
        <v>N/A</v>
      </c>
      <c r="E93" s="4">
        <v>0</v>
      </c>
      <c r="F93" s="27" t="str">
        <f t="shared" si="35"/>
        <v>N/A</v>
      </c>
      <c r="G93" s="4">
        <v>0</v>
      </c>
      <c r="H93" s="27" t="str">
        <f t="shared" si="36"/>
        <v>N/A</v>
      </c>
      <c r="I93" s="8" t="s">
        <v>1748</v>
      </c>
      <c r="J93" s="8" t="s">
        <v>1748</v>
      </c>
      <c r="K93" s="28" t="s">
        <v>734</v>
      </c>
      <c r="L93" s="105" t="str">
        <f t="shared" si="20"/>
        <v>N/A</v>
      </c>
    </row>
    <row r="94" spans="1:12" x14ac:dyDescent="0.2">
      <c r="A94" s="168" t="s">
        <v>1254</v>
      </c>
      <c r="B94" s="22" t="s">
        <v>213</v>
      </c>
      <c r="C94" s="4">
        <v>20.342094047</v>
      </c>
      <c r="D94" s="27" t="str">
        <f t="shared" si="34"/>
        <v>N/A</v>
      </c>
      <c r="E94" s="4">
        <v>19.746260871</v>
      </c>
      <c r="F94" s="27" t="str">
        <f t="shared" si="35"/>
        <v>N/A</v>
      </c>
      <c r="G94" s="4">
        <v>2.3677816300000001E-2</v>
      </c>
      <c r="H94" s="27" t="str">
        <f t="shared" si="36"/>
        <v>N/A</v>
      </c>
      <c r="I94" s="8">
        <v>-2.93</v>
      </c>
      <c r="J94" s="8">
        <v>-99.9</v>
      </c>
      <c r="K94" s="28" t="s">
        <v>734</v>
      </c>
      <c r="L94" s="105" t="str">
        <f t="shared" si="20"/>
        <v>No</v>
      </c>
    </row>
    <row r="95" spans="1:12" x14ac:dyDescent="0.2">
      <c r="A95" s="168" t="s">
        <v>1255</v>
      </c>
      <c r="B95" s="30" t="s">
        <v>213</v>
      </c>
      <c r="C95" s="9">
        <v>0</v>
      </c>
      <c r="D95" s="7" t="str">
        <f t="shared" si="34"/>
        <v>N/A</v>
      </c>
      <c r="E95" s="9">
        <v>0</v>
      </c>
      <c r="F95" s="7" t="str">
        <f t="shared" si="35"/>
        <v>N/A</v>
      </c>
      <c r="G95" s="9">
        <v>0</v>
      </c>
      <c r="H95" s="7" t="str">
        <f t="shared" si="36"/>
        <v>N/A</v>
      </c>
      <c r="I95" s="36" t="s">
        <v>1748</v>
      </c>
      <c r="J95" s="36" t="s">
        <v>1748</v>
      </c>
      <c r="K95" s="30" t="s">
        <v>734</v>
      </c>
      <c r="L95" s="105" t="str">
        <f t="shared" si="20"/>
        <v>N/A</v>
      </c>
    </row>
    <row r="96" spans="1:12" x14ac:dyDescent="0.2">
      <c r="A96" s="168" t="s">
        <v>1256</v>
      </c>
      <c r="B96" s="30" t="s">
        <v>213</v>
      </c>
      <c r="C96" s="9">
        <v>0</v>
      </c>
      <c r="D96" s="7" t="str">
        <f t="shared" si="34"/>
        <v>N/A</v>
      </c>
      <c r="E96" s="9">
        <v>0</v>
      </c>
      <c r="F96" s="7" t="str">
        <f t="shared" si="35"/>
        <v>N/A</v>
      </c>
      <c r="G96" s="9">
        <v>0</v>
      </c>
      <c r="H96" s="7" t="str">
        <f t="shared" si="36"/>
        <v>N/A</v>
      </c>
      <c r="I96" s="36" t="s">
        <v>1748</v>
      </c>
      <c r="J96" s="36" t="s">
        <v>1748</v>
      </c>
      <c r="K96" s="30" t="s">
        <v>734</v>
      </c>
      <c r="L96" s="105" t="str">
        <f t="shared" si="20"/>
        <v>N/A</v>
      </c>
    </row>
    <row r="97" spans="1:12" x14ac:dyDescent="0.2">
      <c r="A97" s="168" t="s">
        <v>1257</v>
      </c>
      <c r="B97" s="22" t="s">
        <v>213</v>
      </c>
      <c r="C97" s="4">
        <v>0</v>
      </c>
      <c r="D97" s="27" t="str">
        <f t="shared" si="34"/>
        <v>N/A</v>
      </c>
      <c r="E97" s="4">
        <v>0</v>
      </c>
      <c r="F97" s="27" t="str">
        <f t="shared" si="35"/>
        <v>N/A</v>
      </c>
      <c r="G97" s="4">
        <v>0</v>
      </c>
      <c r="H97" s="27" t="str">
        <f t="shared" si="36"/>
        <v>N/A</v>
      </c>
      <c r="I97" s="8" t="s">
        <v>1748</v>
      </c>
      <c r="J97" s="8" t="s">
        <v>1748</v>
      </c>
      <c r="K97" s="28" t="s">
        <v>734</v>
      </c>
      <c r="L97" s="105" t="str">
        <f t="shared" si="20"/>
        <v>N/A</v>
      </c>
    </row>
    <row r="98" spans="1:12" x14ac:dyDescent="0.2">
      <c r="A98" s="168" t="s">
        <v>1258</v>
      </c>
      <c r="B98" s="22" t="s">
        <v>213</v>
      </c>
      <c r="C98" s="4">
        <v>1.7986828655</v>
      </c>
      <c r="D98" s="27" t="str">
        <f t="shared" si="34"/>
        <v>N/A</v>
      </c>
      <c r="E98" s="4">
        <v>1.6871011010999999</v>
      </c>
      <c r="F98" s="27" t="str">
        <f t="shared" si="35"/>
        <v>N/A</v>
      </c>
      <c r="G98" s="4">
        <v>1.6504161712000001</v>
      </c>
      <c r="H98" s="27" t="str">
        <f t="shared" si="36"/>
        <v>N/A</v>
      </c>
      <c r="I98" s="8">
        <v>-6.2</v>
      </c>
      <c r="J98" s="8">
        <v>-2.17</v>
      </c>
      <c r="K98" s="28" t="s">
        <v>734</v>
      </c>
      <c r="L98" s="105" t="str">
        <f t="shared" si="20"/>
        <v>Yes</v>
      </c>
    </row>
    <row r="99" spans="1:12" x14ac:dyDescent="0.2">
      <c r="A99" s="168" t="s">
        <v>1259</v>
      </c>
      <c r="B99" s="38" t="s">
        <v>278</v>
      </c>
      <c r="C99" s="4">
        <v>0</v>
      </c>
      <c r="D99" s="27" t="str">
        <f>IF($B99="N/A","N/A",IF(C99&gt;=5,"No",IF(C99&lt;0,"No","Yes")))</f>
        <v>Yes</v>
      </c>
      <c r="E99" s="4">
        <v>0</v>
      </c>
      <c r="F99" s="27" t="str">
        <f>IF($B99="N/A","N/A",IF(E99&gt;=5,"No",IF(E99&lt;0,"No","Yes")))</f>
        <v>Yes</v>
      </c>
      <c r="G99" s="4">
        <v>0</v>
      </c>
      <c r="H99" s="27" t="str">
        <f>IF($B99="N/A","N/A",IF(G99&gt;=5,"No",IF(G99&lt;0,"No","Yes")))</f>
        <v>Yes</v>
      </c>
      <c r="I99" s="8" t="s">
        <v>1748</v>
      </c>
      <c r="J99" s="8" t="s">
        <v>1748</v>
      </c>
      <c r="K99" s="28" t="s">
        <v>734</v>
      </c>
      <c r="L99" s="105" t="str">
        <f t="shared" si="20"/>
        <v>N/A</v>
      </c>
    </row>
    <row r="100" spans="1:12" x14ac:dyDescent="0.2">
      <c r="A100" s="168" t="s">
        <v>107</v>
      </c>
      <c r="B100" s="22" t="s">
        <v>213</v>
      </c>
      <c r="C100" s="29">
        <v>1488388358</v>
      </c>
      <c r="D100" s="27" t="str">
        <f>IF($B100="N/A","N/A",IF(C100&gt;10,"No",IF(C100&lt;-10,"No","Yes")))</f>
        <v>N/A</v>
      </c>
      <c r="E100" s="29">
        <v>1569899278</v>
      </c>
      <c r="F100" s="27" t="str">
        <f>IF($B100="N/A","N/A",IF(E100&gt;10,"No",IF(E100&lt;-10,"No","Yes")))</f>
        <v>N/A</v>
      </c>
      <c r="G100" s="29">
        <v>1105504128</v>
      </c>
      <c r="H100" s="27" t="str">
        <f>IF($B100="N/A","N/A",IF(G100&gt;10,"No",IF(G100&lt;-10,"No","Yes")))</f>
        <v>N/A</v>
      </c>
      <c r="I100" s="8">
        <v>5.476</v>
      </c>
      <c r="J100" s="8">
        <v>-29.6</v>
      </c>
      <c r="K100" s="28" t="s">
        <v>734</v>
      </c>
      <c r="L100" s="105" t="str">
        <f t="shared" ref="L100:L111" si="38">IF(J100="Div by 0", "N/A", IF(K100="N/A","N/A", IF(J100&gt;VALUE(MID(K100,1,2)), "No", IF(J100&lt;-1*VALUE(MID(K100,1,2)), "No", "Yes"))))</f>
        <v>Yes</v>
      </c>
    </row>
    <row r="101" spans="1:12" x14ac:dyDescent="0.2">
      <c r="A101" s="168" t="s">
        <v>452</v>
      </c>
      <c r="B101" s="22" t="s">
        <v>213</v>
      </c>
      <c r="C101" s="29">
        <v>1467385048</v>
      </c>
      <c r="D101" s="27" t="str">
        <f>IF($B101="N/A","N/A",IF(C101&gt;10,"No",IF(C101&lt;-10,"No","Yes")))</f>
        <v>N/A</v>
      </c>
      <c r="E101" s="29">
        <v>1547754198</v>
      </c>
      <c r="F101" s="27" t="str">
        <f>IF($B101="N/A","N/A",IF(E101&gt;10,"No",IF(E101&lt;-10,"No","Yes")))</f>
        <v>N/A</v>
      </c>
      <c r="G101" s="29">
        <v>1105230058</v>
      </c>
      <c r="H101" s="27" t="str">
        <f>IF($B101="N/A","N/A",IF(G101&gt;10,"No",IF(G101&lt;-10,"No","Yes")))</f>
        <v>N/A</v>
      </c>
      <c r="I101" s="8">
        <v>5.4770000000000003</v>
      </c>
      <c r="J101" s="8">
        <v>-28.6</v>
      </c>
      <c r="K101" s="28" t="s">
        <v>734</v>
      </c>
      <c r="L101" s="105" t="str">
        <f t="shared" si="38"/>
        <v>Yes</v>
      </c>
    </row>
    <row r="102" spans="1:12" x14ac:dyDescent="0.2">
      <c r="A102" s="168" t="s">
        <v>453</v>
      </c>
      <c r="B102" s="22" t="s">
        <v>213</v>
      </c>
      <c r="C102" s="29">
        <v>239980</v>
      </c>
      <c r="D102" s="27" t="str">
        <f>IF($B102="N/A","N/A",IF(C102&gt;10,"No",IF(C102&lt;-10,"No","Yes")))</f>
        <v>N/A</v>
      </c>
      <c r="E102" s="29">
        <v>391780</v>
      </c>
      <c r="F102" s="27" t="str">
        <f>IF($B102="N/A","N/A",IF(E102&gt;10,"No",IF(E102&lt;-10,"No","Yes")))</f>
        <v>N/A</v>
      </c>
      <c r="G102" s="29">
        <v>273720</v>
      </c>
      <c r="H102" s="27" t="str">
        <f>IF($B102="N/A","N/A",IF(G102&gt;10,"No",IF(G102&lt;-10,"No","Yes")))</f>
        <v>N/A</v>
      </c>
      <c r="I102" s="8">
        <v>63.26</v>
      </c>
      <c r="J102" s="8">
        <v>-30.1</v>
      </c>
      <c r="K102" s="28" t="s">
        <v>734</v>
      </c>
      <c r="L102" s="105" t="str">
        <f t="shared" si="38"/>
        <v>No</v>
      </c>
    </row>
    <row r="103" spans="1:12" x14ac:dyDescent="0.2">
      <c r="A103" s="168" t="s">
        <v>454</v>
      </c>
      <c r="B103" s="22" t="s">
        <v>213</v>
      </c>
      <c r="C103" s="29">
        <v>20763330</v>
      </c>
      <c r="D103" s="27" t="str">
        <f>IF($B103="N/A","N/A",IF(C103&gt;10,"No",IF(C103&lt;-10,"No","Yes")))</f>
        <v>N/A</v>
      </c>
      <c r="E103" s="29">
        <v>21753300</v>
      </c>
      <c r="F103" s="27" t="str">
        <f>IF($B103="N/A","N/A",IF(E103&gt;10,"No",IF(E103&lt;-10,"No","Yes")))</f>
        <v>N/A</v>
      </c>
      <c r="G103" s="29">
        <v>350</v>
      </c>
      <c r="H103" s="27" t="str">
        <f>IF($B103="N/A","N/A",IF(G103&gt;10,"No",IF(G103&lt;-10,"No","Yes")))</f>
        <v>N/A</v>
      </c>
      <c r="I103" s="8">
        <v>4.7679999999999998</v>
      </c>
      <c r="J103" s="8">
        <v>-100</v>
      </c>
      <c r="K103" s="28" t="s">
        <v>734</v>
      </c>
      <c r="L103" s="105" t="str">
        <f t="shared" si="38"/>
        <v>No</v>
      </c>
    </row>
    <row r="104" spans="1:12" x14ac:dyDescent="0.2">
      <c r="A104" s="168" t="s">
        <v>108</v>
      </c>
      <c r="B104" s="39" t="s">
        <v>295</v>
      </c>
      <c r="C104" s="4">
        <v>0.74606986320000002</v>
      </c>
      <c r="D104" s="27" t="str">
        <f>IF($B104="N/A","N/A",IF(C104&gt;2,"No",IF(C104&lt;0.9,"No","Yes")))</f>
        <v>No</v>
      </c>
      <c r="E104" s="4">
        <v>0.72300443999999997</v>
      </c>
      <c r="F104" s="27" t="str">
        <f>IF($B104="N/A","N/A",IF(E104&gt;2,"No",IF(E104&lt;0.9,"No","Yes")))</f>
        <v>No</v>
      </c>
      <c r="G104" s="4">
        <v>0.40568978859999999</v>
      </c>
      <c r="H104" s="27" t="str">
        <f>IF($B104="N/A","N/A",IF(G104&gt;2,"No",IF(G104&lt;0.9,"No","Yes")))</f>
        <v>No</v>
      </c>
      <c r="I104" s="8">
        <v>-3.09</v>
      </c>
      <c r="J104" s="8">
        <v>-43.9</v>
      </c>
      <c r="K104" s="28" t="s">
        <v>734</v>
      </c>
      <c r="L104" s="105" t="str">
        <f t="shared" si="38"/>
        <v>No</v>
      </c>
    </row>
    <row r="105" spans="1:12" x14ac:dyDescent="0.2">
      <c r="A105" s="168" t="s">
        <v>455</v>
      </c>
      <c r="B105" s="39" t="s">
        <v>295</v>
      </c>
      <c r="C105" s="4">
        <v>1.0043430271</v>
      </c>
      <c r="D105" s="27" t="str">
        <f>IF($B105="N/A","N/A",IF(C105&gt;2,"No",IF(C105&lt;0.9,"No","Yes")))</f>
        <v>Yes</v>
      </c>
      <c r="E105" s="4">
        <v>1.0056032837</v>
      </c>
      <c r="F105" s="27" t="str">
        <f>IF($B105="N/A","N/A",IF(E105&gt;2,"No",IF(E105&lt;0.9,"No","Yes")))</f>
        <v>Yes</v>
      </c>
      <c r="G105" s="4">
        <v>0.55968590610000002</v>
      </c>
      <c r="H105" s="27" t="str">
        <f>IF($B105="N/A","N/A",IF(G105&gt;2,"No",IF(G105&lt;0.9,"No","Yes")))</f>
        <v>No</v>
      </c>
      <c r="I105" s="8">
        <v>0.1255</v>
      </c>
      <c r="J105" s="8">
        <v>-44.3</v>
      </c>
      <c r="K105" s="28" t="s">
        <v>734</v>
      </c>
      <c r="L105" s="105" t="str">
        <f t="shared" si="38"/>
        <v>No</v>
      </c>
    </row>
    <row r="106" spans="1:12" x14ac:dyDescent="0.2">
      <c r="A106" s="168" t="s">
        <v>456</v>
      </c>
      <c r="B106" s="39" t="s">
        <v>295</v>
      </c>
      <c r="C106" s="4">
        <v>1.168052E-4</v>
      </c>
      <c r="D106" s="27" t="str">
        <f>IF($B106="N/A","N/A",IF(C106&gt;2,"No",IF(C106&lt;0.9,"No","Yes")))</f>
        <v>No</v>
      </c>
      <c r="E106" s="4">
        <v>1.787227E-4</v>
      </c>
      <c r="F106" s="27" t="str">
        <f>IF($B106="N/A","N/A",IF(E106&gt;2,"No",IF(E106&lt;0.9,"No","Yes")))</f>
        <v>No</v>
      </c>
      <c r="G106" s="4">
        <v>1.155031E-4</v>
      </c>
      <c r="H106" s="27" t="str">
        <f>IF($B106="N/A","N/A",IF(G106&gt;2,"No",IF(G106&lt;0.9,"No","Yes")))</f>
        <v>No</v>
      </c>
      <c r="I106" s="8">
        <v>53.01</v>
      </c>
      <c r="J106" s="8">
        <v>-35.4</v>
      </c>
      <c r="K106" s="28" t="s">
        <v>734</v>
      </c>
      <c r="L106" s="105" t="str">
        <f t="shared" si="38"/>
        <v>No</v>
      </c>
    </row>
    <row r="107" spans="1:12" x14ac:dyDescent="0.2">
      <c r="A107" s="168" t="s">
        <v>457</v>
      </c>
      <c r="B107" s="39" t="s">
        <v>295</v>
      </c>
      <c r="C107" s="4">
        <v>0.99991282079999999</v>
      </c>
      <c r="D107" s="27" t="str">
        <f>IF($B107="N/A","N/A",IF(C107&gt;2,"No",IF(C107&lt;0.9,"No","Yes")))</f>
        <v>Yes</v>
      </c>
      <c r="E107" s="4">
        <v>1.0014728069000001</v>
      </c>
      <c r="F107" s="27" t="str">
        <f>IF($B107="N/A","N/A",IF(E107&gt;2,"No",IF(E107&lt;0.9,"No","Yes")))</f>
        <v>Yes</v>
      </c>
      <c r="G107" s="4">
        <v>5.1979208000000002E-3</v>
      </c>
      <c r="H107" s="27" t="str">
        <f>IF($B107="N/A","N/A",IF(G107&gt;2,"No",IF(G107&lt;0.9,"No","Yes")))</f>
        <v>No</v>
      </c>
      <c r="I107" s="8">
        <v>0.156</v>
      </c>
      <c r="J107" s="8">
        <v>-99.5</v>
      </c>
      <c r="K107" s="28" t="s">
        <v>734</v>
      </c>
      <c r="L107" s="105" t="str">
        <f t="shared" si="38"/>
        <v>No</v>
      </c>
    </row>
    <row r="108" spans="1:12" x14ac:dyDescent="0.2">
      <c r="A108" s="168" t="s">
        <v>1260</v>
      </c>
      <c r="B108" s="22" t="s">
        <v>213</v>
      </c>
      <c r="C108" s="29">
        <v>146.75380181</v>
      </c>
      <c r="D108" s="27" t="str">
        <f>IF($B108="N/A","N/A",IF(C108&gt;10,"No",IF(C108&lt;-10,"No","Yes")))</f>
        <v>N/A</v>
      </c>
      <c r="E108" s="29">
        <v>145.15022698999999</v>
      </c>
      <c r="F108" s="27" t="str">
        <f>IF($B108="N/A","N/A",IF(E108&gt;10,"No",IF(E108&lt;-10,"No","Yes")))</f>
        <v>N/A</v>
      </c>
      <c r="G108" s="29">
        <v>107.06126476999999</v>
      </c>
      <c r="H108" s="27" t="str">
        <f>IF($B108="N/A","N/A",IF(G108&gt;10,"No",IF(G108&lt;-10,"No","Yes")))</f>
        <v>N/A</v>
      </c>
      <c r="I108" s="8">
        <v>-1.0900000000000001</v>
      </c>
      <c r="J108" s="8">
        <v>-26.2</v>
      </c>
      <c r="K108" s="28" t="s">
        <v>734</v>
      </c>
      <c r="L108" s="105" t="str">
        <f t="shared" si="38"/>
        <v>Yes</v>
      </c>
    </row>
    <row r="109" spans="1:12" x14ac:dyDescent="0.2">
      <c r="A109" s="168" t="s">
        <v>1261</v>
      </c>
      <c r="B109" s="22" t="s">
        <v>213</v>
      </c>
      <c r="C109" s="29">
        <v>268.46798210999998</v>
      </c>
      <c r="D109" s="27" t="str">
        <f>IF($B109="N/A","N/A",IF(C109&gt;10,"No",IF(C109&lt;-10,"No","Yes")))</f>
        <v>N/A</v>
      </c>
      <c r="E109" s="29">
        <v>275.83429029000001</v>
      </c>
      <c r="F109" s="27" t="str">
        <f>IF($B109="N/A","N/A",IF(E109&gt;10,"No",IF(E109&lt;-10,"No","Yes")))</f>
        <v>N/A</v>
      </c>
      <c r="G109" s="29">
        <v>147.70660828999999</v>
      </c>
      <c r="H109" s="27" t="str">
        <f>IF($B109="N/A","N/A",IF(G109&gt;10,"No",IF(G109&lt;-10,"No","Yes")))</f>
        <v>N/A</v>
      </c>
      <c r="I109" s="8">
        <v>2.7440000000000002</v>
      </c>
      <c r="J109" s="8">
        <v>-46.5</v>
      </c>
      <c r="K109" s="28" t="s">
        <v>734</v>
      </c>
      <c r="L109" s="105" t="str">
        <f t="shared" si="38"/>
        <v>No</v>
      </c>
    </row>
    <row r="110" spans="1:12" x14ac:dyDescent="0.2">
      <c r="A110" s="168" t="s">
        <v>1262</v>
      </c>
      <c r="B110" s="22" t="s">
        <v>213</v>
      </c>
      <c r="C110" s="29">
        <v>2.3674749700000001E-2</v>
      </c>
      <c r="D110" s="27" t="str">
        <f>IF($B110="N/A","N/A",IF(C110&gt;10,"No",IF(C110&lt;-10,"No","Yes")))</f>
        <v>N/A</v>
      </c>
      <c r="E110" s="29">
        <v>3.6242230700000003E-2</v>
      </c>
      <c r="F110" s="27" t="str">
        <f>IF($B110="N/A","N/A",IF(E110&gt;10,"No",IF(E110&lt;-10,"No","Yes")))</f>
        <v>N/A</v>
      </c>
      <c r="G110" s="29">
        <v>2.65230862E-2</v>
      </c>
      <c r="H110" s="27" t="str">
        <f>IF($B110="N/A","N/A",IF(G110&gt;10,"No",IF(G110&lt;-10,"No","Yes")))</f>
        <v>N/A</v>
      </c>
      <c r="I110" s="8">
        <v>53.08</v>
      </c>
      <c r="J110" s="8">
        <v>-26.8</v>
      </c>
      <c r="K110" s="28" t="s">
        <v>734</v>
      </c>
      <c r="L110" s="105" t="str">
        <f t="shared" si="38"/>
        <v>Yes</v>
      </c>
    </row>
    <row r="111" spans="1:12" x14ac:dyDescent="0.2">
      <c r="A111" s="168" t="s">
        <v>1263</v>
      </c>
      <c r="B111" s="22" t="s">
        <v>213</v>
      </c>
      <c r="C111" s="29">
        <v>10.000717663</v>
      </c>
      <c r="D111" s="27" t="str">
        <f>IF($B111="N/A","N/A",IF(C111&gt;10,"No",IF(C111&lt;-10,"No","Yes")))</f>
        <v>N/A</v>
      </c>
      <c r="E111" s="29">
        <v>10.015133218000001</v>
      </c>
      <c r="F111" s="27" t="str">
        <f>IF($B111="N/A","N/A",IF(E111&gt;10,"No",IF(E111&lt;-10,"No","Yes")))</f>
        <v>N/A</v>
      </c>
      <c r="G111" s="29">
        <v>0.13994402240000001</v>
      </c>
      <c r="H111" s="27" t="str">
        <f>IF($B111="N/A","N/A",IF(G111&gt;10,"No",IF(G111&lt;-10,"No","Yes")))</f>
        <v>N/A</v>
      </c>
      <c r="I111" s="8">
        <v>0.14410000000000001</v>
      </c>
      <c r="J111" s="8">
        <v>-98.6</v>
      </c>
      <c r="K111" s="28" t="s">
        <v>734</v>
      </c>
      <c r="L111" s="105" t="str">
        <f t="shared" si="38"/>
        <v>No</v>
      </c>
    </row>
    <row r="112" spans="1:12" x14ac:dyDescent="0.2">
      <c r="A112" s="168" t="s">
        <v>325</v>
      </c>
      <c r="B112" s="30" t="s">
        <v>296</v>
      </c>
      <c r="C112" s="4">
        <v>77.561539144999998</v>
      </c>
      <c r="D112" s="27" t="str">
        <f>IF(OR($B112="N/A",$C112="N/A"),"N/A",IF(C112&gt;98,"Yes","No"))</f>
        <v>No</v>
      </c>
      <c r="E112" s="4">
        <v>78.385570864000002</v>
      </c>
      <c r="F112" s="27" t="str">
        <f>IF(OR($B112="N/A",$E112="N/A"),"N/A",IF(E112&gt;98,"Yes","No"))</f>
        <v>No</v>
      </c>
      <c r="G112" s="4">
        <v>69.285255883999994</v>
      </c>
      <c r="H112" s="27" t="str">
        <f t="shared" ref="H112:H115" si="39">IF($B112="N/A","N/A",IF(G112&gt;98,"Yes","No"))</f>
        <v>No</v>
      </c>
      <c r="I112" s="8">
        <v>1.0620000000000001</v>
      </c>
      <c r="J112" s="8">
        <v>-11.6</v>
      </c>
      <c r="K112" s="28" t="s">
        <v>734</v>
      </c>
      <c r="L112" s="105" t="str">
        <f>IF(J112="Div by 0", "N/A", IF(OR(J112="N/A",K112="N/A"),"N/A", IF(J112&gt;VALUE(MID(K112,1,2)), "No", IF(J112&lt;-1*VALUE(MID(K112,1,2)), "No", "Yes"))))</f>
        <v>Yes</v>
      </c>
    </row>
    <row r="113" spans="1:12" x14ac:dyDescent="0.2">
      <c r="A113" s="168" t="s">
        <v>458</v>
      </c>
      <c r="B113" s="30" t="s">
        <v>296</v>
      </c>
      <c r="C113" s="4">
        <v>99.955581953000006</v>
      </c>
      <c r="D113" s="27" t="str">
        <f t="shared" ref="D113:D115" si="40">IF(OR($B113="N/A",$C113="N/A"),"N/A",IF(C113&gt;98,"Yes","No"))</f>
        <v>Yes</v>
      </c>
      <c r="E113" s="4">
        <v>99.968293643999999</v>
      </c>
      <c r="F113" s="27" t="str">
        <f t="shared" ref="F113:F115" si="41">IF(OR($B113="N/A",$E113="N/A"),"N/A",IF(E113&gt;98,"Yes","No"))</f>
        <v>Yes</v>
      </c>
      <c r="G113" s="4">
        <v>91.764943590000001</v>
      </c>
      <c r="H113" s="27" t="str">
        <f t="shared" si="39"/>
        <v>No</v>
      </c>
      <c r="I113" s="8">
        <v>1.2699999999999999E-2</v>
      </c>
      <c r="J113" s="8">
        <v>-8.2100000000000009</v>
      </c>
      <c r="K113" s="28" t="s">
        <v>734</v>
      </c>
      <c r="L113" s="105" t="str">
        <f t="shared" ref="L113:L115" si="42">IF(J113="Div by 0", "N/A", IF(OR(J113="N/A",K113="N/A"),"N/A", IF(J113&gt;VALUE(MID(K113,1,2)), "No", IF(J113&lt;-1*VALUE(MID(K113,1,2)), "No", "Yes"))))</f>
        <v>Yes</v>
      </c>
    </row>
    <row r="114" spans="1:12" x14ac:dyDescent="0.2">
      <c r="A114" s="168" t="s">
        <v>459</v>
      </c>
      <c r="B114" s="30" t="s">
        <v>296</v>
      </c>
      <c r="C114" s="4">
        <v>1.54347822E-2</v>
      </c>
      <c r="D114" s="27" t="str">
        <f t="shared" si="40"/>
        <v>No</v>
      </c>
      <c r="E114" s="4">
        <v>2.35031435E-2</v>
      </c>
      <c r="F114" s="27" t="str">
        <f t="shared" si="41"/>
        <v>No</v>
      </c>
      <c r="G114" s="4">
        <v>2.2502022900000002E-2</v>
      </c>
      <c r="H114" s="27" t="str">
        <f t="shared" si="39"/>
        <v>No</v>
      </c>
      <c r="I114" s="8">
        <v>52.27</v>
      </c>
      <c r="J114" s="8">
        <v>-4.26</v>
      </c>
      <c r="K114" s="28" t="s">
        <v>734</v>
      </c>
      <c r="L114" s="105" t="str">
        <f t="shared" si="42"/>
        <v>Yes</v>
      </c>
    </row>
    <row r="115" spans="1:12" x14ac:dyDescent="0.2">
      <c r="A115" s="168" t="s">
        <v>460</v>
      </c>
      <c r="B115" s="30" t="s">
        <v>296</v>
      </c>
      <c r="C115" s="4">
        <v>99.938809110999998</v>
      </c>
      <c r="D115" s="27" t="str">
        <f t="shared" si="40"/>
        <v>Yes</v>
      </c>
      <c r="E115" s="4">
        <v>99.917686418000002</v>
      </c>
      <c r="F115" s="27" t="str">
        <f t="shared" si="41"/>
        <v>Yes</v>
      </c>
      <c r="G115" s="4">
        <v>0.34364261169999999</v>
      </c>
      <c r="H115" s="27" t="str">
        <f t="shared" si="39"/>
        <v>No</v>
      </c>
      <c r="I115" s="8">
        <v>-2.1000000000000001E-2</v>
      </c>
      <c r="J115" s="8">
        <v>-99.7</v>
      </c>
      <c r="K115" s="28" t="s">
        <v>734</v>
      </c>
      <c r="L115" s="105" t="str">
        <f t="shared" si="42"/>
        <v>No</v>
      </c>
    </row>
    <row r="116" spans="1:12" x14ac:dyDescent="0.2">
      <c r="A116" s="104" t="s">
        <v>461</v>
      </c>
      <c r="B116" s="30" t="s">
        <v>213</v>
      </c>
      <c r="C116" s="31">
        <v>1024023</v>
      </c>
      <c r="D116" s="27" t="str">
        <f>IF($B116="N/A","N/A",IF(C116&gt;10,"No",IF(C116&lt;-10,"No","Yes")))</f>
        <v>N/A</v>
      </c>
      <c r="E116" s="31">
        <v>1055531</v>
      </c>
      <c r="F116" s="27" t="str">
        <f>IF($B116="N/A","N/A",IF(E116&gt;10,"No",IF(E116&lt;-10,"No","Yes")))</f>
        <v>N/A</v>
      </c>
      <c r="G116" s="31">
        <v>1089187</v>
      </c>
      <c r="H116" s="27" t="str">
        <f>IF($B116="N/A","N/A",IF(G116&gt;10,"No",IF(G116&lt;-10,"No","Yes")))</f>
        <v>N/A</v>
      </c>
      <c r="I116" s="8">
        <v>3.077</v>
      </c>
      <c r="J116" s="8">
        <v>3.1890000000000001</v>
      </c>
      <c r="K116" s="30" t="s">
        <v>734</v>
      </c>
      <c r="L116" s="105" t="str">
        <f>IF(J116="Div by 0", "N/A", IF(OR(J116="N/A",K116="N/A"),"N/A", IF(J116&gt;VALUE(MID(K116,1,2)), "No", IF(J116&lt;-1*VALUE(MID(K116,1,2)), "No", "Yes"))))</f>
        <v>Yes</v>
      </c>
    </row>
    <row r="117" spans="1:12" x14ac:dyDescent="0.2">
      <c r="A117" s="104" t="s">
        <v>211</v>
      </c>
      <c r="B117" s="30" t="s">
        <v>213</v>
      </c>
      <c r="C117" s="4">
        <v>53.068436939000001</v>
      </c>
      <c r="D117" s="27" t="str">
        <f>IF($B117="N/A","N/A",IF(C117&gt;10,"No",IF(C117&lt;-10,"No","Yes")))</f>
        <v>N/A</v>
      </c>
      <c r="E117" s="4">
        <v>52.173645303000001</v>
      </c>
      <c r="F117" s="27" t="str">
        <f>IF($B117="N/A","N/A",IF(E117&gt;10,"No",IF(E117&lt;-10,"No","Yes")))</f>
        <v>N/A</v>
      </c>
      <c r="G117" s="4">
        <v>69.378077410000003</v>
      </c>
      <c r="H117" s="27" t="str">
        <f>IF($B117="N/A","N/A",IF(G117&gt;10,"No",IF(G117&lt;-10,"No","Yes")))</f>
        <v>N/A</v>
      </c>
      <c r="I117" s="8">
        <v>-1.69</v>
      </c>
      <c r="J117" s="8">
        <v>32.979999999999997</v>
      </c>
      <c r="K117" s="30" t="s">
        <v>734</v>
      </c>
      <c r="L117" s="105" t="str">
        <f>IF(J117="Div by 0", "N/A", IF(OR(J117="N/A",K117="N/A"),"N/A", IF(J117&gt;VALUE(MID(K117,1,2)), "No", IF(J117&lt;-1*VALUE(MID(K117,1,2)), "No", "Yes"))))</f>
        <v>No</v>
      </c>
    </row>
    <row r="118" spans="1:12" x14ac:dyDescent="0.2">
      <c r="A118" s="137" t="s">
        <v>1602</v>
      </c>
      <c r="B118" s="30" t="s">
        <v>213</v>
      </c>
      <c r="C118" s="10">
        <v>20523530</v>
      </c>
      <c r="D118" s="7" t="str">
        <f>IF($B118="N/A","N/A",IF(C118&gt;10,"No",IF(C118&lt;-10,"No","Yes")))</f>
        <v>N/A</v>
      </c>
      <c r="E118" s="10">
        <v>22077726</v>
      </c>
      <c r="F118" s="7" t="str">
        <f>IF($B118="N/A","N/A",IF(E118&gt;10,"No",IF(E118&lt;-10,"No","Yes")))</f>
        <v>N/A</v>
      </c>
      <c r="G118" s="10">
        <v>712641</v>
      </c>
      <c r="H118" s="7" t="str">
        <f>IF($B118="N/A","N/A",IF(G118&gt;10,"No",IF(G118&lt;-10,"No","Yes")))</f>
        <v>N/A</v>
      </c>
      <c r="I118" s="36">
        <v>7.5730000000000004</v>
      </c>
      <c r="J118" s="36">
        <v>-96.8</v>
      </c>
      <c r="K118" s="30" t="s">
        <v>734</v>
      </c>
      <c r="L118" s="105" t="str">
        <f>IF(J118="Div by 0", "N/A", IF(K118="N/A","N/A", IF(J118&gt;VALUE(MID(K118,1,2)), "No", IF(J118&lt;-1*VALUE(MID(K118,1,2)), "No", "Yes"))))</f>
        <v>No</v>
      </c>
    </row>
    <row r="119" spans="1:12" x14ac:dyDescent="0.2">
      <c r="A119" s="137" t="s">
        <v>1603</v>
      </c>
      <c r="B119" s="30" t="s">
        <v>213</v>
      </c>
      <c r="C119" s="10">
        <v>2209733965</v>
      </c>
      <c r="D119" s="7" t="str">
        <f>IF($B119="N/A","N/A",IF(C119&gt;10,"No",IF(C119&lt;-10,"No","Yes")))</f>
        <v>N/A</v>
      </c>
      <c r="E119" s="10">
        <v>2373351116</v>
      </c>
      <c r="F119" s="7" t="str">
        <f>IF($B119="N/A","N/A",IF(E119&gt;10,"No",IF(E119&lt;-10,"No","Yes")))</f>
        <v>N/A</v>
      </c>
      <c r="G119" s="10">
        <v>1654340478</v>
      </c>
      <c r="H119" s="7" t="str">
        <f>IF($B119="N/A","N/A",IF(G119&gt;10,"No",IF(G119&lt;-10,"No","Yes")))</f>
        <v>N/A</v>
      </c>
      <c r="I119" s="36">
        <v>7.4039999999999999</v>
      </c>
      <c r="J119" s="36">
        <v>-30.3</v>
      </c>
      <c r="K119" s="30" t="s">
        <v>734</v>
      </c>
      <c r="L119" s="105" t="str">
        <f>IF(J119="Div by 0", "N/A", IF(K119="N/A","N/A", IF(J119&gt;VALUE(MID(K119,1,2)), "No", IF(J119&lt;-1*VALUE(MID(K119,1,2)), "No", "Yes"))))</f>
        <v>No</v>
      </c>
    </row>
    <row r="120" spans="1:12" x14ac:dyDescent="0.2">
      <c r="A120" s="137" t="s">
        <v>1604</v>
      </c>
      <c r="B120" s="30" t="s">
        <v>213</v>
      </c>
      <c r="C120" s="1">
        <v>436424</v>
      </c>
      <c r="D120" s="7" t="str">
        <f>IF($B120="N/A","N/A",IF(C120&gt;10,"No",IF(C120&lt;-10,"No","Yes")))</f>
        <v>N/A</v>
      </c>
      <c r="E120" s="1">
        <v>459436</v>
      </c>
      <c r="F120" s="7" t="str">
        <f>IF($B120="N/A","N/A",IF(E120&gt;10,"No",IF(E120&lt;-10,"No","Yes")))</f>
        <v>N/A</v>
      </c>
      <c r="G120" s="1">
        <v>267614</v>
      </c>
      <c r="H120" s="7" t="str">
        <f>IF($B120="N/A","N/A",IF(G120&gt;10,"No",IF(G120&lt;-10,"No","Yes")))</f>
        <v>N/A</v>
      </c>
      <c r="I120" s="36">
        <v>5.2729999999999997</v>
      </c>
      <c r="J120" s="36">
        <v>-41.8</v>
      </c>
      <c r="K120" s="30" t="s">
        <v>734</v>
      </c>
      <c r="L120" s="105" t="str">
        <f>IF(J120="Div by 0", "N/A", IF(K120="N/A","N/A", IF(J120&gt;VALUE(MID(K120,1,2)), "No", IF(J120&lt;-1*VALUE(MID(K120,1,2)), "No", "Yes"))))</f>
        <v>No</v>
      </c>
    </row>
    <row r="121" spans="1:12" x14ac:dyDescent="0.2">
      <c r="A121" s="137" t="s">
        <v>1605</v>
      </c>
      <c r="B121" s="3" t="s">
        <v>213</v>
      </c>
      <c r="C121" s="1">
        <v>62642</v>
      </c>
      <c r="D121" s="5" t="str">
        <f t="shared" ref="D121:H134" si="43">IF($B121="N/A","N/A",IF(C121&lt;0,"No","Yes"))</f>
        <v>N/A</v>
      </c>
      <c r="E121" s="1">
        <v>61227</v>
      </c>
      <c r="F121" s="5" t="str">
        <f t="shared" si="43"/>
        <v>N/A</v>
      </c>
      <c r="G121" s="1">
        <v>61896</v>
      </c>
      <c r="H121" s="5" t="str">
        <f t="shared" si="43"/>
        <v>N/A</v>
      </c>
      <c r="I121" s="36">
        <v>-2.2599999999999998</v>
      </c>
      <c r="J121" s="36">
        <v>1.093</v>
      </c>
      <c r="K121" s="3" t="s">
        <v>734</v>
      </c>
      <c r="L121" s="105" t="str">
        <f t="shared" ref="L121:L142" si="44">IF(J121="Div by 0", "N/A", IF(OR(J121="N/A",K121="N/A"),"N/A", IF(J121&gt;VALUE(MID(K121,1,2)), "No", IF(J121&lt;-1*VALUE(MID(K121,1,2)), "No", "Yes"))))</f>
        <v>Yes</v>
      </c>
    </row>
    <row r="122" spans="1:12" x14ac:dyDescent="0.2">
      <c r="A122" s="137" t="s">
        <v>1606</v>
      </c>
      <c r="B122" s="3" t="s">
        <v>213</v>
      </c>
      <c r="C122" s="1">
        <v>117816</v>
      </c>
      <c r="D122" s="5" t="str">
        <f t="shared" si="43"/>
        <v>N/A</v>
      </c>
      <c r="E122" s="1">
        <v>120524</v>
      </c>
      <c r="F122" s="5" t="str">
        <f t="shared" si="43"/>
        <v>N/A</v>
      </c>
      <c r="G122" s="1">
        <v>102086</v>
      </c>
      <c r="H122" s="5" t="str">
        <f t="shared" si="43"/>
        <v>N/A</v>
      </c>
      <c r="I122" s="36">
        <v>2.298</v>
      </c>
      <c r="J122" s="36">
        <v>-15.3</v>
      </c>
      <c r="K122" s="3" t="s">
        <v>734</v>
      </c>
      <c r="L122" s="105" t="str">
        <f t="shared" si="44"/>
        <v>Yes</v>
      </c>
    </row>
    <row r="123" spans="1:12" x14ac:dyDescent="0.2">
      <c r="A123" s="137" t="s">
        <v>1607</v>
      </c>
      <c r="B123" s="3" t="s">
        <v>213</v>
      </c>
      <c r="C123" s="1">
        <v>209784</v>
      </c>
      <c r="D123" s="5" t="str">
        <f t="shared" si="43"/>
        <v>N/A</v>
      </c>
      <c r="E123" s="1">
        <v>226331</v>
      </c>
      <c r="F123" s="5" t="str">
        <f t="shared" si="43"/>
        <v>N/A</v>
      </c>
      <c r="G123" s="1">
        <v>84356</v>
      </c>
      <c r="H123" s="5" t="str">
        <f t="shared" si="43"/>
        <v>N/A</v>
      </c>
      <c r="I123" s="36">
        <v>7.8879999999999999</v>
      </c>
      <c r="J123" s="36">
        <v>-62.7</v>
      </c>
      <c r="K123" s="3" t="s">
        <v>734</v>
      </c>
      <c r="L123" s="105" t="str">
        <f t="shared" si="44"/>
        <v>No</v>
      </c>
    </row>
    <row r="124" spans="1:12" x14ac:dyDescent="0.2">
      <c r="A124" s="137" t="s">
        <v>1608</v>
      </c>
      <c r="B124" s="3" t="s">
        <v>213</v>
      </c>
      <c r="C124" s="1">
        <v>46182</v>
      </c>
      <c r="D124" s="5" t="str">
        <f t="shared" si="43"/>
        <v>N/A</v>
      </c>
      <c r="E124" s="1">
        <v>51354</v>
      </c>
      <c r="F124" s="5" t="str">
        <f t="shared" si="43"/>
        <v>N/A</v>
      </c>
      <c r="G124" s="1">
        <v>18991</v>
      </c>
      <c r="H124" s="5" t="str">
        <f t="shared" si="43"/>
        <v>N/A</v>
      </c>
      <c r="I124" s="36">
        <v>11.2</v>
      </c>
      <c r="J124" s="36">
        <v>-63</v>
      </c>
      <c r="K124" s="3" t="s">
        <v>734</v>
      </c>
      <c r="L124" s="105" t="str">
        <f t="shared" si="44"/>
        <v>No</v>
      </c>
    </row>
    <row r="125" spans="1:12" x14ac:dyDescent="0.2">
      <c r="A125" s="128" t="s">
        <v>1609</v>
      </c>
      <c r="B125" s="3" t="s">
        <v>213</v>
      </c>
      <c r="C125" s="40">
        <v>42.618532377999998</v>
      </c>
      <c r="D125" s="5" t="str">
        <f t="shared" si="43"/>
        <v>N/A</v>
      </c>
      <c r="E125" s="40">
        <v>43.526487117000002</v>
      </c>
      <c r="F125" s="5" t="str">
        <f t="shared" si="43"/>
        <v>N/A</v>
      </c>
      <c r="G125" s="40">
        <v>24.567317446000001</v>
      </c>
      <c r="H125" s="5" t="str">
        <f t="shared" si="43"/>
        <v>N/A</v>
      </c>
      <c r="I125" s="8">
        <v>2.13</v>
      </c>
      <c r="J125" s="8">
        <v>-43.6</v>
      </c>
      <c r="K125" s="30" t="s">
        <v>734</v>
      </c>
      <c r="L125" s="105" t="str">
        <f>IF(J125="Div by 0", "N/A", IF(OR(J125="N/A",K125="N/A"),"N/A", IF(J125&gt;VALUE(MID(K125,1,2)), "No", IF(J125&lt;-1*VALUE(MID(K125,1,2)), "No", "Yes"))))</f>
        <v>No</v>
      </c>
    </row>
    <row r="126" spans="1:12" ht="25.5" x14ac:dyDescent="0.2">
      <c r="A126" s="128" t="s">
        <v>1610</v>
      </c>
      <c r="B126" s="3" t="s">
        <v>213</v>
      </c>
      <c r="C126" s="40">
        <v>99.037169372999998</v>
      </c>
      <c r="D126" s="5" t="str">
        <f t="shared" si="43"/>
        <v>N/A</v>
      </c>
      <c r="E126" s="40">
        <v>99.138587088999998</v>
      </c>
      <c r="F126" s="5" t="str">
        <f t="shared" si="43"/>
        <v>N/A</v>
      </c>
      <c r="G126" s="40">
        <v>97.478621036999996</v>
      </c>
      <c r="H126" s="5" t="str">
        <f t="shared" si="43"/>
        <v>N/A</v>
      </c>
      <c r="I126" s="8">
        <v>0.1024</v>
      </c>
      <c r="J126" s="8">
        <v>-1.67</v>
      </c>
      <c r="K126" s="3" t="s">
        <v>734</v>
      </c>
      <c r="L126" s="105" t="str">
        <f t="shared" ref="L126:L129" si="45">IF(J126="Div by 0", "N/A", IF(OR(J126="N/A",K126="N/A"),"N/A", IF(J126&gt;VALUE(MID(K126,1,2)), "No", IF(J126&lt;-1*VALUE(MID(K126,1,2)), "No", "Yes"))))</f>
        <v>Yes</v>
      </c>
    </row>
    <row r="127" spans="1:12" ht="25.5" x14ac:dyDescent="0.2">
      <c r="A127" s="128" t="s">
        <v>1611</v>
      </c>
      <c r="B127" s="3" t="s">
        <v>213</v>
      </c>
      <c r="C127" s="40">
        <v>67.544201619000006</v>
      </c>
      <c r="D127" s="5" t="str">
        <f t="shared" si="43"/>
        <v>N/A</v>
      </c>
      <c r="E127" s="40">
        <v>68.804018952999996</v>
      </c>
      <c r="F127" s="5" t="str">
        <f t="shared" si="43"/>
        <v>N/A</v>
      </c>
      <c r="G127" s="40">
        <v>56.294115052000002</v>
      </c>
      <c r="H127" s="5" t="str">
        <f t="shared" si="43"/>
        <v>N/A</v>
      </c>
      <c r="I127" s="8">
        <v>1.865</v>
      </c>
      <c r="J127" s="8">
        <v>-18.2</v>
      </c>
      <c r="K127" s="3" t="s">
        <v>734</v>
      </c>
      <c r="L127" s="105" t="str">
        <f t="shared" si="45"/>
        <v>Yes</v>
      </c>
    </row>
    <row r="128" spans="1:12" ht="25.5" x14ac:dyDescent="0.2">
      <c r="A128" s="128" t="s">
        <v>1612</v>
      </c>
      <c r="B128" s="3" t="s">
        <v>213</v>
      </c>
      <c r="C128" s="40">
        <v>34.123370760999997</v>
      </c>
      <c r="D128" s="5" t="str">
        <f t="shared" si="43"/>
        <v>N/A</v>
      </c>
      <c r="E128" s="40">
        <v>34.855760345999997</v>
      </c>
      <c r="F128" s="5" t="str">
        <f t="shared" si="43"/>
        <v>N/A</v>
      </c>
      <c r="G128" s="40">
        <v>12.633798661</v>
      </c>
      <c r="H128" s="5" t="str">
        <f t="shared" si="43"/>
        <v>N/A</v>
      </c>
      <c r="I128" s="8">
        <v>2.1459999999999999</v>
      </c>
      <c r="J128" s="8">
        <v>-63.8</v>
      </c>
      <c r="K128" s="3" t="s">
        <v>734</v>
      </c>
      <c r="L128" s="105" t="str">
        <f t="shared" si="45"/>
        <v>No</v>
      </c>
    </row>
    <row r="129" spans="1:12" ht="25.5" x14ac:dyDescent="0.2">
      <c r="A129" s="128" t="s">
        <v>1613</v>
      </c>
      <c r="B129" s="3" t="s">
        <v>213</v>
      </c>
      <c r="C129" s="40">
        <v>26.918234595000001</v>
      </c>
      <c r="D129" s="5" t="str">
        <f t="shared" si="43"/>
        <v>N/A</v>
      </c>
      <c r="E129" s="40">
        <v>30.339050140000001</v>
      </c>
      <c r="F129" s="5" t="str">
        <f t="shared" si="43"/>
        <v>N/A</v>
      </c>
      <c r="G129" s="40">
        <v>10.885340242</v>
      </c>
      <c r="H129" s="5" t="str">
        <f t="shared" si="43"/>
        <v>N/A</v>
      </c>
      <c r="I129" s="8">
        <v>12.71</v>
      </c>
      <c r="J129" s="8">
        <v>-64.099999999999994</v>
      </c>
      <c r="K129" s="3" t="s">
        <v>734</v>
      </c>
      <c r="L129" s="105" t="str">
        <f t="shared" si="45"/>
        <v>No</v>
      </c>
    </row>
    <row r="130" spans="1:12" ht="25.5" x14ac:dyDescent="0.2">
      <c r="A130" s="128" t="s">
        <v>1614</v>
      </c>
      <c r="B130" s="3" t="s">
        <v>213</v>
      </c>
      <c r="C130" s="40">
        <v>8.8455263688999999</v>
      </c>
      <c r="D130" s="5" t="str">
        <f t="shared" si="43"/>
        <v>N/A</v>
      </c>
      <c r="E130" s="40">
        <v>8.6083807103000005</v>
      </c>
      <c r="F130" s="5" t="str">
        <f t="shared" si="43"/>
        <v>N/A</v>
      </c>
      <c r="G130" s="40">
        <v>15.644921417000001</v>
      </c>
      <c r="H130" s="5" t="str">
        <f t="shared" si="43"/>
        <v>N/A</v>
      </c>
      <c r="I130" s="8">
        <v>-2.68</v>
      </c>
      <c r="J130" s="8">
        <v>81.739999999999995</v>
      </c>
      <c r="K130" s="30" t="s">
        <v>734</v>
      </c>
      <c r="L130" s="105" t="str">
        <f>IF(J130="Div by 0", "N/A", IF(OR(J130="N/A",K130="N/A"),"N/A", IF(J130&gt;VALUE(MID(K130,1,2)), "No", IF(J130&lt;-1*VALUE(MID(K130,1,2)), "No", "Yes"))))</f>
        <v>No</v>
      </c>
    </row>
    <row r="131" spans="1:12" ht="25.5" x14ac:dyDescent="0.2">
      <c r="A131" s="128" t="s">
        <v>1615</v>
      </c>
      <c r="B131" s="3" t="s">
        <v>213</v>
      </c>
      <c r="C131" s="40">
        <v>16.942307077999999</v>
      </c>
      <c r="D131" s="5" t="str">
        <f t="shared" si="43"/>
        <v>N/A</v>
      </c>
      <c r="E131" s="40">
        <v>16.901040390999999</v>
      </c>
      <c r="F131" s="5" t="str">
        <f t="shared" si="43"/>
        <v>N/A</v>
      </c>
      <c r="G131" s="40">
        <v>17.47447331</v>
      </c>
      <c r="H131" s="5" t="str">
        <f t="shared" si="43"/>
        <v>N/A</v>
      </c>
      <c r="I131" s="8">
        <v>-0.24399999999999999</v>
      </c>
      <c r="J131" s="8">
        <v>3.3929999999999998</v>
      </c>
      <c r="K131" s="3" t="s">
        <v>734</v>
      </c>
      <c r="L131" s="105" t="str">
        <f t="shared" si="44"/>
        <v>Yes</v>
      </c>
    </row>
    <row r="132" spans="1:12" ht="25.5" x14ac:dyDescent="0.2">
      <c r="A132" s="128" t="s">
        <v>493</v>
      </c>
      <c r="B132" s="3" t="s">
        <v>213</v>
      </c>
      <c r="C132" s="40">
        <v>19.061927073</v>
      </c>
      <c r="D132" s="5" t="str">
        <f t="shared" si="43"/>
        <v>N/A</v>
      </c>
      <c r="E132" s="40">
        <v>19.258404965</v>
      </c>
      <c r="F132" s="5" t="str">
        <f t="shared" si="43"/>
        <v>N/A</v>
      </c>
      <c r="G132" s="40">
        <v>18.924240346000001</v>
      </c>
      <c r="H132" s="5" t="str">
        <f t="shared" si="43"/>
        <v>N/A</v>
      </c>
      <c r="I132" s="8">
        <v>1.0309999999999999</v>
      </c>
      <c r="J132" s="8">
        <v>-1.74</v>
      </c>
      <c r="K132" s="3" t="s">
        <v>734</v>
      </c>
      <c r="L132" s="105" t="str">
        <f t="shared" si="44"/>
        <v>Yes</v>
      </c>
    </row>
    <row r="133" spans="1:12" ht="25.5" x14ac:dyDescent="0.2">
      <c r="A133" s="128" t="s">
        <v>494</v>
      </c>
      <c r="B133" s="3" t="s">
        <v>213</v>
      </c>
      <c r="C133" s="40">
        <v>1.6893566715999999</v>
      </c>
      <c r="D133" s="5" t="str">
        <f t="shared" si="43"/>
        <v>N/A</v>
      </c>
      <c r="E133" s="40">
        <v>1.7439060491</v>
      </c>
      <c r="F133" s="5" t="str">
        <f t="shared" si="43"/>
        <v>N/A</v>
      </c>
      <c r="G133" s="40">
        <v>6.1489402057999998</v>
      </c>
      <c r="H133" s="5" t="str">
        <f t="shared" si="43"/>
        <v>N/A</v>
      </c>
      <c r="I133" s="8">
        <v>3.2290000000000001</v>
      </c>
      <c r="J133" s="8">
        <v>252.6</v>
      </c>
      <c r="K133" s="3" t="s">
        <v>734</v>
      </c>
      <c r="L133" s="105" t="str">
        <f t="shared" si="44"/>
        <v>No</v>
      </c>
    </row>
    <row r="134" spans="1:12" ht="25.5" x14ac:dyDescent="0.2">
      <c r="A134" s="128" t="s">
        <v>495</v>
      </c>
      <c r="B134" s="3" t="s">
        <v>213</v>
      </c>
      <c r="C134" s="40">
        <v>4.3068728075999996</v>
      </c>
      <c r="D134" s="5" t="str">
        <f t="shared" si="43"/>
        <v>N/A</v>
      </c>
      <c r="E134" s="40">
        <v>3.9802157572999999</v>
      </c>
      <c r="F134" s="5" t="str">
        <f t="shared" si="43"/>
        <v>N/A</v>
      </c>
      <c r="G134" s="40">
        <v>34.232004633999999</v>
      </c>
      <c r="H134" s="5" t="str">
        <f t="shared" si="43"/>
        <v>N/A</v>
      </c>
      <c r="I134" s="8">
        <v>-7.58</v>
      </c>
      <c r="J134" s="8">
        <v>760.1</v>
      </c>
      <c r="K134" s="3" t="s">
        <v>734</v>
      </c>
      <c r="L134" s="105" t="str">
        <f t="shared" si="44"/>
        <v>No</v>
      </c>
    </row>
    <row r="135" spans="1:12" ht="25.5" x14ac:dyDescent="0.2">
      <c r="A135" s="128" t="s">
        <v>496</v>
      </c>
      <c r="B135" s="22" t="s">
        <v>213</v>
      </c>
      <c r="C135" s="40">
        <v>0</v>
      </c>
      <c r="D135" s="27" t="str">
        <f t="shared" ref="D135:D141" si="46">IF($B135="N/A","N/A",IF(C135&gt;10,"No",IF(C135&lt;-10,"No","Yes")))</f>
        <v>N/A</v>
      </c>
      <c r="E135" s="40">
        <v>0</v>
      </c>
      <c r="F135" s="27" t="str">
        <f t="shared" ref="F135:F141" si="47">IF($B135="N/A","N/A",IF(E135&gt;10,"No",IF(E135&lt;-10,"No","Yes")))</f>
        <v>N/A</v>
      </c>
      <c r="G135" s="40">
        <v>7.4734509999999999E-4</v>
      </c>
      <c r="H135" s="27" t="str">
        <f t="shared" ref="H135:H141" si="48">IF($B135="N/A","N/A",IF(G135&gt;10,"No",IF(G135&lt;-10,"No","Yes")))</f>
        <v>N/A</v>
      </c>
      <c r="I135" s="8" t="s">
        <v>1748</v>
      </c>
      <c r="J135" s="8" t="s">
        <v>1748</v>
      </c>
      <c r="K135" s="3" t="s">
        <v>734</v>
      </c>
      <c r="L135" s="105" t="str">
        <f t="shared" si="44"/>
        <v>N/A</v>
      </c>
    </row>
    <row r="136" spans="1:12" ht="25.5" x14ac:dyDescent="0.2">
      <c r="A136" s="128" t="s">
        <v>497</v>
      </c>
      <c r="B136" s="22" t="s">
        <v>213</v>
      </c>
      <c r="C136" s="40">
        <v>1.3748097999999999E-3</v>
      </c>
      <c r="D136" s="27" t="str">
        <f t="shared" si="46"/>
        <v>N/A</v>
      </c>
      <c r="E136" s="40">
        <v>1.0882909000000001E-3</v>
      </c>
      <c r="F136" s="27" t="str">
        <f t="shared" si="47"/>
        <v>N/A</v>
      </c>
      <c r="G136" s="40">
        <v>5.6050878999999998E-3</v>
      </c>
      <c r="H136" s="27" t="str">
        <f t="shared" si="48"/>
        <v>N/A</v>
      </c>
      <c r="I136" s="8">
        <v>-20.8</v>
      </c>
      <c r="J136" s="8">
        <v>415</v>
      </c>
      <c r="K136" s="3" t="s">
        <v>734</v>
      </c>
      <c r="L136" s="105" t="str">
        <f t="shared" si="44"/>
        <v>No</v>
      </c>
    </row>
    <row r="137" spans="1:12" ht="25.5" x14ac:dyDescent="0.2">
      <c r="A137" s="128" t="s">
        <v>498</v>
      </c>
      <c r="B137" s="22" t="s">
        <v>213</v>
      </c>
      <c r="C137" s="40">
        <v>1.19150184E-2</v>
      </c>
      <c r="D137" s="27" t="str">
        <f t="shared" si="46"/>
        <v>N/A</v>
      </c>
      <c r="E137" s="40">
        <v>1.3712464799999999E-2</v>
      </c>
      <c r="F137" s="27" t="str">
        <f t="shared" si="47"/>
        <v>N/A</v>
      </c>
      <c r="G137" s="40">
        <v>2.6874528238000002</v>
      </c>
      <c r="H137" s="27" t="str">
        <f t="shared" si="48"/>
        <v>N/A</v>
      </c>
      <c r="I137" s="8">
        <v>15.09</v>
      </c>
      <c r="J137" s="8">
        <v>19499</v>
      </c>
      <c r="K137" s="3" t="s">
        <v>734</v>
      </c>
      <c r="L137" s="105" t="str">
        <f t="shared" si="44"/>
        <v>No</v>
      </c>
    </row>
    <row r="138" spans="1:12" ht="25.5" x14ac:dyDescent="0.2">
      <c r="A138" s="128" t="s">
        <v>499</v>
      </c>
      <c r="B138" s="22" t="s">
        <v>213</v>
      </c>
      <c r="C138" s="40">
        <v>8.8134474731000001</v>
      </c>
      <c r="D138" s="27" t="str">
        <f t="shared" si="46"/>
        <v>N/A</v>
      </c>
      <c r="E138" s="40">
        <v>8.5681139484000006</v>
      </c>
      <c r="F138" s="27" t="str">
        <f t="shared" si="47"/>
        <v>N/A</v>
      </c>
      <c r="G138" s="40">
        <v>11.741911858</v>
      </c>
      <c r="H138" s="27" t="str">
        <f t="shared" si="48"/>
        <v>N/A</v>
      </c>
      <c r="I138" s="8">
        <v>-2.78</v>
      </c>
      <c r="J138" s="8">
        <v>37.04</v>
      </c>
      <c r="K138" s="3" t="s">
        <v>734</v>
      </c>
      <c r="L138" s="105" t="str">
        <f t="shared" si="44"/>
        <v>No</v>
      </c>
    </row>
    <row r="139" spans="1:12" ht="25.5" x14ac:dyDescent="0.2">
      <c r="A139" s="128" t="s">
        <v>500</v>
      </c>
      <c r="B139" s="22" t="s">
        <v>213</v>
      </c>
      <c r="C139" s="40">
        <v>0</v>
      </c>
      <c r="D139" s="27" t="str">
        <f t="shared" si="46"/>
        <v>N/A</v>
      </c>
      <c r="E139" s="40">
        <v>0</v>
      </c>
      <c r="F139" s="27" t="str">
        <f t="shared" si="47"/>
        <v>N/A</v>
      </c>
      <c r="G139" s="40">
        <v>0</v>
      </c>
      <c r="H139" s="27" t="str">
        <f t="shared" si="48"/>
        <v>N/A</v>
      </c>
      <c r="I139" s="8" t="s">
        <v>1748</v>
      </c>
      <c r="J139" s="8" t="s">
        <v>1748</v>
      </c>
      <c r="K139" s="3" t="s">
        <v>734</v>
      </c>
      <c r="L139" s="105" t="str">
        <f t="shared" si="44"/>
        <v>N/A</v>
      </c>
    </row>
    <row r="140" spans="1:12" ht="25.5" x14ac:dyDescent="0.2">
      <c r="A140" s="128" t="s">
        <v>501</v>
      </c>
      <c r="B140" s="22" t="s">
        <v>213</v>
      </c>
      <c r="C140" s="40">
        <v>0</v>
      </c>
      <c r="D140" s="27" t="str">
        <f t="shared" si="46"/>
        <v>N/A</v>
      </c>
      <c r="E140" s="40">
        <v>6.5297450000000002E-4</v>
      </c>
      <c r="F140" s="27" t="str">
        <f t="shared" si="47"/>
        <v>N/A</v>
      </c>
      <c r="G140" s="40">
        <v>0.16441591250000001</v>
      </c>
      <c r="H140" s="27" t="str">
        <f t="shared" si="48"/>
        <v>N/A</v>
      </c>
      <c r="I140" s="8" t="s">
        <v>1748</v>
      </c>
      <c r="J140" s="8">
        <v>25080</v>
      </c>
      <c r="K140" s="3" t="s">
        <v>734</v>
      </c>
      <c r="L140" s="105" t="str">
        <f t="shared" si="44"/>
        <v>No</v>
      </c>
    </row>
    <row r="141" spans="1:12" ht="25.5" x14ac:dyDescent="0.2">
      <c r="A141" s="128" t="s">
        <v>502</v>
      </c>
      <c r="B141" s="22" t="s">
        <v>213</v>
      </c>
      <c r="C141" s="40">
        <v>3.4370245000000001E-3</v>
      </c>
      <c r="D141" s="27" t="str">
        <f t="shared" si="46"/>
        <v>N/A</v>
      </c>
      <c r="E141" s="40">
        <v>6.5297450000000002E-4</v>
      </c>
      <c r="F141" s="27" t="str">
        <f t="shared" si="47"/>
        <v>N/A</v>
      </c>
      <c r="G141" s="40">
        <v>2.24203517E-2</v>
      </c>
      <c r="H141" s="27" t="str">
        <f t="shared" si="48"/>
        <v>N/A</v>
      </c>
      <c r="I141" s="8">
        <v>-81</v>
      </c>
      <c r="J141" s="8">
        <v>3334</v>
      </c>
      <c r="K141" s="3" t="s">
        <v>734</v>
      </c>
      <c r="L141" s="105" t="str">
        <f t="shared" si="44"/>
        <v>No</v>
      </c>
    </row>
    <row r="142" spans="1:12" ht="25.5" x14ac:dyDescent="0.2">
      <c r="A142" s="128" t="s">
        <v>503</v>
      </c>
      <c r="B142" s="22" t="s">
        <v>213</v>
      </c>
      <c r="C142" s="40">
        <v>8.1572049199999996E-2</v>
      </c>
      <c r="D142" s="5" t="str">
        <f t="shared" ref="D142" si="49">IF($B142="N/A","N/A",IF(C142&lt;0,"No","Yes"))</f>
        <v>N/A</v>
      </c>
      <c r="E142" s="40">
        <v>8.8369217900000005E-2</v>
      </c>
      <c r="F142" s="5" t="str">
        <f t="shared" ref="F142" si="50">IF($B142="N/A","N/A",IF(E142&lt;0,"No","Yes"))</f>
        <v>N/A</v>
      </c>
      <c r="G142" s="40">
        <v>7.5044653866999997</v>
      </c>
      <c r="H142" s="5" t="str">
        <f t="shared" ref="H142" si="51">IF($B142="N/A","N/A",IF(G142&lt;0,"No","Yes"))</f>
        <v>N/A</v>
      </c>
      <c r="I142" s="8">
        <v>8.3330000000000002</v>
      </c>
      <c r="J142" s="8">
        <v>8392</v>
      </c>
      <c r="K142" s="3" t="s">
        <v>734</v>
      </c>
      <c r="L142" s="105" t="str">
        <f t="shared" si="44"/>
        <v>No</v>
      </c>
    </row>
    <row r="143" spans="1:12" x14ac:dyDescent="0.2">
      <c r="A143" s="104" t="s">
        <v>731</v>
      </c>
      <c r="B143" s="22" t="s">
        <v>213</v>
      </c>
      <c r="C143" s="10">
        <v>0</v>
      </c>
      <c r="D143" s="27" t="str">
        <f>IF($B143="N/A","N/A",IF(C143&gt;10,"No",IF(C143&lt;-10,"No","Yes")))</f>
        <v>N/A</v>
      </c>
      <c r="E143" s="10">
        <v>0</v>
      </c>
      <c r="F143" s="27" t="str">
        <f>IF($B143="N/A","N/A",IF(E143&gt;10,"No",IF(E143&lt;-10,"No","Yes")))</f>
        <v>N/A</v>
      </c>
      <c r="G143" s="10">
        <v>0</v>
      </c>
      <c r="H143" s="27" t="str">
        <f>IF($B143="N/A","N/A",IF(G143&gt;10,"No",IF(G143&lt;-10,"No","Yes")))</f>
        <v>N/A</v>
      </c>
      <c r="I143" s="8" t="s">
        <v>1748</v>
      </c>
      <c r="J143" s="8" t="s">
        <v>1748</v>
      </c>
      <c r="K143" s="28" t="s">
        <v>734</v>
      </c>
      <c r="L143" s="105" t="str">
        <f>IF(J143="Div by 0", "N/A", IF(K143="N/A","N/A", IF(J143&gt;VALUE(MID(K143,1,2)), "No", IF(J143&lt;-1*VALUE(MID(K143,1,2)), "No", "Yes"))))</f>
        <v>N/A</v>
      </c>
    </row>
    <row r="144" spans="1:12" x14ac:dyDescent="0.2">
      <c r="A144" s="104" t="s">
        <v>732</v>
      </c>
      <c r="B144" s="22" t="s">
        <v>213</v>
      </c>
      <c r="C144" s="1">
        <v>0</v>
      </c>
      <c r="D144" s="27" t="str">
        <f>IF($B144="N/A","N/A",IF(C144&gt;10,"No",IF(C144&lt;-10,"No","Yes")))</f>
        <v>N/A</v>
      </c>
      <c r="E144" s="1">
        <v>0</v>
      </c>
      <c r="F144" s="27" t="str">
        <f>IF($B144="N/A","N/A",IF(E144&gt;10,"No",IF(E144&lt;-10,"No","Yes")))</f>
        <v>N/A</v>
      </c>
      <c r="G144" s="1">
        <v>0</v>
      </c>
      <c r="H144" s="27" t="str">
        <f>IF($B144="N/A","N/A",IF(G144&gt;10,"No",IF(G144&lt;-10,"No","Yes")))</f>
        <v>N/A</v>
      </c>
      <c r="I144" s="8" t="s">
        <v>1748</v>
      </c>
      <c r="J144" s="8" t="s">
        <v>1748</v>
      </c>
      <c r="K144" s="28" t="s">
        <v>734</v>
      </c>
      <c r="L144" s="105" t="str">
        <f>IF(J144="Div by 0", "N/A", IF(K144="N/A","N/A", IF(J144&gt;VALUE(MID(K144,1,2)), "No", IF(J144&lt;-1*VALUE(MID(K144,1,2)), "No", "Yes"))))</f>
        <v>N/A</v>
      </c>
    </row>
    <row r="145" spans="1:12" x14ac:dyDescent="0.2">
      <c r="A145" s="128" t="s">
        <v>504</v>
      </c>
      <c r="B145" s="3" t="s">
        <v>213</v>
      </c>
      <c r="C145" s="40">
        <v>0</v>
      </c>
      <c r="D145" s="5" t="str">
        <f t="shared" ref="D145:D149" si="52">IF($B145="N/A","N/A",IF(C145&lt;0,"No","Yes"))</f>
        <v>N/A</v>
      </c>
      <c r="E145" s="40">
        <v>0</v>
      </c>
      <c r="F145" s="5" t="str">
        <f t="shared" ref="F145:F149" si="53">IF($B145="N/A","N/A",IF(E145&lt;0,"No","Yes"))</f>
        <v>N/A</v>
      </c>
      <c r="G145" s="40">
        <v>0</v>
      </c>
      <c r="H145" s="5" t="str">
        <f t="shared" ref="H145:H149" si="54">IF($B145="N/A","N/A",IF(G145&lt;0,"No","Yes"))</f>
        <v>N/A</v>
      </c>
      <c r="I145" s="8" t="s">
        <v>1748</v>
      </c>
      <c r="J145" s="8" t="s">
        <v>1748</v>
      </c>
      <c r="K145" s="30" t="s">
        <v>734</v>
      </c>
      <c r="L145" s="105" t="str">
        <f>IF(J145="Div by 0", "N/A", IF(OR(J145="N/A",K145="N/A"),"N/A", IF(J145&gt;VALUE(MID(K145,1,2)), "No", IF(J145&lt;-1*VALUE(MID(K145,1,2)), "No", "Yes"))))</f>
        <v>N/A</v>
      </c>
    </row>
    <row r="146" spans="1:12" x14ac:dyDescent="0.2">
      <c r="A146" s="128" t="s">
        <v>505</v>
      </c>
      <c r="B146" s="3" t="s">
        <v>213</v>
      </c>
      <c r="C146" s="40">
        <v>0</v>
      </c>
      <c r="D146" s="5" t="str">
        <f t="shared" si="52"/>
        <v>N/A</v>
      </c>
      <c r="E146" s="40">
        <v>0</v>
      </c>
      <c r="F146" s="5" t="str">
        <f t="shared" si="53"/>
        <v>N/A</v>
      </c>
      <c r="G146" s="40">
        <v>0</v>
      </c>
      <c r="H146" s="5" t="str">
        <f t="shared" si="54"/>
        <v>N/A</v>
      </c>
      <c r="I146" s="8" t="s">
        <v>1748</v>
      </c>
      <c r="J146" s="8" t="s">
        <v>1748</v>
      </c>
      <c r="K146" s="3" t="s">
        <v>734</v>
      </c>
      <c r="L146" s="105" t="str">
        <f t="shared" ref="L146:L149" si="55">IF(J146="Div by 0", "N/A", IF(OR(J146="N/A",K146="N/A"),"N/A", IF(J146&gt;VALUE(MID(K146,1,2)), "No", IF(J146&lt;-1*VALUE(MID(K146,1,2)), "No", "Yes"))))</f>
        <v>N/A</v>
      </c>
    </row>
    <row r="147" spans="1:12" x14ac:dyDescent="0.2">
      <c r="A147" s="128" t="s">
        <v>506</v>
      </c>
      <c r="B147" s="3" t="s">
        <v>213</v>
      </c>
      <c r="C147" s="40">
        <v>0</v>
      </c>
      <c r="D147" s="5" t="str">
        <f t="shared" si="52"/>
        <v>N/A</v>
      </c>
      <c r="E147" s="40">
        <v>0</v>
      </c>
      <c r="F147" s="5" t="str">
        <f t="shared" si="53"/>
        <v>N/A</v>
      </c>
      <c r="G147" s="40">
        <v>0</v>
      </c>
      <c r="H147" s="5" t="str">
        <f t="shared" si="54"/>
        <v>N/A</v>
      </c>
      <c r="I147" s="8" t="s">
        <v>1748</v>
      </c>
      <c r="J147" s="8" t="s">
        <v>1748</v>
      </c>
      <c r="K147" s="3" t="s">
        <v>734</v>
      </c>
      <c r="L147" s="105" t="str">
        <f t="shared" si="55"/>
        <v>N/A</v>
      </c>
    </row>
    <row r="148" spans="1:12" x14ac:dyDescent="0.2">
      <c r="A148" s="128" t="s">
        <v>507</v>
      </c>
      <c r="B148" s="3" t="s">
        <v>213</v>
      </c>
      <c r="C148" s="40">
        <v>0</v>
      </c>
      <c r="D148" s="5" t="str">
        <f t="shared" si="52"/>
        <v>N/A</v>
      </c>
      <c r="E148" s="40">
        <v>0</v>
      </c>
      <c r="F148" s="5" t="str">
        <f t="shared" si="53"/>
        <v>N/A</v>
      </c>
      <c r="G148" s="40">
        <v>0</v>
      </c>
      <c r="H148" s="5" t="str">
        <f t="shared" si="54"/>
        <v>N/A</v>
      </c>
      <c r="I148" s="8" t="s">
        <v>1748</v>
      </c>
      <c r="J148" s="8" t="s">
        <v>1748</v>
      </c>
      <c r="K148" s="3" t="s">
        <v>734</v>
      </c>
      <c r="L148" s="105" t="str">
        <f t="shared" si="55"/>
        <v>N/A</v>
      </c>
    </row>
    <row r="149" spans="1:12" x14ac:dyDescent="0.2">
      <c r="A149" s="128" t="s">
        <v>508</v>
      </c>
      <c r="B149" s="3" t="s">
        <v>213</v>
      </c>
      <c r="C149" s="40">
        <v>0</v>
      </c>
      <c r="D149" s="5" t="str">
        <f t="shared" si="52"/>
        <v>N/A</v>
      </c>
      <c r="E149" s="40">
        <v>0</v>
      </c>
      <c r="F149" s="5" t="str">
        <f t="shared" si="53"/>
        <v>N/A</v>
      </c>
      <c r="G149" s="40">
        <v>0</v>
      </c>
      <c r="H149" s="5" t="str">
        <f t="shared" si="54"/>
        <v>N/A</v>
      </c>
      <c r="I149" s="8" t="s">
        <v>1748</v>
      </c>
      <c r="J149" s="8" t="s">
        <v>1748</v>
      </c>
      <c r="K149" s="3" t="s">
        <v>734</v>
      </c>
      <c r="L149" s="105" t="str">
        <f t="shared" si="55"/>
        <v>N/A</v>
      </c>
    </row>
    <row r="150" spans="1:12" x14ac:dyDescent="0.2">
      <c r="A150" s="137" t="s">
        <v>733</v>
      </c>
      <c r="B150" s="30" t="s">
        <v>213</v>
      </c>
      <c r="C150" s="1">
        <v>587599</v>
      </c>
      <c r="D150" s="7" t="str">
        <f t="shared" ref="D150:D172" si="56">IF($B150="N/A","N/A",IF(C150&gt;10,"No",IF(C150&lt;-10,"No","Yes")))</f>
        <v>N/A</v>
      </c>
      <c r="E150" s="1">
        <v>596095</v>
      </c>
      <c r="F150" s="7" t="str">
        <f t="shared" ref="F150:F172" si="57">IF($B150="N/A","N/A",IF(E150&gt;10,"No",IF(E150&lt;-10,"No","Yes")))</f>
        <v>N/A</v>
      </c>
      <c r="G150" s="1">
        <v>821573</v>
      </c>
      <c r="H150" s="7" t="str">
        <f t="shared" ref="H150:H172" si="58">IF($B150="N/A","N/A",IF(G150&gt;10,"No",IF(G150&lt;-10,"No","Yes")))</f>
        <v>N/A</v>
      </c>
      <c r="I150" s="8">
        <v>1.446</v>
      </c>
      <c r="J150" s="8">
        <v>37.83</v>
      </c>
      <c r="K150" s="30" t="s">
        <v>734</v>
      </c>
      <c r="L150" s="105" t="str">
        <f t="shared" ref="L150:L172" si="59">IF(J150="Div by 0", "N/A", IF(K150="N/A","N/A", IF(J150&gt;VALUE(MID(K150,1,2)), "No", IF(J150&lt;-1*VALUE(MID(K150,1,2)), "No", "Yes"))))</f>
        <v>No</v>
      </c>
    </row>
    <row r="151" spans="1:12" x14ac:dyDescent="0.2">
      <c r="A151" s="137" t="s">
        <v>531</v>
      </c>
      <c r="B151" s="30" t="s">
        <v>213</v>
      </c>
      <c r="C151" s="1">
        <v>609</v>
      </c>
      <c r="D151" s="7" t="str">
        <f t="shared" si="56"/>
        <v>N/A</v>
      </c>
      <c r="E151" s="1">
        <v>532</v>
      </c>
      <c r="F151" s="7" t="str">
        <f t="shared" si="57"/>
        <v>N/A</v>
      </c>
      <c r="G151" s="1">
        <v>1576</v>
      </c>
      <c r="H151" s="7" t="str">
        <f t="shared" si="58"/>
        <v>N/A</v>
      </c>
      <c r="I151" s="8">
        <v>-12.6</v>
      </c>
      <c r="J151" s="8">
        <v>196.2</v>
      </c>
      <c r="K151" s="30" t="s">
        <v>734</v>
      </c>
      <c r="L151" s="105" t="str">
        <f t="shared" si="59"/>
        <v>No</v>
      </c>
    </row>
    <row r="152" spans="1:12" x14ac:dyDescent="0.2">
      <c r="A152" s="137" t="s">
        <v>532</v>
      </c>
      <c r="B152" s="30" t="s">
        <v>213</v>
      </c>
      <c r="C152" s="1">
        <v>56612</v>
      </c>
      <c r="D152" s="7" t="str">
        <f t="shared" si="56"/>
        <v>N/A</v>
      </c>
      <c r="E152" s="1">
        <v>54646</v>
      </c>
      <c r="F152" s="7" t="str">
        <f t="shared" si="57"/>
        <v>N/A</v>
      </c>
      <c r="G152" s="1">
        <v>79174</v>
      </c>
      <c r="H152" s="7" t="str">
        <f t="shared" si="58"/>
        <v>N/A</v>
      </c>
      <c r="I152" s="8">
        <v>-3.47</v>
      </c>
      <c r="J152" s="8">
        <v>44.89</v>
      </c>
      <c r="K152" s="30" t="s">
        <v>734</v>
      </c>
      <c r="L152" s="105" t="str">
        <f t="shared" si="59"/>
        <v>No</v>
      </c>
    </row>
    <row r="153" spans="1:12" x14ac:dyDescent="0.2">
      <c r="A153" s="137" t="s">
        <v>533</v>
      </c>
      <c r="B153" s="30" t="s">
        <v>213</v>
      </c>
      <c r="C153" s="1">
        <v>404996</v>
      </c>
      <c r="D153" s="7" t="str">
        <f t="shared" si="56"/>
        <v>N/A</v>
      </c>
      <c r="E153" s="1">
        <v>423004</v>
      </c>
      <c r="F153" s="7" t="str">
        <f t="shared" si="57"/>
        <v>N/A</v>
      </c>
      <c r="G153" s="1">
        <v>583344</v>
      </c>
      <c r="H153" s="7" t="str">
        <f t="shared" si="58"/>
        <v>N/A</v>
      </c>
      <c r="I153" s="8">
        <v>4.4459999999999997</v>
      </c>
      <c r="J153" s="8">
        <v>37.909999999999997</v>
      </c>
      <c r="K153" s="30" t="s">
        <v>734</v>
      </c>
      <c r="L153" s="105" t="str">
        <f t="shared" si="59"/>
        <v>No</v>
      </c>
    </row>
    <row r="154" spans="1:12" x14ac:dyDescent="0.2">
      <c r="A154" s="137" t="s">
        <v>534</v>
      </c>
      <c r="B154" s="30" t="s">
        <v>213</v>
      </c>
      <c r="C154" s="1">
        <v>125382</v>
      </c>
      <c r="D154" s="7" t="str">
        <f t="shared" si="56"/>
        <v>N/A</v>
      </c>
      <c r="E154" s="1">
        <v>117913</v>
      </c>
      <c r="F154" s="7" t="str">
        <f t="shared" si="57"/>
        <v>N/A</v>
      </c>
      <c r="G154" s="1">
        <v>155461</v>
      </c>
      <c r="H154" s="7" t="str">
        <f t="shared" si="58"/>
        <v>N/A</v>
      </c>
      <c r="I154" s="8">
        <v>-5.96</v>
      </c>
      <c r="J154" s="8">
        <v>31.84</v>
      </c>
      <c r="K154" s="30" t="s">
        <v>734</v>
      </c>
      <c r="L154" s="105" t="str">
        <f t="shared" si="59"/>
        <v>No</v>
      </c>
    </row>
    <row r="155" spans="1:12" x14ac:dyDescent="0.2">
      <c r="A155" s="128" t="s">
        <v>535</v>
      </c>
      <c r="B155" s="3" t="s">
        <v>213</v>
      </c>
      <c r="C155" s="40">
        <v>57.381369968000001</v>
      </c>
      <c r="D155" s="5" t="str">
        <f t="shared" ref="D155:D159" si="60">IF($B155="N/A","N/A",IF(C155&lt;0,"No","Yes"))</f>
        <v>N/A</v>
      </c>
      <c r="E155" s="40">
        <v>56.473418144</v>
      </c>
      <c r="F155" s="5" t="str">
        <f t="shared" ref="F155:F159" si="61">IF($B155="N/A","N/A",IF(E155&lt;0,"No","Yes"))</f>
        <v>N/A</v>
      </c>
      <c r="G155" s="40">
        <v>75.421482792999996</v>
      </c>
      <c r="H155" s="5" t="str">
        <f t="shared" ref="H155:H159" si="62">IF($B155="N/A","N/A",IF(G155&lt;0,"No","Yes"))</f>
        <v>N/A</v>
      </c>
      <c r="I155" s="8">
        <v>-1.58</v>
      </c>
      <c r="J155" s="8">
        <v>33.549999999999997</v>
      </c>
      <c r="K155" s="30" t="s">
        <v>734</v>
      </c>
      <c r="L155" s="105" t="str">
        <f>IF(J155="Div by 0", "N/A", IF(OR(J155="N/A",K155="N/A"),"N/A", IF(J155&gt;VALUE(MID(K155,1,2)), "No", IF(J155&lt;-1*VALUE(MID(K155,1,2)), "No", "Yes"))))</f>
        <v>No</v>
      </c>
    </row>
    <row r="156" spans="1:12" ht="25.5" x14ac:dyDescent="0.2">
      <c r="A156" s="128" t="s">
        <v>536</v>
      </c>
      <c r="B156" s="3" t="s">
        <v>213</v>
      </c>
      <c r="C156" s="40">
        <v>0.96283062720000001</v>
      </c>
      <c r="D156" s="5" t="str">
        <f t="shared" si="60"/>
        <v>N/A</v>
      </c>
      <c r="E156" s="40">
        <v>0.86141291149999999</v>
      </c>
      <c r="F156" s="5" t="str">
        <f t="shared" si="61"/>
        <v>N/A</v>
      </c>
      <c r="G156" s="40">
        <v>2.4820070240000001</v>
      </c>
      <c r="H156" s="5" t="str">
        <f t="shared" si="62"/>
        <v>N/A</v>
      </c>
      <c r="I156" s="8">
        <v>-10.5</v>
      </c>
      <c r="J156" s="8">
        <v>188.1</v>
      </c>
      <c r="K156" s="3" t="s">
        <v>734</v>
      </c>
      <c r="L156" s="105" t="str">
        <f t="shared" ref="L156:L159" si="63">IF(J156="Div by 0", "N/A", IF(OR(J156="N/A",K156="N/A"),"N/A", IF(J156&gt;VALUE(MID(K156,1,2)), "No", IF(J156&lt;-1*VALUE(MID(K156,1,2)), "No", "Yes"))))</f>
        <v>No</v>
      </c>
    </row>
    <row r="157" spans="1:12" ht="25.5" x14ac:dyDescent="0.2">
      <c r="A157" s="128" t="s">
        <v>537</v>
      </c>
      <c r="B157" s="3" t="s">
        <v>213</v>
      </c>
      <c r="C157" s="40">
        <v>32.455798381000001</v>
      </c>
      <c r="D157" s="5" t="str">
        <f t="shared" si="60"/>
        <v>N/A</v>
      </c>
      <c r="E157" s="40">
        <v>31.195981047</v>
      </c>
      <c r="F157" s="5" t="str">
        <f t="shared" si="61"/>
        <v>N/A</v>
      </c>
      <c r="G157" s="40">
        <v>43.659564142999997</v>
      </c>
      <c r="H157" s="5" t="str">
        <f t="shared" si="62"/>
        <v>N/A</v>
      </c>
      <c r="I157" s="8">
        <v>-3.88</v>
      </c>
      <c r="J157" s="8">
        <v>39.950000000000003</v>
      </c>
      <c r="K157" s="3" t="s">
        <v>734</v>
      </c>
      <c r="L157" s="105" t="str">
        <f t="shared" si="63"/>
        <v>No</v>
      </c>
    </row>
    <row r="158" spans="1:12" ht="25.5" x14ac:dyDescent="0.2">
      <c r="A158" s="128" t="s">
        <v>538</v>
      </c>
      <c r="B158" s="3" t="s">
        <v>213</v>
      </c>
      <c r="C158" s="40">
        <v>65.876466578999995</v>
      </c>
      <c r="D158" s="5" t="str">
        <f t="shared" si="60"/>
        <v>N/A</v>
      </c>
      <c r="E158" s="40">
        <v>65.144085650999997</v>
      </c>
      <c r="F158" s="5" t="str">
        <f t="shared" si="61"/>
        <v>N/A</v>
      </c>
      <c r="G158" s="40">
        <v>87.366051571</v>
      </c>
      <c r="H158" s="5" t="str">
        <f t="shared" si="62"/>
        <v>N/A</v>
      </c>
      <c r="I158" s="8">
        <v>-1.1100000000000001</v>
      </c>
      <c r="J158" s="8">
        <v>34.11</v>
      </c>
      <c r="K158" s="3" t="s">
        <v>734</v>
      </c>
      <c r="L158" s="105" t="str">
        <f t="shared" si="63"/>
        <v>No</v>
      </c>
    </row>
    <row r="159" spans="1:12" ht="25.5" x14ac:dyDescent="0.2">
      <c r="A159" s="128" t="s">
        <v>539</v>
      </c>
      <c r="B159" s="3" t="s">
        <v>213</v>
      </c>
      <c r="C159" s="40">
        <v>73.081765404999999</v>
      </c>
      <c r="D159" s="5" t="str">
        <f t="shared" si="60"/>
        <v>N/A</v>
      </c>
      <c r="E159" s="40">
        <v>69.660949860000002</v>
      </c>
      <c r="F159" s="5" t="str">
        <f t="shared" si="61"/>
        <v>N/A</v>
      </c>
      <c r="G159" s="40">
        <v>89.107781548000006</v>
      </c>
      <c r="H159" s="5" t="str">
        <f t="shared" si="62"/>
        <v>N/A</v>
      </c>
      <c r="I159" s="8">
        <v>-4.68</v>
      </c>
      <c r="J159" s="8">
        <v>27.92</v>
      </c>
      <c r="K159" s="3" t="s">
        <v>734</v>
      </c>
      <c r="L159" s="105" t="str">
        <f t="shared" si="63"/>
        <v>Yes</v>
      </c>
    </row>
    <row r="160" spans="1:12" ht="25.5" x14ac:dyDescent="0.2">
      <c r="A160" s="137" t="s">
        <v>540</v>
      </c>
      <c r="B160" s="30" t="s">
        <v>213</v>
      </c>
      <c r="C160" s="1">
        <v>455549.11</v>
      </c>
      <c r="D160" s="7" t="str">
        <f t="shared" si="56"/>
        <v>N/A</v>
      </c>
      <c r="E160" s="1">
        <v>467611.72</v>
      </c>
      <c r="F160" s="7" t="str">
        <f t="shared" si="57"/>
        <v>N/A</v>
      </c>
      <c r="G160" s="1">
        <v>622072.27998999995</v>
      </c>
      <c r="H160" s="7" t="str">
        <f t="shared" si="58"/>
        <v>N/A</v>
      </c>
      <c r="I160" s="8">
        <v>2.6480000000000001</v>
      </c>
      <c r="J160" s="8">
        <v>33.03</v>
      </c>
      <c r="K160" s="30" t="s">
        <v>734</v>
      </c>
      <c r="L160" s="105" t="str">
        <f t="shared" si="59"/>
        <v>No</v>
      </c>
    </row>
    <row r="161" spans="1:12" x14ac:dyDescent="0.2">
      <c r="A161" s="137" t="s">
        <v>541</v>
      </c>
      <c r="B161" s="30" t="s">
        <v>213</v>
      </c>
      <c r="C161" s="10">
        <v>1467864828</v>
      </c>
      <c r="D161" s="7" t="str">
        <f t="shared" si="56"/>
        <v>N/A</v>
      </c>
      <c r="E161" s="10">
        <v>1547821552</v>
      </c>
      <c r="F161" s="7" t="str">
        <f t="shared" si="57"/>
        <v>N/A</v>
      </c>
      <c r="G161" s="10">
        <v>1104791487</v>
      </c>
      <c r="H161" s="7" t="str">
        <f t="shared" si="58"/>
        <v>N/A</v>
      </c>
      <c r="I161" s="8">
        <v>5.4470000000000001</v>
      </c>
      <c r="J161" s="8">
        <v>-28.6</v>
      </c>
      <c r="K161" s="30" t="s">
        <v>734</v>
      </c>
      <c r="L161" s="105" t="str">
        <f t="shared" si="59"/>
        <v>Yes</v>
      </c>
    </row>
    <row r="162" spans="1:12" x14ac:dyDescent="0.2">
      <c r="A162" s="137" t="s">
        <v>1264</v>
      </c>
      <c r="B162" s="30" t="s">
        <v>213</v>
      </c>
      <c r="C162" s="10">
        <v>2498.0723724999998</v>
      </c>
      <c r="D162" s="7" t="str">
        <f t="shared" si="56"/>
        <v>N/A</v>
      </c>
      <c r="E162" s="10">
        <v>2596.6021388999998</v>
      </c>
      <c r="F162" s="7" t="str">
        <f t="shared" si="57"/>
        <v>N/A</v>
      </c>
      <c r="G162" s="10">
        <v>1344.7271112999999</v>
      </c>
      <c r="H162" s="7" t="str">
        <f t="shared" si="58"/>
        <v>N/A</v>
      </c>
      <c r="I162" s="8">
        <v>3.944</v>
      </c>
      <c r="J162" s="8">
        <v>-48.2</v>
      </c>
      <c r="K162" s="30" t="s">
        <v>734</v>
      </c>
      <c r="L162" s="105" t="str">
        <f t="shared" si="59"/>
        <v>No</v>
      </c>
    </row>
    <row r="163" spans="1:12" ht="25.5" x14ac:dyDescent="0.2">
      <c r="A163" s="137" t="s">
        <v>1265</v>
      </c>
      <c r="B163" s="30" t="s">
        <v>213</v>
      </c>
      <c r="C163" s="10">
        <v>15245.781609</v>
      </c>
      <c r="D163" s="7" t="str">
        <f t="shared" si="56"/>
        <v>N/A</v>
      </c>
      <c r="E163" s="10">
        <v>16633.689849999999</v>
      </c>
      <c r="F163" s="7" t="str">
        <f t="shared" si="57"/>
        <v>N/A</v>
      </c>
      <c r="G163" s="10">
        <v>6408.4847716000004</v>
      </c>
      <c r="H163" s="7" t="str">
        <f t="shared" si="58"/>
        <v>N/A</v>
      </c>
      <c r="I163" s="8">
        <v>9.1039999999999992</v>
      </c>
      <c r="J163" s="8">
        <v>-61.5</v>
      </c>
      <c r="K163" s="30" t="s">
        <v>734</v>
      </c>
      <c r="L163" s="105" t="str">
        <f t="shared" si="59"/>
        <v>No</v>
      </c>
    </row>
    <row r="164" spans="1:12" ht="25.5" x14ac:dyDescent="0.2">
      <c r="A164" s="137" t="s">
        <v>1266</v>
      </c>
      <c r="B164" s="30" t="s">
        <v>213</v>
      </c>
      <c r="C164" s="10">
        <v>7414.7777325999996</v>
      </c>
      <c r="D164" s="7" t="str">
        <f t="shared" si="56"/>
        <v>N/A</v>
      </c>
      <c r="E164" s="10">
        <v>7973.7318009999999</v>
      </c>
      <c r="F164" s="7" t="str">
        <f t="shared" si="57"/>
        <v>N/A</v>
      </c>
      <c r="G164" s="10">
        <v>4082.6811579999999</v>
      </c>
      <c r="H164" s="7" t="str">
        <f t="shared" si="58"/>
        <v>N/A</v>
      </c>
      <c r="I164" s="8">
        <v>7.5380000000000003</v>
      </c>
      <c r="J164" s="8">
        <v>-48.8</v>
      </c>
      <c r="K164" s="30" t="s">
        <v>734</v>
      </c>
      <c r="L164" s="105" t="str">
        <f t="shared" si="59"/>
        <v>No</v>
      </c>
    </row>
    <row r="165" spans="1:12" ht="25.5" x14ac:dyDescent="0.2">
      <c r="A165" s="137" t="s">
        <v>1267</v>
      </c>
      <c r="B165" s="30" t="s">
        <v>213</v>
      </c>
      <c r="C165" s="10">
        <v>1454.0246471999999</v>
      </c>
      <c r="D165" s="7" t="str">
        <f t="shared" si="56"/>
        <v>N/A</v>
      </c>
      <c r="E165" s="10">
        <v>1562.7825742</v>
      </c>
      <c r="F165" s="7" t="str">
        <f t="shared" si="57"/>
        <v>N/A</v>
      </c>
      <c r="G165" s="10">
        <v>827.41664266999999</v>
      </c>
      <c r="H165" s="7" t="str">
        <f t="shared" si="58"/>
        <v>N/A</v>
      </c>
      <c r="I165" s="8">
        <v>7.48</v>
      </c>
      <c r="J165" s="8">
        <v>-47.1</v>
      </c>
      <c r="K165" s="30" t="s">
        <v>734</v>
      </c>
      <c r="L165" s="105" t="str">
        <f t="shared" si="59"/>
        <v>No</v>
      </c>
    </row>
    <row r="166" spans="1:12" ht="25.5" x14ac:dyDescent="0.2">
      <c r="A166" s="137" t="s">
        <v>1268</v>
      </c>
      <c r="B166" s="30" t="s">
        <v>213</v>
      </c>
      <c r="C166" s="10">
        <v>3588.5580386000001</v>
      </c>
      <c r="D166" s="7" t="str">
        <f t="shared" si="56"/>
        <v>N/A</v>
      </c>
      <c r="E166" s="10">
        <v>3750.0241787999998</v>
      </c>
      <c r="F166" s="7" t="str">
        <f t="shared" si="57"/>
        <v>N/A</v>
      </c>
      <c r="G166" s="10">
        <v>1840.0529908000001</v>
      </c>
      <c r="H166" s="7" t="str">
        <f t="shared" si="58"/>
        <v>N/A</v>
      </c>
      <c r="I166" s="8">
        <v>4.4989999999999997</v>
      </c>
      <c r="J166" s="8">
        <v>-50.9</v>
      </c>
      <c r="K166" s="30" t="s">
        <v>734</v>
      </c>
      <c r="L166" s="105" t="str">
        <f t="shared" si="59"/>
        <v>No</v>
      </c>
    </row>
    <row r="167" spans="1:12" x14ac:dyDescent="0.2">
      <c r="A167" s="168" t="s">
        <v>542</v>
      </c>
      <c r="B167" s="22" t="s">
        <v>213</v>
      </c>
      <c r="C167" s="29">
        <v>420703765</v>
      </c>
      <c r="D167" s="27" t="str">
        <f t="shared" si="56"/>
        <v>N/A</v>
      </c>
      <c r="E167" s="29">
        <v>436156678</v>
      </c>
      <c r="F167" s="27" t="str">
        <f t="shared" si="57"/>
        <v>N/A</v>
      </c>
      <c r="G167" s="29">
        <v>536304548</v>
      </c>
      <c r="H167" s="27" t="str">
        <f t="shared" si="58"/>
        <v>N/A</v>
      </c>
      <c r="I167" s="8">
        <v>3.673</v>
      </c>
      <c r="J167" s="8">
        <v>22.96</v>
      </c>
      <c r="K167" s="28" t="s">
        <v>734</v>
      </c>
      <c r="L167" s="105" t="str">
        <f t="shared" si="59"/>
        <v>Yes</v>
      </c>
    </row>
    <row r="168" spans="1:12" x14ac:dyDescent="0.2">
      <c r="A168" s="168" t="s">
        <v>1269</v>
      </c>
      <c r="B168" s="22" t="s">
        <v>213</v>
      </c>
      <c r="C168" s="29">
        <v>715.97086619000004</v>
      </c>
      <c r="D168" s="27" t="str">
        <f t="shared" si="56"/>
        <v>N/A</v>
      </c>
      <c r="E168" s="29">
        <v>731.68987829000002</v>
      </c>
      <c r="F168" s="27" t="str">
        <f t="shared" si="57"/>
        <v>N/A</v>
      </c>
      <c r="G168" s="29">
        <v>652.77771786999995</v>
      </c>
      <c r="H168" s="27" t="str">
        <f t="shared" si="58"/>
        <v>N/A</v>
      </c>
      <c r="I168" s="8">
        <v>2.1949999999999998</v>
      </c>
      <c r="J168" s="8">
        <v>-10.8</v>
      </c>
      <c r="K168" s="28" t="s">
        <v>734</v>
      </c>
      <c r="L168" s="105" t="str">
        <f t="shared" si="59"/>
        <v>Yes</v>
      </c>
    </row>
    <row r="169" spans="1:12" ht="25.5" x14ac:dyDescent="0.2">
      <c r="A169" s="168" t="s">
        <v>1270</v>
      </c>
      <c r="B169" s="30" t="s">
        <v>213</v>
      </c>
      <c r="C169" s="10">
        <v>1044.7536946</v>
      </c>
      <c r="D169" s="7" t="str">
        <f t="shared" si="56"/>
        <v>N/A</v>
      </c>
      <c r="E169" s="10">
        <v>1821.7932331</v>
      </c>
      <c r="F169" s="7" t="str">
        <f t="shared" si="57"/>
        <v>N/A</v>
      </c>
      <c r="G169" s="10">
        <v>2869.7220812</v>
      </c>
      <c r="H169" s="7" t="str">
        <f t="shared" si="58"/>
        <v>N/A</v>
      </c>
      <c r="I169" s="8">
        <v>74.38</v>
      </c>
      <c r="J169" s="8">
        <v>57.52</v>
      </c>
      <c r="K169" s="30" t="s">
        <v>734</v>
      </c>
      <c r="L169" s="105" t="str">
        <f t="shared" si="59"/>
        <v>No</v>
      </c>
    </row>
    <row r="170" spans="1:12" ht="25.5" x14ac:dyDescent="0.2">
      <c r="A170" s="168" t="s">
        <v>1271</v>
      </c>
      <c r="B170" s="30" t="s">
        <v>213</v>
      </c>
      <c r="C170" s="10">
        <v>2478.7813007999998</v>
      </c>
      <c r="D170" s="7" t="str">
        <f t="shared" si="56"/>
        <v>N/A</v>
      </c>
      <c r="E170" s="10">
        <v>2412.3628444999999</v>
      </c>
      <c r="F170" s="7" t="str">
        <f t="shared" si="57"/>
        <v>N/A</v>
      </c>
      <c r="G170" s="10">
        <v>2295.8892944999998</v>
      </c>
      <c r="H170" s="7" t="str">
        <f t="shared" si="58"/>
        <v>N/A</v>
      </c>
      <c r="I170" s="8">
        <v>-2.68</v>
      </c>
      <c r="J170" s="8">
        <v>-4.83</v>
      </c>
      <c r="K170" s="30" t="s">
        <v>734</v>
      </c>
      <c r="L170" s="105" t="str">
        <f t="shared" si="59"/>
        <v>Yes</v>
      </c>
    </row>
    <row r="171" spans="1:12" ht="25.5" x14ac:dyDescent="0.2">
      <c r="A171" s="168" t="s">
        <v>1272</v>
      </c>
      <c r="B171" s="30" t="s">
        <v>213</v>
      </c>
      <c r="C171" s="10">
        <v>492.40233977999998</v>
      </c>
      <c r="D171" s="7" t="str">
        <f t="shared" si="56"/>
        <v>N/A</v>
      </c>
      <c r="E171" s="10">
        <v>537.3120136</v>
      </c>
      <c r="F171" s="7" t="str">
        <f t="shared" si="57"/>
        <v>N/A</v>
      </c>
      <c r="G171" s="10">
        <v>473.50003771000002</v>
      </c>
      <c r="H171" s="7" t="str">
        <f t="shared" si="58"/>
        <v>N/A</v>
      </c>
      <c r="I171" s="8">
        <v>9.1210000000000004</v>
      </c>
      <c r="J171" s="8">
        <v>-11.9</v>
      </c>
      <c r="K171" s="30" t="s">
        <v>734</v>
      </c>
      <c r="L171" s="105" t="str">
        <f t="shared" si="59"/>
        <v>Yes</v>
      </c>
    </row>
    <row r="172" spans="1:12" ht="25.5" x14ac:dyDescent="0.2">
      <c r="A172" s="168" t="s">
        <v>1273</v>
      </c>
      <c r="B172" s="30" t="s">
        <v>213</v>
      </c>
      <c r="C172" s="10">
        <v>640.58449379000001</v>
      </c>
      <c r="D172" s="7" t="str">
        <f t="shared" si="56"/>
        <v>N/A</v>
      </c>
      <c r="E172" s="10">
        <v>645.19071687999997</v>
      </c>
      <c r="F172" s="7" t="str">
        <f t="shared" si="57"/>
        <v>N/A</v>
      </c>
      <c r="G172" s="10">
        <v>461.28493963</v>
      </c>
      <c r="H172" s="7" t="str">
        <f t="shared" si="58"/>
        <v>N/A</v>
      </c>
      <c r="I172" s="8">
        <v>0.71909999999999996</v>
      </c>
      <c r="J172" s="8">
        <v>-28.5</v>
      </c>
      <c r="K172" s="30" t="s">
        <v>734</v>
      </c>
      <c r="L172" s="105" t="str">
        <f t="shared" si="59"/>
        <v>Yes</v>
      </c>
    </row>
    <row r="173" spans="1:12" ht="25.5" x14ac:dyDescent="0.2">
      <c r="A173" s="128" t="s">
        <v>543</v>
      </c>
      <c r="B173" s="92" t="s">
        <v>213</v>
      </c>
      <c r="C173" s="93">
        <v>99958435</v>
      </c>
      <c r="D173" s="94" t="str">
        <f>IF($B173="N/A","N/A",IF(C173&gt;10,"No",IF(C173&lt;-10,"No","Yes")))</f>
        <v>N/A</v>
      </c>
      <c r="E173" s="93">
        <v>96302564</v>
      </c>
      <c r="F173" s="94" t="str">
        <f>IF($B173="N/A","N/A",IF(E173&gt;10,"No",IF(E173&lt;-10,"No","Yes")))</f>
        <v>N/A</v>
      </c>
      <c r="G173" s="93">
        <v>107613548</v>
      </c>
      <c r="H173" s="94" t="str">
        <f>IF($B173="N/A","N/A",IF(G173&gt;10,"No",IF(G173&lt;-10,"No","Yes")))</f>
        <v>N/A</v>
      </c>
      <c r="I173" s="89">
        <v>-3.66</v>
      </c>
      <c r="J173" s="89">
        <v>11.75</v>
      </c>
      <c r="K173" s="90" t="s">
        <v>734</v>
      </c>
      <c r="L173" s="107" t="str">
        <f>IF(J173="Div by 0", "N/A", IF(K173="N/A","N/A", IF(J173&gt;VALUE(MID(K173,1,2)), "No", IF(J173&lt;-1*VALUE(MID(K173,1,2)), "No", "Yes"))))</f>
        <v>Yes</v>
      </c>
    </row>
    <row r="174" spans="1:12" ht="25.5" x14ac:dyDescent="0.2">
      <c r="A174" s="128" t="s">
        <v>1274</v>
      </c>
      <c r="B174" s="30" t="s">
        <v>213</v>
      </c>
      <c r="C174" s="10">
        <v>17505223</v>
      </c>
      <c r="D174" s="7" t="str">
        <f t="shared" ref="D174:D181" si="64">IF($B174="N/A","N/A",IF(C174&gt;10,"No",IF(C174&lt;-10,"No","Yes")))</f>
        <v>N/A</v>
      </c>
      <c r="E174" s="10">
        <v>22294210</v>
      </c>
      <c r="F174" s="7" t="str">
        <f t="shared" ref="F174:F181" si="65">IF($B174="N/A","N/A",IF(E174&gt;10,"No",IF(E174&lt;-10,"No","Yes")))</f>
        <v>N/A</v>
      </c>
      <c r="G174" s="10">
        <v>30495199</v>
      </c>
      <c r="H174" s="7" t="str">
        <f t="shared" ref="H174:H181" si="66">IF($B174="N/A","N/A",IF(G174&gt;10,"No",IF(G174&lt;-10,"No","Yes")))</f>
        <v>N/A</v>
      </c>
      <c r="I174" s="8">
        <v>27.36</v>
      </c>
      <c r="J174" s="8">
        <v>36.79</v>
      </c>
      <c r="K174" s="30" t="s">
        <v>734</v>
      </c>
      <c r="L174" s="105" t="str">
        <f t="shared" ref="L174:L181" si="67">IF(J174="Div by 0", "N/A", IF(K174="N/A","N/A", IF(J174&gt;VALUE(MID(K174,1,2)), "No", IF(J174&lt;-1*VALUE(MID(K174,1,2)), "No", "Yes"))))</f>
        <v>No</v>
      </c>
    </row>
    <row r="175" spans="1:12" ht="25.5" x14ac:dyDescent="0.2">
      <c r="A175" s="128" t="s">
        <v>544</v>
      </c>
      <c r="B175" s="30" t="s">
        <v>213</v>
      </c>
      <c r="C175" s="10">
        <v>21158993</v>
      </c>
      <c r="D175" s="7" t="str">
        <f t="shared" si="64"/>
        <v>N/A</v>
      </c>
      <c r="E175" s="10">
        <v>18383048</v>
      </c>
      <c r="F175" s="7" t="str">
        <f t="shared" si="65"/>
        <v>N/A</v>
      </c>
      <c r="G175" s="10">
        <v>16204003</v>
      </c>
      <c r="H175" s="7" t="str">
        <f t="shared" si="66"/>
        <v>N/A</v>
      </c>
      <c r="I175" s="8">
        <v>-13.1</v>
      </c>
      <c r="J175" s="8">
        <v>-11.9</v>
      </c>
      <c r="K175" s="30" t="s">
        <v>734</v>
      </c>
      <c r="L175" s="105" t="str">
        <f t="shared" si="67"/>
        <v>Yes</v>
      </c>
    </row>
    <row r="176" spans="1:12" ht="25.5" x14ac:dyDescent="0.2">
      <c r="A176" s="128" t="s">
        <v>509</v>
      </c>
      <c r="B176" s="30" t="s">
        <v>213</v>
      </c>
      <c r="C176" s="10">
        <v>282081114</v>
      </c>
      <c r="D176" s="7" t="str">
        <f t="shared" si="64"/>
        <v>N/A</v>
      </c>
      <c r="E176" s="10">
        <v>299176856</v>
      </c>
      <c r="F176" s="7" t="str">
        <f t="shared" si="65"/>
        <v>N/A</v>
      </c>
      <c r="G176" s="10">
        <v>381991798</v>
      </c>
      <c r="H176" s="7" t="str">
        <f t="shared" si="66"/>
        <v>N/A</v>
      </c>
      <c r="I176" s="8">
        <v>6.0609999999999999</v>
      </c>
      <c r="J176" s="8">
        <v>27.68</v>
      </c>
      <c r="K176" s="30" t="s">
        <v>734</v>
      </c>
      <c r="L176" s="105" t="str">
        <f t="shared" si="67"/>
        <v>Yes</v>
      </c>
    </row>
    <row r="177" spans="1:12" ht="25.5" x14ac:dyDescent="0.2">
      <c r="A177" s="128" t="s">
        <v>510</v>
      </c>
      <c r="B177" s="30" t="s">
        <v>213</v>
      </c>
      <c r="C177" s="10">
        <v>170.11335111</v>
      </c>
      <c r="D177" s="7" t="str">
        <f t="shared" si="64"/>
        <v>N/A</v>
      </c>
      <c r="E177" s="10">
        <v>161.55573189</v>
      </c>
      <c r="F177" s="7" t="str">
        <f t="shared" si="65"/>
        <v>N/A</v>
      </c>
      <c r="G177" s="10">
        <v>130.98476703</v>
      </c>
      <c r="H177" s="7" t="str">
        <f t="shared" si="66"/>
        <v>N/A</v>
      </c>
      <c r="I177" s="8">
        <v>-5.03</v>
      </c>
      <c r="J177" s="8">
        <v>-18.899999999999999</v>
      </c>
      <c r="K177" s="30" t="s">
        <v>734</v>
      </c>
      <c r="L177" s="105" t="str">
        <f t="shared" si="67"/>
        <v>Yes</v>
      </c>
    </row>
    <row r="178" spans="1:12" ht="25.5" x14ac:dyDescent="0.2">
      <c r="A178" s="128" t="s">
        <v>1275</v>
      </c>
      <c r="B178" s="22" t="s">
        <v>213</v>
      </c>
      <c r="C178" s="29">
        <v>29.791104137000001</v>
      </c>
      <c r="D178" s="27" t="str">
        <f t="shared" si="64"/>
        <v>N/A</v>
      </c>
      <c r="E178" s="29">
        <v>37.400431138999998</v>
      </c>
      <c r="F178" s="27" t="str">
        <f t="shared" si="65"/>
        <v>N/A</v>
      </c>
      <c r="G178" s="29">
        <v>37.118063763000002</v>
      </c>
      <c r="H178" s="27" t="str">
        <f t="shared" si="66"/>
        <v>N/A</v>
      </c>
      <c r="I178" s="8">
        <v>25.54</v>
      </c>
      <c r="J178" s="8">
        <v>-0.755</v>
      </c>
      <c r="K178" s="28" t="s">
        <v>734</v>
      </c>
      <c r="L178" s="105" t="str">
        <f t="shared" si="67"/>
        <v>Yes</v>
      </c>
    </row>
    <row r="179" spans="1:12" ht="25.5" x14ac:dyDescent="0.2">
      <c r="A179" s="128" t="s">
        <v>511</v>
      </c>
      <c r="B179" s="22" t="s">
        <v>213</v>
      </c>
      <c r="C179" s="29">
        <v>36.009239293999997</v>
      </c>
      <c r="D179" s="27" t="str">
        <f t="shared" si="64"/>
        <v>N/A</v>
      </c>
      <c r="E179" s="29">
        <v>30.839124636000001</v>
      </c>
      <c r="F179" s="27" t="str">
        <f t="shared" si="65"/>
        <v>N/A</v>
      </c>
      <c r="G179" s="29">
        <v>19.723144505</v>
      </c>
      <c r="H179" s="27" t="str">
        <f t="shared" si="66"/>
        <v>N/A</v>
      </c>
      <c r="I179" s="8">
        <v>-14.4</v>
      </c>
      <c r="J179" s="8">
        <v>-36</v>
      </c>
      <c r="K179" s="28" t="s">
        <v>734</v>
      </c>
      <c r="L179" s="105" t="str">
        <f t="shared" si="67"/>
        <v>No</v>
      </c>
    </row>
    <row r="180" spans="1:12" ht="25.5" x14ac:dyDescent="0.2">
      <c r="A180" s="128" t="s">
        <v>512</v>
      </c>
      <c r="B180" s="22" t="s">
        <v>213</v>
      </c>
      <c r="C180" s="29">
        <v>480.05717163999998</v>
      </c>
      <c r="D180" s="27" t="str">
        <f t="shared" si="64"/>
        <v>N/A</v>
      </c>
      <c r="E180" s="29">
        <v>501.89459062999998</v>
      </c>
      <c r="F180" s="27" t="str">
        <f t="shared" si="65"/>
        <v>N/A</v>
      </c>
      <c r="G180" s="29">
        <v>464.95174257000002</v>
      </c>
      <c r="H180" s="27" t="str">
        <f t="shared" si="66"/>
        <v>N/A</v>
      </c>
      <c r="I180" s="8">
        <v>4.5490000000000004</v>
      </c>
      <c r="J180" s="8">
        <v>-7.36</v>
      </c>
      <c r="K180" s="28" t="s">
        <v>734</v>
      </c>
      <c r="L180" s="105" t="str">
        <f t="shared" si="67"/>
        <v>Yes</v>
      </c>
    </row>
    <row r="181" spans="1:12" ht="25.5" x14ac:dyDescent="0.2">
      <c r="A181" s="128" t="s">
        <v>1625</v>
      </c>
      <c r="B181" s="30" t="s">
        <v>213</v>
      </c>
      <c r="C181" s="9">
        <v>85.913863026000001</v>
      </c>
      <c r="D181" s="7" t="str">
        <f t="shared" si="64"/>
        <v>N/A</v>
      </c>
      <c r="E181" s="9">
        <v>85.751264480000003</v>
      </c>
      <c r="F181" s="7" t="str">
        <f t="shared" si="65"/>
        <v>N/A</v>
      </c>
      <c r="G181" s="9">
        <v>86.880776267000002</v>
      </c>
      <c r="H181" s="7" t="str">
        <f t="shared" si="66"/>
        <v>N/A</v>
      </c>
      <c r="I181" s="36">
        <v>-0.189</v>
      </c>
      <c r="J181" s="36">
        <v>1.3169999999999999</v>
      </c>
      <c r="K181" s="30" t="s">
        <v>734</v>
      </c>
      <c r="L181" s="105" t="str">
        <f t="shared" si="67"/>
        <v>Yes</v>
      </c>
    </row>
    <row r="182" spans="1:12" ht="25.5" x14ac:dyDescent="0.2">
      <c r="A182" s="128" t="s">
        <v>1626</v>
      </c>
      <c r="B182" s="95" t="s">
        <v>213</v>
      </c>
      <c r="C182" s="96">
        <v>32.512315270999999</v>
      </c>
      <c r="D182" s="91" t="str">
        <f t="shared" ref="D182" si="68">IF($B182="N/A","N/A",IF(C182&lt;0,"No","Yes"))</f>
        <v>N/A</v>
      </c>
      <c r="E182" s="96">
        <v>24.248120301</v>
      </c>
      <c r="F182" s="91" t="str">
        <f t="shared" ref="F182" si="69">IF($B182="N/A","N/A",IF(E182&lt;0,"No","Yes"))</f>
        <v>N/A</v>
      </c>
      <c r="G182" s="96">
        <v>70.748730964000003</v>
      </c>
      <c r="H182" s="91" t="str">
        <f t="shared" ref="H182" si="70">IF($B182="N/A","N/A",IF(G182&lt;0,"No","Yes"))</f>
        <v>N/A</v>
      </c>
      <c r="I182" s="97">
        <v>-25.4</v>
      </c>
      <c r="J182" s="97">
        <v>191.8</v>
      </c>
      <c r="K182" s="95" t="s">
        <v>734</v>
      </c>
      <c r="L182" s="107" t="str">
        <f t="shared" ref="L182" si="71">IF(J182="Div by 0", "N/A", IF(OR(J182="N/A",K182="N/A"),"N/A", IF(J182&gt;VALUE(MID(K182,1,2)), "No", IF(J182&lt;-1*VALUE(MID(K182,1,2)), "No", "Yes"))))</f>
        <v>No</v>
      </c>
    </row>
    <row r="183" spans="1:12" ht="25.5" x14ac:dyDescent="0.2">
      <c r="A183" s="128" t="s">
        <v>1627</v>
      </c>
      <c r="B183" s="3" t="s">
        <v>213</v>
      </c>
      <c r="C183" s="9">
        <v>90.026849431000002</v>
      </c>
      <c r="D183" s="5" t="str">
        <f t="shared" ref="D183:D185" si="72">IF($B183="N/A","N/A",IF(C183&lt;0,"No","Yes"))</f>
        <v>N/A</v>
      </c>
      <c r="E183" s="9">
        <v>90.544596127999995</v>
      </c>
      <c r="F183" s="5" t="str">
        <f t="shared" ref="F183:F185" si="73">IF($B183="N/A","N/A",IF(E183&lt;0,"No","Yes"))</f>
        <v>N/A</v>
      </c>
      <c r="G183" s="9">
        <v>90.798747062999993</v>
      </c>
      <c r="H183" s="5" t="str">
        <f t="shared" ref="H183:H185" si="74">IF($B183="N/A","N/A",IF(G183&lt;0,"No","Yes"))</f>
        <v>N/A</v>
      </c>
      <c r="I183" s="36">
        <v>0.57509999999999994</v>
      </c>
      <c r="J183" s="36">
        <v>0.28070000000000001</v>
      </c>
      <c r="K183" s="3" t="s">
        <v>734</v>
      </c>
      <c r="L183" s="105" t="str">
        <f t="shared" ref="L183:L213" si="75">IF(J183="Div by 0", "N/A", IF(OR(J183="N/A",K183="N/A"),"N/A", IF(J183&gt;VALUE(MID(K183,1,2)), "No", IF(J183&lt;-1*VALUE(MID(K183,1,2)), "No", "Yes"))))</f>
        <v>Yes</v>
      </c>
    </row>
    <row r="184" spans="1:12" ht="25.5" x14ac:dyDescent="0.2">
      <c r="A184" s="128" t="s">
        <v>1628</v>
      </c>
      <c r="B184" s="3" t="s">
        <v>213</v>
      </c>
      <c r="C184" s="9">
        <v>85.477881263</v>
      </c>
      <c r="D184" s="5" t="str">
        <f t="shared" si="72"/>
        <v>N/A</v>
      </c>
      <c r="E184" s="9">
        <v>85.162551653999998</v>
      </c>
      <c r="F184" s="5" t="str">
        <f t="shared" si="73"/>
        <v>N/A</v>
      </c>
      <c r="G184" s="9">
        <v>86.482932883999993</v>
      </c>
      <c r="H184" s="5" t="str">
        <f t="shared" si="74"/>
        <v>N/A</v>
      </c>
      <c r="I184" s="36">
        <v>-0.36899999999999999</v>
      </c>
      <c r="J184" s="36">
        <v>1.55</v>
      </c>
      <c r="K184" s="3" t="s">
        <v>734</v>
      </c>
      <c r="L184" s="105" t="str">
        <f t="shared" si="75"/>
        <v>Yes</v>
      </c>
    </row>
    <row r="185" spans="1:12" ht="25.5" x14ac:dyDescent="0.2">
      <c r="A185" s="128" t="s">
        <v>1629</v>
      </c>
      <c r="B185" s="3" t="s">
        <v>213</v>
      </c>
      <c r="C185" s="9">
        <v>85.724426154</v>
      </c>
      <c r="D185" s="5" t="str">
        <f t="shared" si="72"/>
        <v>N/A</v>
      </c>
      <c r="E185" s="9">
        <v>85.919279469000003</v>
      </c>
      <c r="F185" s="5" t="str">
        <f t="shared" si="73"/>
        <v>N/A</v>
      </c>
      <c r="G185" s="9">
        <v>86.507870140999998</v>
      </c>
      <c r="H185" s="5" t="str">
        <f t="shared" si="74"/>
        <v>N/A</v>
      </c>
      <c r="I185" s="36">
        <v>0.2273</v>
      </c>
      <c r="J185" s="36">
        <v>0.68510000000000004</v>
      </c>
      <c r="K185" s="3" t="s">
        <v>734</v>
      </c>
      <c r="L185" s="105" t="str">
        <f t="shared" si="75"/>
        <v>Yes</v>
      </c>
    </row>
    <row r="186" spans="1:12" ht="25.5" x14ac:dyDescent="0.2">
      <c r="A186" s="128" t="s">
        <v>1631</v>
      </c>
      <c r="B186" s="98" t="s">
        <v>213</v>
      </c>
      <c r="C186" s="96">
        <v>11.443858821999999</v>
      </c>
      <c r="D186" s="88" t="str">
        <f>IF($B186="N/A","N/A",IF(C186&gt;10,"No",IF(C186&lt;-10,"No","Yes")))</f>
        <v>N/A</v>
      </c>
      <c r="E186" s="96">
        <v>11.34080977</v>
      </c>
      <c r="F186" s="88" t="str">
        <f>IF($B186="N/A","N/A",IF(E186&gt;10,"No",IF(E186&lt;-10,"No","Yes")))</f>
        <v>N/A</v>
      </c>
      <c r="G186" s="96">
        <v>10.302797195</v>
      </c>
      <c r="H186" s="88" t="str">
        <f>IF($B186="N/A","N/A",IF(G186&gt;10,"No",IF(G186&lt;-10,"No","Yes")))</f>
        <v>N/A</v>
      </c>
      <c r="I186" s="97">
        <v>-0.9</v>
      </c>
      <c r="J186" s="97">
        <v>-9.15</v>
      </c>
      <c r="K186" s="98" t="s">
        <v>734</v>
      </c>
      <c r="L186" s="105" t="str">
        <f t="shared" si="75"/>
        <v>Yes</v>
      </c>
    </row>
    <row r="187" spans="1:12" ht="25.5" x14ac:dyDescent="0.2">
      <c r="A187" s="128" t="s">
        <v>1632</v>
      </c>
      <c r="B187" s="22" t="s">
        <v>213</v>
      </c>
      <c r="C187" s="9">
        <v>0</v>
      </c>
      <c r="D187" s="27" t="str">
        <f t="shared" ref="D187:D213" si="76">IF($B187="N/A","N/A",IF(C187&gt;10,"No",IF(C187&lt;-10,"No","Yes")))</f>
        <v>N/A</v>
      </c>
      <c r="E187" s="9">
        <v>0</v>
      </c>
      <c r="F187" s="27" t="str">
        <f t="shared" ref="F187:F213" si="77">IF($B187="N/A","N/A",IF(E187&gt;10,"No",IF(E187&lt;-10,"No","Yes")))</f>
        <v>N/A</v>
      </c>
      <c r="G187" s="9">
        <v>0</v>
      </c>
      <c r="H187" s="27" t="str">
        <f t="shared" ref="H187:H213" si="78">IF($B187="N/A","N/A",IF(G187&gt;10,"No",IF(G187&lt;-10,"No","Yes")))</f>
        <v>N/A</v>
      </c>
      <c r="I187" s="36" t="s">
        <v>1748</v>
      </c>
      <c r="J187" s="36" t="s">
        <v>1748</v>
      </c>
      <c r="K187" s="28" t="s">
        <v>734</v>
      </c>
      <c r="L187" s="105" t="str">
        <f t="shared" si="75"/>
        <v>N/A</v>
      </c>
    </row>
    <row r="188" spans="1:12" ht="25.5" x14ac:dyDescent="0.2">
      <c r="A188" s="128" t="s">
        <v>1633</v>
      </c>
      <c r="B188" s="22" t="s">
        <v>213</v>
      </c>
      <c r="C188" s="9">
        <v>0</v>
      </c>
      <c r="D188" s="27" t="str">
        <f t="shared" si="76"/>
        <v>N/A</v>
      </c>
      <c r="E188" s="9">
        <v>0</v>
      </c>
      <c r="F188" s="27" t="str">
        <f t="shared" si="77"/>
        <v>N/A</v>
      </c>
      <c r="G188" s="9">
        <v>0</v>
      </c>
      <c r="H188" s="27" t="str">
        <f t="shared" si="78"/>
        <v>N/A</v>
      </c>
      <c r="I188" s="36" t="s">
        <v>1748</v>
      </c>
      <c r="J188" s="36" t="s">
        <v>1748</v>
      </c>
      <c r="K188" s="28" t="s">
        <v>734</v>
      </c>
      <c r="L188" s="105" t="str">
        <f t="shared" si="75"/>
        <v>N/A</v>
      </c>
    </row>
    <row r="189" spans="1:12" ht="25.5" x14ac:dyDescent="0.2">
      <c r="A189" s="128" t="s">
        <v>1634</v>
      </c>
      <c r="B189" s="22" t="s">
        <v>213</v>
      </c>
      <c r="C189" s="9">
        <v>0</v>
      </c>
      <c r="D189" s="27" t="str">
        <f t="shared" si="76"/>
        <v>N/A</v>
      </c>
      <c r="E189" s="9">
        <v>0</v>
      </c>
      <c r="F189" s="27" t="str">
        <f t="shared" si="77"/>
        <v>N/A</v>
      </c>
      <c r="G189" s="9">
        <v>0</v>
      </c>
      <c r="H189" s="27" t="str">
        <f t="shared" si="78"/>
        <v>N/A</v>
      </c>
      <c r="I189" s="36" t="s">
        <v>1748</v>
      </c>
      <c r="J189" s="36" t="s">
        <v>1748</v>
      </c>
      <c r="K189" s="28" t="s">
        <v>734</v>
      </c>
      <c r="L189" s="105" t="str">
        <f t="shared" si="75"/>
        <v>N/A</v>
      </c>
    </row>
    <row r="190" spans="1:12" ht="25.5" x14ac:dyDescent="0.2">
      <c r="A190" s="128" t="s">
        <v>1635</v>
      </c>
      <c r="B190" s="22" t="s">
        <v>213</v>
      </c>
      <c r="C190" s="9">
        <v>0</v>
      </c>
      <c r="D190" s="27" t="str">
        <f t="shared" si="76"/>
        <v>N/A</v>
      </c>
      <c r="E190" s="9">
        <v>0</v>
      </c>
      <c r="F190" s="27" t="str">
        <f t="shared" si="77"/>
        <v>N/A</v>
      </c>
      <c r="G190" s="9">
        <v>0</v>
      </c>
      <c r="H190" s="27" t="str">
        <f t="shared" si="78"/>
        <v>N/A</v>
      </c>
      <c r="I190" s="36" t="s">
        <v>1748</v>
      </c>
      <c r="J190" s="36" t="s">
        <v>1748</v>
      </c>
      <c r="K190" s="28" t="s">
        <v>734</v>
      </c>
      <c r="L190" s="105" t="str">
        <f t="shared" si="75"/>
        <v>N/A</v>
      </c>
    </row>
    <row r="191" spans="1:12" ht="25.5" x14ac:dyDescent="0.2">
      <c r="A191" s="128" t="s">
        <v>1636</v>
      </c>
      <c r="B191" s="22" t="s">
        <v>213</v>
      </c>
      <c r="C191" s="9">
        <v>79.374709623000001</v>
      </c>
      <c r="D191" s="27" t="str">
        <f t="shared" si="76"/>
        <v>N/A</v>
      </c>
      <c r="E191" s="9">
        <v>78.526409380999993</v>
      </c>
      <c r="F191" s="27" t="str">
        <f t="shared" si="77"/>
        <v>N/A</v>
      </c>
      <c r="G191" s="9">
        <v>80.146621177</v>
      </c>
      <c r="H191" s="27" t="str">
        <f t="shared" si="78"/>
        <v>N/A</v>
      </c>
      <c r="I191" s="36">
        <v>-1.07</v>
      </c>
      <c r="J191" s="36">
        <v>2.0630000000000002</v>
      </c>
      <c r="K191" s="28" t="s">
        <v>734</v>
      </c>
      <c r="L191" s="105" t="str">
        <f t="shared" si="75"/>
        <v>Yes</v>
      </c>
    </row>
    <row r="192" spans="1:12" ht="25.5" x14ac:dyDescent="0.2">
      <c r="A192" s="128" t="s">
        <v>1637</v>
      </c>
      <c r="B192" s="22" t="s">
        <v>213</v>
      </c>
      <c r="C192" s="9">
        <v>2.0081722400000002E-2</v>
      </c>
      <c r="D192" s="27" t="str">
        <f t="shared" si="76"/>
        <v>N/A</v>
      </c>
      <c r="E192" s="9">
        <v>1.7950159E-2</v>
      </c>
      <c r="F192" s="27" t="str">
        <f t="shared" si="77"/>
        <v>N/A</v>
      </c>
      <c r="G192" s="9">
        <v>1.6310175699999999E-2</v>
      </c>
      <c r="H192" s="27" t="str">
        <f t="shared" si="78"/>
        <v>N/A</v>
      </c>
      <c r="I192" s="36">
        <v>-10.6</v>
      </c>
      <c r="J192" s="36">
        <v>-9.14</v>
      </c>
      <c r="K192" s="28" t="s">
        <v>734</v>
      </c>
      <c r="L192" s="105" t="str">
        <f t="shared" si="75"/>
        <v>Yes</v>
      </c>
    </row>
    <row r="193" spans="1:12" ht="25.5" x14ac:dyDescent="0.2">
      <c r="A193" s="128" t="s">
        <v>1638</v>
      </c>
      <c r="B193" s="22" t="s">
        <v>213</v>
      </c>
      <c r="C193" s="9">
        <v>7.0401753576999999</v>
      </c>
      <c r="D193" s="27" t="str">
        <f t="shared" si="76"/>
        <v>N/A</v>
      </c>
      <c r="E193" s="9">
        <v>6.9406722082999996</v>
      </c>
      <c r="F193" s="27" t="str">
        <f t="shared" si="77"/>
        <v>N/A</v>
      </c>
      <c r="G193" s="9">
        <v>7.4379270010000003</v>
      </c>
      <c r="H193" s="27" t="str">
        <f t="shared" si="78"/>
        <v>N/A</v>
      </c>
      <c r="I193" s="36">
        <v>-1.41</v>
      </c>
      <c r="J193" s="36">
        <v>7.1639999999999997</v>
      </c>
      <c r="K193" s="28" t="s">
        <v>734</v>
      </c>
      <c r="L193" s="105" t="str">
        <f t="shared" si="75"/>
        <v>Yes</v>
      </c>
    </row>
    <row r="194" spans="1:12" ht="25.5" x14ac:dyDescent="0.2">
      <c r="A194" s="128" t="s">
        <v>1639</v>
      </c>
      <c r="B194" s="22" t="s">
        <v>213</v>
      </c>
      <c r="C194" s="9">
        <v>39.368514922999999</v>
      </c>
      <c r="D194" s="27" t="str">
        <f t="shared" si="76"/>
        <v>N/A</v>
      </c>
      <c r="E194" s="9">
        <v>39.825866681999997</v>
      </c>
      <c r="F194" s="27" t="str">
        <f t="shared" si="77"/>
        <v>N/A</v>
      </c>
      <c r="G194" s="9">
        <v>40.972865466999998</v>
      </c>
      <c r="H194" s="27" t="str">
        <f t="shared" si="78"/>
        <v>N/A</v>
      </c>
      <c r="I194" s="36">
        <v>1.1619999999999999</v>
      </c>
      <c r="J194" s="36">
        <v>2.88</v>
      </c>
      <c r="K194" s="28" t="s">
        <v>734</v>
      </c>
      <c r="L194" s="105" t="str">
        <f t="shared" si="75"/>
        <v>Yes</v>
      </c>
    </row>
    <row r="195" spans="1:12" ht="25.5" x14ac:dyDescent="0.2">
      <c r="A195" s="128" t="s">
        <v>1640</v>
      </c>
      <c r="B195" s="22" t="s">
        <v>213</v>
      </c>
      <c r="C195" s="9">
        <v>7.5340495813999997</v>
      </c>
      <c r="D195" s="27" t="str">
        <f t="shared" si="76"/>
        <v>N/A</v>
      </c>
      <c r="E195" s="9">
        <v>6.3063773392</v>
      </c>
      <c r="F195" s="27" t="str">
        <f t="shared" si="77"/>
        <v>N/A</v>
      </c>
      <c r="G195" s="9">
        <v>8.9545299078999996</v>
      </c>
      <c r="H195" s="27" t="str">
        <f t="shared" si="78"/>
        <v>N/A</v>
      </c>
      <c r="I195" s="36">
        <v>-16.3</v>
      </c>
      <c r="J195" s="36">
        <v>41.99</v>
      </c>
      <c r="K195" s="28" t="s">
        <v>734</v>
      </c>
      <c r="L195" s="105" t="str">
        <f t="shared" si="75"/>
        <v>No</v>
      </c>
    </row>
    <row r="196" spans="1:12" ht="25.5" x14ac:dyDescent="0.2">
      <c r="A196" s="128" t="s">
        <v>1641</v>
      </c>
      <c r="B196" s="22" t="s">
        <v>213</v>
      </c>
      <c r="C196" s="9">
        <v>0.83509332039999995</v>
      </c>
      <c r="D196" s="27" t="str">
        <f t="shared" si="76"/>
        <v>N/A</v>
      </c>
      <c r="E196" s="9">
        <v>0.72823962620000005</v>
      </c>
      <c r="F196" s="27" t="str">
        <f t="shared" si="77"/>
        <v>N/A</v>
      </c>
      <c r="G196" s="9">
        <v>0.48309766749999999</v>
      </c>
      <c r="H196" s="27" t="str">
        <f t="shared" si="78"/>
        <v>N/A</v>
      </c>
      <c r="I196" s="36">
        <v>-12.8</v>
      </c>
      <c r="J196" s="36">
        <v>-33.700000000000003</v>
      </c>
      <c r="K196" s="28" t="s">
        <v>734</v>
      </c>
      <c r="L196" s="105" t="str">
        <f t="shared" si="75"/>
        <v>No</v>
      </c>
    </row>
    <row r="197" spans="1:12" ht="25.5" x14ac:dyDescent="0.2">
      <c r="A197" s="128" t="s">
        <v>1642</v>
      </c>
      <c r="B197" s="22" t="s">
        <v>213</v>
      </c>
      <c r="C197" s="9">
        <v>59.492272790999998</v>
      </c>
      <c r="D197" s="27" t="str">
        <f t="shared" si="76"/>
        <v>N/A</v>
      </c>
      <c r="E197" s="9">
        <v>59.310344827999998</v>
      </c>
      <c r="F197" s="27" t="str">
        <f t="shared" si="77"/>
        <v>N/A</v>
      </c>
      <c r="G197" s="9">
        <v>60.889537509</v>
      </c>
      <c r="H197" s="27" t="str">
        <f t="shared" si="78"/>
        <v>N/A</v>
      </c>
      <c r="I197" s="36">
        <v>-0.30599999999999999</v>
      </c>
      <c r="J197" s="36">
        <v>2.6629999999999998</v>
      </c>
      <c r="K197" s="28" t="s">
        <v>734</v>
      </c>
      <c r="L197" s="105" t="str">
        <f t="shared" si="75"/>
        <v>Yes</v>
      </c>
    </row>
    <row r="198" spans="1:12" ht="25.5" x14ac:dyDescent="0.2">
      <c r="A198" s="128" t="s">
        <v>1643</v>
      </c>
      <c r="B198" s="22" t="s">
        <v>213</v>
      </c>
      <c r="C198" s="9">
        <v>70.721359293999996</v>
      </c>
      <c r="D198" s="27" t="str">
        <f t="shared" si="76"/>
        <v>N/A</v>
      </c>
      <c r="E198" s="9">
        <v>70.479537657999998</v>
      </c>
      <c r="F198" s="27" t="str">
        <f t="shared" si="77"/>
        <v>N/A</v>
      </c>
      <c r="G198" s="9">
        <v>71.145838531999999</v>
      </c>
      <c r="H198" s="27" t="str">
        <f t="shared" si="78"/>
        <v>N/A</v>
      </c>
      <c r="I198" s="36">
        <v>-0.34200000000000003</v>
      </c>
      <c r="J198" s="36">
        <v>0.94540000000000002</v>
      </c>
      <c r="K198" s="28" t="s">
        <v>734</v>
      </c>
      <c r="L198" s="105" t="str">
        <f t="shared" si="75"/>
        <v>Yes</v>
      </c>
    </row>
    <row r="199" spans="1:12" ht="25.5" x14ac:dyDescent="0.2">
      <c r="A199" s="128" t="s">
        <v>1644</v>
      </c>
      <c r="B199" s="22" t="s">
        <v>213</v>
      </c>
      <c r="C199" s="9">
        <v>1.1358086042</v>
      </c>
      <c r="D199" s="27" t="str">
        <f t="shared" si="76"/>
        <v>N/A</v>
      </c>
      <c r="E199" s="9">
        <v>1.6720489184</v>
      </c>
      <c r="F199" s="27" t="str">
        <f t="shared" si="77"/>
        <v>N/A</v>
      </c>
      <c r="G199" s="9">
        <v>2.1979787553999999</v>
      </c>
      <c r="H199" s="27" t="str">
        <f t="shared" si="78"/>
        <v>N/A</v>
      </c>
      <c r="I199" s="36">
        <v>47.21</v>
      </c>
      <c r="J199" s="36">
        <v>31.45</v>
      </c>
      <c r="K199" s="28" t="s">
        <v>734</v>
      </c>
      <c r="L199" s="105" t="str">
        <f t="shared" si="75"/>
        <v>No</v>
      </c>
    </row>
    <row r="200" spans="1:12" ht="25.5" x14ac:dyDescent="0.2">
      <c r="A200" s="128" t="s">
        <v>1645</v>
      </c>
      <c r="B200" s="22" t="s">
        <v>213</v>
      </c>
      <c r="C200" s="9">
        <v>8.0446018458000008</v>
      </c>
      <c r="D200" s="27" t="str">
        <f t="shared" si="76"/>
        <v>N/A</v>
      </c>
      <c r="E200" s="9">
        <v>7.9072966556999997</v>
      </c>
      <c r="F200" s="27" t="str">
        <f t="shared" si="77"/>
        <v>N/A</v>
      </c>
      <c r="G200" s="9">
        <v>7.8881608816000002</v>
      </c>
      <c r="H200" s="27" t="str">
        <f t="shared" si="78"/>
        <v>N/A</v>
      </c>
      <c r="I200" s="36">
        <v>-1.71</v>
      </c>
      <c r="J200" s="36">
        <v>-0.24199999999999999</v>
      </c>
      <c r="K200" s="28" t="s">
        <v>734</v>
      </c>
      <c r="L200" s="105" t="str">
        <f t="shared" si="75"/>
        <v>Yes</v>
      </c>
    </row>
    <row r="201" spans="1:12" ht="25.5" x14ac:dyDescent="0.2">
      <c r="A201" s="128" t="s">
        <v>1646</v>
      </c>
      <c r="B201" s="22" t="s">
        <v>213</v>
      </c>
      <c r="C201" s="9">
        <v>0</v>
      </c>
      <c r="D201" s="27" t="str">
        <f t="shared" si="76"/>
        <v>N/A</v>
      </c>
      <c r="E201" s="9">
        <v>0</v>
      </c>
      <c r="F201" s="27" t="str">
        <f t="shared" si="77"/>
        <v>N/A</v>
      </c>
      <c r="G201" s="9">
        <v>0</v>
      </c>
      <c r="H201" s="27" t="str">
        <f t="shared" si="78"/>
        <v>N/A</v>
      </c>
      <c r="I201" s="36" t="s">
        <v>1748</v>
      </c>
      <c r="J201" s="36" t="s">
        <v>1748</v>
      </c>
      <c r="K201" s="28" t="s">
        <v>734</v>
      </c>
      <c r="L201" s="105" t="str">
        <f t="shared" si="75"/>
        <v>N/A</v>
      </c>
    </row>
    <row r="202" spans="1:12" ht="25.5" x14ac:dyDescent="0.2">
      <c r="A202" s="128" t="s">
        <v>1647</v>
      </c>
      <c r="B202" s="22" t="s">
        <v>213</v>
      </c>
      <c r="C202" s="9">
        <v>0</v>
      </c>
      <c r="D202" s="27" t="str">
        <f t="shared" si="76"/>
        <v>N/A</v>
      </c>
      <c r="E202" s="9">
        <v>0</v>
      </c>
      <c r="F202" s="27" t="str">
        <f t="shared" si="77"/>
        <v>N/A</v>
      </c>
      <c r="G202" s="9">
        <v>0</v>
      </c>
      <c r="H202" s="27" t="str">
        <f t="shared" si="78"/>
        <v>N/A</v>
      </c>
      <c r="I202" s="36" t="s">
        <v>1748</v>
      </c>
      <c r="J202" s="36" t="s">
        <v>1748</v>
      </c>
      <c r="K202" s="28" t="s">
        <v>734</v>
      </c>
      <c r="L202" s="105" t="str">
        <f t="shared" si="75"/>
        <v>N/A</v>
      </c>
    </row>
    <row r="203" spans="1:12" ht="25.5" x14ac:dyDescent="0.2">
      <c r="A203" s="128" t="s">
        <v>1648</v>
      </c>
      <c r="B203" s="22" t="s">
        <v>213</v>
      </c>
      <c r="C203" s="9">
        <v>0</v>
      </c>
      <c r="D203" s="27" t="str">
        <f t="shared" si="76"/>
        <v>N/A</v>
      </c>
      <c r="E203" s="9">
        <v>6.2070642999999997E-3</v>
      </c>
      <c r="F203" s="27" t="str">
        <f t="shared" si="77"/>
        <v>N/A</v>
      </c>
      <c r="G203" s="9">
        <v>0.16054568490000001</v>
      </c>
      <c r="H203" s="27" t="str">
        <f t="shared" si="78"/>
        <v>N/A</v>
      </c>
      <c r="I203" s="36" t="s">
        <v>1748</v>
      </c>
      <c r="J203" s="36">
        <v>2486</v>
      </c>
      <c r="K203" s="28" t="s">
        <v>734</v>
      </c>
      <c r="L203" s="105" t="str">
        <f t="shared" si="75"/>
        <v>No</v>
      </c>
    </row>
    <row r="204" spans="1:12" ht="25.5" x14ac:dyDescent="0.2">
      <c r="A204" s="128" t="s">
        <v>1649</v>
      </c>
      <c r="B204" s="22" t="s">
        <v>213</v>
      </c>
      <c r="C204" s="9">
        <v>1.4821332235</v>
      </c>
      <c r="D204" s="27" t="str">
        <f t="shared" si="76"/>
        <v>N/A</v>
      </c>
      <c r="E204" s="9">
        <v>1.5497529755999999</v>
      </c>
      <c r="F204" s="27" t="str">
        <f t="shared" si="77"/>
        <v>N/A</v>
      </c>
      <c r="G204" s="9">
        <v>1.9898414383</v>
      </c>
      <c r="H204" s="27" t="str">
        <f t="shared" si="78"/>
        <v>N/A</v>
      </c>
      <c r="I204" s="36">
        <v>4.5620000000000003</v>
      </c>
      <c r="J204" s="36">
        <v>28.4</v>
      </c>
      <c r="K204" s="28" t="s">
        <v>734</v>
      </c>
      <c r="L204" s="105" t="str">
        <f t="shared" si="75"/>
        <v>Yes</v>
      </c>
    </row>
    <row r="205" spans="1:12" ht="25.5" x14ac:dyDescent="0.2">
      <c r="A205" s="128" t="s">
        <v>1650</v>
      </c>
      <c r="B205" s="22" t="s">
        <v>213</v>
      </c>
      <c r="C205" s="9">
        <v>0</v>
      </c>
      <c r="D205" s="27" t="str">
        <f t="shared" si="76"/>
        <v>N/A</v>
      </c>
      <c r="E205" s="9">
        <v>0</v>
      </c>
      <c r="F205" s="27" t="str">
        <f t="shared" si="77"/>
        <v>N/A</v>
      </c>
      <c r="G205" s="9">
        <v>0</v>
      </c>
      <c r="H205" s="27" t="str">
        <f t="shared" si="78"/>
        <v>N/A</v>
      </c>
      <c r="I205" s="36" t="s">
        <v>1748</v>
      </c>
      <c r="J205" s="36" t="s">
        <v>1748</v>
      </c>
      <c r="K205" s="28" t="s">
        <v>734</v>
      </c>
      <c r="L205" s="105" t="str">
        <f t="shared" si="75"/>
        <v>N/A</v>
      </c>
    </row>
    <row r="206" spans="1:12" ht="25.5" x14ac:dyDescent="0.2">
      <c r="A206" s="128" t="s">
        <v>1651</v>
      </c>
      <c r="B206" s="22" t="s">
        <v>213</v>
      </c>
      <c r="C206" s="9">
        <v>5.4998391760000001</v>
      </c>
      <c r="D206" s="27" t="str">
        <f t="shared" si="76"/>
        <v>N/A</v>
      </c>
      <c r="E206" s="9">
        <v>6.1317407460000002</v>
      </c>
      <c r="F206" s="27" t="str">
        <f t="shared" si="77"/>
        <v>N/A</v>
      </c>
      <c r="G206" s="9">
        <v>9.4487038888000008</v>
      </c>
      <c r="H206" s="27" t="str">
        <f t="shared" si="78"/>
        <v>N/A</v>
      </c>
      <c r="I206" s="36">
        <v>11.49</v>
      </c>
      <c r="J206" s="36">
        <v>54.09</v>
      </c>
      <c r="K206" s="28" t="s">
        <v>734</v>
      </c>
      <c r="L206" s="105" t="str">
        <f t="shared" si="75"/>
        <v>No</v>
      </c>
    </row>
    <row r="207" spans="1:12" ht="25.5" x14ac:dyDescent="0.2">
      <c r="A207" s="128" t="s">
        <v>1652</v>
      </c>
      <c r="B207" s="22" t="s">
        <v>213</v>
      </c>
      <c r="C207" s="9">
        <v>0</v>
      </c>
      <c r="D207" s="27" t="str">
        <f t="shared" si="76"/>
        <v>N/A</v>
      </c>
      <c r="E207" s="9">
        <v>0</v>
      </c>
      <c r="F207" s="27" t="str">
        <f t="shared" si="77"/>
        <v>N/A</v>
      </c>
      <c r="G207" s="9">
        <v>0</v>
      </c>
      <c r="H207" s="27" t="str">
        <f t="shared" si="78"/>
        <v>N/A</v>
      </c>
      <c r="I207" s="36" t="s">
        <v>1748</v>
      </c>
      <c r="J207" s="36" t="s">
        <v>1748</v>
      </c>
      <c r="K207" s="28" t="s">
        <v>734</v>
      </c>
      <c r="L207" s="105" t="str">
        <f t="shared" si="75"/>
        <v>N/A</v>
      </c>
    </row>
    <row r="208" spans="1:12" ht="25.5" x14ac:dyDescent="0.2">
      <c r="A208" s="128" t="s">
        <v>1653</v>
      </c>
      <c r="B208" s="22" t="s">
        <v>213</v>
      </c>
      <c r="C208" s="9">
        <v>15.546316450999999</v>
      </c>
      <c r="D208" s="27" t="str">
        <f t="shared" si="76"/>
        <v>N/A</v>
      </c>
      <c r="E208" s="9">
        <v>14.937551900000001</v>
      </c>
      <c r="F208" s="27" t="str">
        <f t="shared" si="77"/>
        <v>N/A</v>
      </c>
      <c r="G208" s="9">
        <v>19.344355278999998</v>
      </c>
      <c r="H208" s="27" t="str">
        <f t="shared" si="78"/>
        <v>N/A</v>
      </c>
      <c r="I208" s="36">
        <v>-3.92</v>
      </c>
      <c r="J208" s="36">
        <v>29.5</v>
      </c>
      <c r="K208" s="28" t="s">
        <v>734</v>
      </c>
      <c r="L208" s="105" t="str">
        <f t="shared" si="75"/>
        <v>Yes</v>
      </c>
    </row>
    <row r="209" spans="1:12" ht="25.5" x14ac:dyDescent="0.2">
      <c r="A209" s="128" t="s">
        <v>1654</v>
      </c>
      <c r="B209" s="22" t="s">
        <v>213</v>
      </c>
      <c r="C209" s="9">
        <v>0</v>
      </c>
      <c r="D209" s="27" t="str">
        <f t="shared" si="76"/>
        <v>N/A</v>
      </c>
      <c r="E209" s="9">
        <v>0</v>
      </c>
      <c r="F209" s="27" t="str">
        <f t="shared" si="77"/>
        <v>N/A</v>
      </c>
      <c r="G209" s="9">
        <v>0</v>
      </c>
      <c r="H209" s="27" t="str">
        <f t="shared" si="78"/>
        <v>N/A</v>
      </c>
      <c r="I209" s="36" t="s">
        <v>1748</v>
      </c>
      <c r="J209" s="36" t="s">
        <v>1748</v>
      </c>
      <c r="K209" s="28" t="s">
        <v>734</v>
      </c>
      <c r="L209" s="105" t="str">
        <f t="shared" si="75"/>
        <v>N/A</v>
      </c>
    </row>
    <row r="210" spans="1:12" ht="25.5" x14ac:dyDescent="0.2">
      <c r="A210" s="128" t="s">
        <v>1655</v>
      </c>
      <c r="B210" s="22" t="s">
        <v>213</v>
      </c>
      <c r="C210" s="9">
        <v>4.0214500025</v>
      </c>
      <c r="D210" s="27" t="str">
        <f t="shared" si="76"/>
        <v>N/A</v>
      </c>
      <c r="E210" s="9">
        <v>6.1205009269000001</v>
      </c>
      <c r="F210" s="27" t="str">
        <f t="shared" si="77"/>
        <v>N/A</v>
      </c>
      <c r="G210" s="9">
        <v>8.0950810214000004</v>
      </c>
      <c r="H210" s="27" t="str">
        <f t="shared" si="78"/>
        <v>N/A</v>
      </c>
      <c r="I210" s="36">
        <v>52.2</v>
      </c>
      <c r="J210" s="36">
        <v>32.26</v>
      </c>
      <c r="K210" s="28" t="s">
        <v>734</v>
      </c>
      <c r="L210" s="105" t="str">
        <f t="shared" si="75"/>
        <v>No</v>
      </c>
    </row>
    <row r="211" spans="1:12" ht="25.5" x14ac:dyDescent="0.2">
      <c r="A211" s="128" t="s">
        <v>1656</v>
      </c>
      <c r="B211" s="22" t="s">
        <v>213</v>
      </c>
      <c r="C211" s="9">
        <v>0</v>
      </c>
      <c r="D211" s="27" t="str">
        <f t="shared" si="76"/>
        <v>N/A</v>
      </c>
      <c r="E211" s="9">
        <v>0</v>
      </c>
      <c r="F211" s="27" t="str">
        <f t="shared" si="77"/>
        <v>N/A</v>
      </c>
      <c r="G211" s="9">
        <v>0</v>
      </c>
      <c r="H211" s="27" t="str">
        <f t="shared" si="78"/>
        <v>N/A</v>
      </c>
      <c r="I211" s="36" t="s">
        <v>1748</v>
      </c>
      <c r="J211" s="36" t="s">
        <v>1748</v>
      </c>
      <c r="K211" s="28" t="s">
        <v>734</v>
      </c>
      <c r="L211" s="105" t="str">
        <f t="shared" si="75"/>
        <v>N/A</v>
      </c>
    </row>
    <row r="212" spans="1:12" ht="25.5" x14ac:dyDescent="0.2">
      <c r="A212" s="128" t="s">
        <v>1657</v>
      </c>
      <c r="B212" s="22" t="s">
        <v>213</v>
      </c>
      <c r="C212" s="9">
        <v>8.7260189347000008</v>
      </c>
      <c r="D212" s="27" t="str">
        <f t="shared" si="76"/>
        <v>N/A</v>
      </c>
      <c r="E212" s="9">
        <v>11.288636878</v>
      </c>
      <c r="F212" s="27" t="str">
        <f t="shared" si="77"/>
        <v>N/A</v>
      </c>
      <c r="G212" s="9">
        <v>12.090222049999999</v>
      </c>
      <c r="H212" s="27" t="str">
        <f t="shared" si="78"/>
        <v>N/A</v>
      </c>
      <c r="I212" s="36">
        <v>29.37</v>
      </c>
      <c r="J212" s="36">
        <v>7.101</v>
      </c>
      <c r="K212" s="28" t="s">
        <v>734</v>
      </c>
      <c r="L212" s="105" t="str">
        <f t="shared" si="75"/>
        <v>Yes</v>
      </c>
    </row>
    <row r="213" spans="1:12" ht="38.25" x14ac:dyDescent="0.2">
      <c r="A213" s="129" t="s">
        <v>1630</v>
      </c>
      <c r="B213" s="113" t="s">
        <v>213</v>
      </c>
      <c r="C213" s="169">
        <v>0.4778769195</v>
      </c>
      <c r="D213" s="145" t="str">
        <f t="shared" si="76"/>
        <v>N/A</v>
      </c>
      <c r="E213" s="169">
        <v>0.51116013390000004</v>
      </c>
      <c r="F213" s="145" t="str">
        <f t="shared" si="77"/>
        <v>N/A</v>
      </c>
      <c r="G213" s="169">
        <v>0.58984411609999998</v>
      </c>
      <c r="H213" s="145" t="str">
        <f t="shared" si="78"/>
        <v>N/A</v>
      </c>
      <c r="I213" s="170">
        <v>6.9649999999999999</v>
      </c>
      <c r="J213" s="170">
        <v>15.39</v>
      </c>
      <c r="K213" s="161" t="s">
        <v>734</v>
      </c>
      <c r="L213" s="116" t="str">
        <f t="shared" si="75"/>
        <v>Yes</v>
      </c>
    </row>
    <row r="214" spans="1:12" x14ac:dyDescent="0.2">
      <c r="A214" s="199" t="s">
        <v>1621</v>
      </c>
      <c r="B214" s="200"/>
      <c r="C214" s="200"/>
      <c r="D214" s="200"/>
      <c r="E214" s="200"/>
      <c r="F214" s="200"/>
      <c r="G214" s="200"/>
      <c r="H214" s="200"/>
      <c r="I214" s="200"/>
      <c r="J214" s="200"/>
      <c r="K214" s="200"/>
      <c r="L214" s="201"/>
    </row>
    <row r="215" spans="1:12" x14ac:dyDescent="0.2">
      <c r="A215" s="194" t="s">
        <v>1619</v>
      </c>
      <c r="B215" s="195"/>
      <c r="C215" s="195"/>
      <c r="D215" s="195"/>
      <c r="E215" s="195"/>
      <c r="F215" s="195"/>
      <c r="G215" s="195"/>
      <c r="H215" s="195"/>
      <c r="I215" s="195"/>
      <c r="J215" s="195"/>
      <c r="K215" s="195"/>
      <c r="L215" s="196"/>
    </row>
    <row r="216" spans="1:12" s="13" customFormat="1" x14ac:dyDescent="0.2">
      <c r="A216" s="197" t="s">
        <v>1707</v>
      </c>
      <c r="B216" s="197"/>
      <c r="C216" s="197"/>
      <c r="D216" s="197"/>
      <c r="E216" s="197"/>
      <c r="F216" s="197"/>
      <c r="G216" s="197"/>
      <c r="H216" s="197"/>
      <c r="I216" s="197"/>
      <c r="J216" s="197"/>
      <c r="K216" s="197"/>
      <c r="L216" s="198"/>
    </row>
    <row r="217" spans="1:12" x14ac:dyDescent="0.2">
      <c r="A217" s="33"/>
      <c r="B217" s="33"/>
    </row>
    <row r="218" spans="1:12" x14ac:dyDescent="0.2">
      <c r="A218" s="2"/>
      <c r="B218" s="33"/>
    </row>
    <row r="219" spans="1:12" x14ac:dyDescent="0.2">
      <c r="A219" s="2"/>
      <c r="B219" s="33"/>
    </row>
    <row r="220" spans="1:12" x14ac:dyDescent="0.2">
      <c r="A220" s="33"/>
      <c r="B220" s="33"/>
    </row>
    <row r="221" spans="1:12" x14ac:dyDescent="0.2">
      <c r="A221" s="35"/>
      <c r="B221" s="33"/>
    </row>
    <row r="222" spans="1:12" x14ac:dyDescent="0.2">
      <c r="A222" s="35"/>
      <c r="B222" s="33"/>
    </row>
    <row r="223" spans="1:12" x14ac:dyDescent="0.2">
      <c r="A223" s="35"/>
      <c r="B223" s="33"/>
    </row>
    <row r="224" spans="1:12" x14ac:dyDescent="0.2">
      <c r="A224" s="35"/>
      <c r="B224" s="33"/>
    </row>
    <row r="225" spans="1:1" x14ac:dyDescent="0.2">
      <c r="A225" s="35"/>
    </row>
    <row r="226" spans="1:1" x14ac:dyDescent="0.2">
      <c r="A226" s="35"/>
    </row>
    <row r="227" spans="1:1" x14ac:dyDescent="0.2">
      <c r="A227" s="35"/>
    </row>
    <row r="228" spans="1:1" x14ac:dyDescent="0.2">
      <c r="A228" s="35"/>
    </row>
    <row r="229" spans="1:1" x14ac:dyDescent="0.2">
      <c r="A229" s="33"/>
    </row>
    <row r="230" spans="1:1" x14ac:dyDescent="0.2">
      <c r="A230" s="33"/>
    </row>
    <row r="231" spans="1:1" x14ac:dyDescent="0.2">
      <c r="A231" s="33"/>
    </row>
    <row r="232" spans="1:1" x14ac:dyDescent="0.2">
      <c r="A232" s="33"/>
    </row>
    <row r="233" spans="1:1" x14ac:dyDescent="0.2">
      <c r="A233" s="33"/>
    </row>
    <row r="234" spans="1:1" x14ac:dyDescent="0.2">
      <c r="A234" s="33"/>
    </row>
    <row r="235" spans="1:1" x14ac:dyDescent="0.2">
      <c r="A235" s="33"/>
    </row>
    <row r="236" spans="1:1" x14ac:dyDescent="0.2">
      <c r="A236" s="33"/>
    </row>
  </sheetData>
  <mergeCells count="7">
    <mergeCell ref="A216:L216"/>
    <mergeCell ref="A2:L2"/>
    <mergeCell ref="A214:L214"/>
    <mergeCell ref="A215:L215"/>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2" manualBreakCount="2">
    <brk id="53" max="16383" man="1"/>
    <brk id="104" max="11" man="1"/>
  </rowBreaks>
  <tableParts count="1">
    <tablePart r:id="rId2"/>
  </tablePart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L255"/>
  <sheetViews>
    <sheetView zoomScaleNormal="100" zoomScaleSheetLayoutView="80" workbookViewId="0">
      <pane xSplit="2" ySplit="5" topLeftCell="C30" activePane="bottomRight" state="frozen"/>
      <selection activeCell="A3" sqref="A3:L3"/>
      <selection pane="topRight" activeCell="A3" sqref="A3:L3"/>
      <selection pane="bottomLeft" activeCell="A3" sqref="A3:L3"/>
      <selection pane="bottomRight" activeCell="A3" sqref="A3:L3"/>
    </sheetView>
  </sheetViews>
  <sheetFormatPr defaultColWidth="9.140625" defaultRowHeight="12.75" x14ac:dyDescent="0.2"/>
  <cols>
    <col min="1" max="1" width="77.28515625" style="37"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28.140625" style="13" customWidth="1"/>
    <col min="12" max="12" width="25.5703125" style="26" customWidth="1"/>
    <col min="13" max="16384" width="9.140625" style="26"/>
  </cols>
  <sheetData>
    <row r="1" spans="1:12" s="12" customFormat="1" ht="18.75" customHeight="1" x14ac:dyDescent="0.2">
      <c r="A1" s="185" t="s">
        <v>1729</v>
      </c>
      <c r="B1" s="186"/>
      <c r="C1" s="186"/>
      <c r="D1" s="186"/>
      <c r="E1" s="186"/>
      <c r="F1" s="186"/>
      <c r="G1" s="186"/>
      <c r="H1" s="186"/>
      <c r="I1" s="186"/>
      <c r="J1" s="186"/>
      <c r="K1" s="186"/>
      <c r="L1" s="187"/>
    </row>
    <row r="2" spans="1:12" ht="54" customHeight="1" x14ac:dyDescent="0.2">
      <c r="A2" s="210" t="s">
        <v>1582</v>
      </c>
      <c r="B2" s="211"/>
      <c r="C2" s="211"/>
      <c r="D2" s="211"/>
      <c r="E2" s="211"/>
      <c r="F2" s="211"/>
      <c r="G2" s="211"/>
      <c r="H2" s="211"/>
      <c r="I2" s="211"/>
      <c r="J2" s="211"/>
      <c r="K2" s="211"/>
      <c r="L2" s="212"/>
    </row>
    <row r="3" spans="1:12" s="13" customFormat="1" x14ac:dyDescent="0.2">
      <c r="A3" s="191" t="s">
        <v>1747</v>
      </c>
      <c r="B3" s="192"/>
      <c r="C3" s="192"/>
      <c r="D3" s="192"/>
      <c r="E3" s="192"/>
      <c r="F3" s="192"/>
      <c r="G3" s="192"/>
      <c r="H3" s="192"/>
      <c r="I3" s="192"/>
      <c r="J3" s="192"/>
      <c r="K3" s="192"/>
      <c r="L3" s="193"/>
    </row>
    <row r="4" spans="1:12" s="13" customFormat="1" x14ac:dyDescent="0.2">
      <c r="A4" s="207" t="s">
        <v>647</v>
      </c>
      <c r="B4" s="208"/>
      <c r="C4" s="208"/>
      <c r="D4" s="208"/>
      <c r="E4" s="208"/>
      <c r="F4" s="208"/>
      <c r="G4" s="208"/>
      <c r="H4" s="208"/>
      <c r="I4" s="208"/>
      <c r="J4" s="208"/>
      <c r="K4" s="208"/>
      <c r="L4" s="209"/>
    </row>
    <row r="5" spans="1:12" ht="51" x14ac:dyDescent="0.2">
      <c r="A5" s="140" t="s">
        <v>11</v>
      </c>
      <c r="B5" s="109" t="s">
        <v>212</v>
      </c>
      <c r="C5" s="109" t="s">
        <v>1680</v>
      </c>
      <c r="D5" s="109" t="s">
        <v>1724</v>
      </c>
      <c r="E5" s="109" t="s">
        <v>1704</v>
      </c>
      <c r="F5" s="109" t="s">
        <v>1721</v>
      </c>
      <c r="G5" s="109" t="s">
        <v>1719</v>
      </c>
      <c r="H5" s="109" t="s">
        <v>1720</v>
      </c>
      <c r="I5" s="141" t="s">
        <v>1725</v>
      </c>
      <c r="J5" s="141" t="s">
        <v>1722</v>
      </c>
      <c r="K5" s="142" t="s">
        <v>739</v>
      </c>
      <c r="L5" s="143" t="s">
        <v>738</v>
      </c>
    </row>
    <row r="6" spans="1:12" x14ac:dyDescent="0.2">
      <c r="A6" s="138" t="s">
        <v>3</v>
      </c>
      <c r="B6" s="30" t="s">
        <v>213</v>
      </c>
      <c r="C6" s="1">
        <v>301461</v>
      </c>
      <c r="D6" s="7" t="str">
        <f t="shared" ref="D6:D39" si="0">IF($B6="N/A","N/A",IF(C6&gt;10,"No",IF(C6&lt;-10,"No","Yes")))</f>
        <v>N/A</v>
      </c>
      <c r="E6" s="1">
        <v>323632</v>
      </c>
      <c r="F6" s="7" t="str">
        <f t="shared" ref="F6:F39" si="1">IF($B6="N/A","N/A",IF(E6&gt;10,"No",IF(E6&lt;-10,"No","Yes")))</f>
        <v>N/A</v>
      </c>
      <c r="G6" s="1">
        <v>131158</v>
      </c>
      <c r="H6" s="7" t="str">
        <f t="shared" ref="H6:H39" si="2">IF($B6="N/A","N/A",IF(G6&gt;10,"No",IF(G6&lt;-10,"No","Yes")))</f>
        <v>N/A</v>
      </c>
      <c r="I6" s="36">
        <v>7.3550000000000004</v>
      </c>
      <c r="J6" s="36">
        <v>-59.5</v>
      </c>
      <c r="K6" s="30" t="s">
        <v>734</v>
      </c>
      <c r="L6" s="105" t="str">
        <f t="shared" ref="L6:L39" si="3">IF(J6="Div by 0", "N/A", IF(K6="N/A","N/A", IF(J6&gt;VALUE(MID(K6,1,2)), "No", IF(J6&lt;-1*VALUE(MID(K6,1,2)), "No", "Yes"))))</f>
        <v>No</v>
      </c>
    </row>
    <row r="7" spans="1:12" x14ac:dyDescent="0.2">
      <c r="A7" s="138" t="s">
        <v>4</v>
      </c>
      <c r="B7" s="22" t="s">
        <v>213</v>
      </c>
      <c r="C7" s="23">
        <v>232000</v>
      </c>
      <c r="D7" s="27" t="str">
        <f t="shared" si="0"/>
        <v>N/A</v>
      </c>
      <c r="E7" s="23">
        <v>255149</v>
      </c>
      <c r="F7" s="27" t="str">
        <f t="shared" si="1"/>
        <v>N/A</v>
      </c>
      <c r="G7" s="23">
        <v>79655</v>
      </c>
      <c r="H7" s="27" t="str">
        <f t="shared" si="2"/>
        <v>N/A</v>
      </c>
      <c r="I7" s="8">
        <v>9.9779999999999998</v>
      </c>
      <c r="J7" s="8">
        <v>-68.8</v>
      </c>
      <c r="K7" s="28" t="s">
        <v>734</v>
      </c>
      <c r="L7" s="105" t="str">
        <f t="shared" si="3"/>
        <v>No</v>
      </c>
    </row>
    <row r="8" spans="1:12" x14ac:dyDescent="0.2">
      <c r="A8" s="138" t="s">
        <v>359</v>
      </c>
      <c r="B8" s="22" t="s">
        <v>213</v>
      </c>
      <c r="C8" s="4">
        <v>76.958545217999998</v>
      </c>
      <c r="D8" s="27" t="str">
        <f>IF($B8="N/A","N/A",IF(C8&gt;10,"No",IF(C8&lt;-10,"No","Yes")))</f>
        <v>N/A</v>
      </c>
      <c r="E8" s="4">
        <v>78.839237158000003</v>
      </c>
      <c r="F8" s="27" t="str">
        <f t="shared" si="1"/>
        <v>N/A</v>
      </c>
      <c r="G8" s="4">
        <v>60.732094115000002</v>
      </c>
      <c r="H8" s="27" t="str">
        <f t="shared" si="2"/>
        <v>N/A</v>
      </c>
      <c r="I8" s="8">
        <v>2.444</v>
      </c>
      <c r="J8" s="8">
        <v>-23</v>
      </c>
      <c r="K8" s="28" t="s">
        <v>734</v>
      </c>
      <c r="L8" s="105" t="str">
        <f t="shared" si="3"/>
        <v>Yes</v>
      </c>
    </row>
    <row r="9" spans="1:12" x14ac:dyDescent="0.2">
      <c r="A9" s="138" t="s">
        <v>83</v>
      </c>
      <c r="B9" s="22" t="s">
        <v>213</v>
      </c>
      <c r="C9" s="23">
        <v>218598.68</v>
      </c>
      <c r="D9" s="27" t="str">
        <f t="shared" si="0"/>
        <v>N/A</v>
      </c>
      <c r="E9" s="23">
        <v>260850.42</v>
      </c>
      <c r="F9" s="27" t="str">
        <f t="shared" si="1"/>
        <v>N/A</v>
      </c>
      <c r="G9" s="23">
        <v>78602.12</v>
      </c>
      <c r="H9" s="27" t="str">
        <f t="shared" si="2"/>
        <v>N/A</v>
      </c>
      <c r="I9" s="8">
        <v>19.329999999999998</v>
      </c>
      <c r="J9" s="8">
        <v>-69.900000000000006</v>
      </c>
      <c r="K9" s="28" t="s">
        <v>734</v>
      </c>
      <c r="L9" s="105" t="str">
        <f t="shared" si="3"/>
        <v>No</v>
      </c>
    </row>
    <row r="10" spans="1:12" x14ac:dyDescent="0.2">
      <c r="A10" s="138" t="s">
        <v>100</v>
      </c>
      <c r="B10" s="22" t="s">
        <v>213</v>
      </c>
      <c r="C10" s="23">
        <v>1299</v>
      </c>
      <c r="D10" s="27" t="str">
        <f t="shared" si="0"/>
        <v>N/A</v>
      </c>
      <c r="E10" s="23">
        <v>1210</v>
      </c>
      <c r="F10" s="27" t="str">
        <f t="shared" si="1"/>
        <v>N/A</v>
      </c>
      <c r="G10" s="23">
        <v>1724</v>
      </c>
      <c r="H10" s="27" t="str">
        <f t="shared" si="2"/>
        <v>N/A</v>
      </c>
      <c r="I10" s="8">
        <v>-6.85</v>
      </c>
      <c r="J10" s="8">
        <v>42.48</v>
      </c>
      <c r="K10" s="28" t="s">
        <v>734</v>
      </c>
      <c r="L10" s="105" t="str">
        <f t="shared" si="3"/>
        <v>No</v>
      </c>
    </row>
    <row r="11" spans="1:12" x14ac:dyDescent="0.2">
      <c r="A11" s="138" t="s">
        <v>975</v>
      </c>
      <c r="B11" s="22" t="s">
        <v>213</v>
      </c>
      <c r="C11" s="23">
        <v>442</v>
      </c>
      <c r="D11" s="27" t="str">
        <f t="shared" si="0"/>
        <v>N/A</v>
      </c>
      <c r="E11" s="23">
        <v>376</v>
      </c>
      <c r="F11" s="27" t="str">
        <f t="shared" si="1"/>
        <v>N/A</v>
      </c>
      <c r="G11" s="23">
        <v>456</v>
      </c>
      <c r="H11" s="27" t="str">
        <f t="shared" si="2"/>
        <v>N/A</v>
      </c>
      <c r="I11" s="8">
        <v>-14.9</v>
      </c>
      <c r="J11" s="8">
        <v>21.28</v>
      </c>
      <c r="K11" s="28" t="s">
        <v>734</v>
      </c>
      <c r="L11" s="105" t="str">
        <f t="shared" si="3"/>
        <v>Yes</v>
      </c>
    </row>
    <row r="12" spans="1:12" x14ac:dyDescent="0.2">
      <c r="A12" s="138" t="s">
        <v>976</v>
      </c>
      <c r="B12" s="22" t="s">
        <v>213</v>
      </c>
      <c r="C12" s="23">
        <v>0</v>
      </c>
      <c r="D12" s="27" t="str">
        <f t="shared" si="0"/>
        <v>N/A</v>
      </c>
      <c r="E12" s="23">
        <v>0</v>
      </c>
      <c r="F12" s="27" t="str">
        <f t="shared" si="1"/>
        <v>N/A</v>
      </c>
      <c r="G12" s="23">
        <v>0</v>
      </c>
      <c r="H12" s="27" t="str">
        <f t="shared" si="2"/>
        <v>N/A</v>
      </c>
      <c r="I12" s="8" t="s">
        <v>1748</v>
      </c>
      <c r="J12" s="8" t="s">
        <v>1748</v>
      </c>
      <c r="K12" s="28" t="s">
        <v>734</v>
      </c>
      <c r="L12" s="105" t="str">
        <f t="shared" si="3"/>
        <v>N/A</v>
      </c>
    </row>
    <row r="13" spans="1:12" x14ac:dyDescent="0.2">
      <c r="A13" s="138" t="s">
        <v>977</v>
      </c>
      <c r="B13" s="22" t="s">
        <v>213</v>
      </c>
      <c r="C13" s="23">
        <v>425</v>
      </c>
      <c r="D13" s="27" t="str">
        <f t="shared" si="0"/>
        <v>N/A</v>
      </c>
      <c r="E13" s="23">
        <v>433</v>
      </c>
      <c r="F13" s="27" t="str">
        <f t="shared" si="1"/>
        <v>N/A</v>
      </c>
      <c r="G13" s="23">
        <v>724</v>
      </c>
      <c r="H13" s="27" t="str">
        <f t="shared" si="2"/>
        <v>N/A</v>
      </c>
      <c r="I13" s="8">
        <v>1.8819999999999999</v>
      </c>
      <c r="J13" s="8">
        <v>67.209999999999994</v>
      </c>
      <c r="K13" s="28" t="s">
        <v>734</v>
      </c>
      <c r="L13" s="105" t="str">
        <f t="shared" si="3"/>
        <v>No</v>
      </c>
    </row>
    <row r="14" spans="1:12" x14ac:dyDescent="0.2">
      <c r="A14" s="138" t="s">
        <v>978</v>
      </c>
      <c r="B14" s="22" t="s">
        <v>213</v>
      </c>
      <c r="C14" s="23">
        <v>432</v>
      </c>
      <c r="D14" s="27" t="str">
        <f t="shared" si="0"/>
        <v>N/A</v>
      </c>
      <c r="E14" s="23">
        <v>401</v>
      </c>
      <c r="F14" s="27" t="str">
        <f t="shared" si="1"/>
        <v>N/A</v>
      </c>
      <c r="G14" s="23">
        <v>544</v>
      </c>
      <c r="H14" s="27" t="str">
        <f t="shared" si="2"/>
        <v>N/A</v>
      </c>
      <c r="I14" s="8">
        <v>-7.18</v>
      </c>
      <c r="J14" s="8">
        <v>35.659999999999997</v>
      </c>
      <c r="K14" s="28" t="s">
        <v>734</v>
      </c>
      <c r="L14" s="105" t="str">
        <f t="shared" si="3"/>
        <v>No</v>
      </c>
    </row>
    <row r="15" spans="1:12" x14ac:dyDescent="0.2">
      <c r="A15" s="137" t="s">
        <v>979</v>
      </c>
      <c r="B15" s="22" t="s">
        <v>213</v>
      </c>
      <c r="C15" s="23">
        <v>0</v>
      </c>
      <c r="D15" s="27" t="str">
        <f t="shared" si="0"/>
        <v>N/A</v>
      </c>
      <c r="E15" s="23">
        <v>0</v>
      </c>
      <c r="F15" s="27" t="str">
        <f t="shared" si="1"/>
        <v>N/A</v>
      </c>
      <c r="G15" s="23">
        <v>0</v>
      </c>
      <c r="H15" s="27" t="str">
        <f t="shared" si="2"/>
        <v>N/A</v>
      </c>
      <c r="I15" s="8" t="s">
        <v>1748</v>
      </c>
      <c r="J15" s="8" t="s">
        <v>1748</v>
      </c>
      <c r="K15" s="28" t="s">
        <v>734</v>
      </c>
      <c r="L15" s="105" t="str">
        <f t="shared" si="3"/>
        <v>N/A</v>
      </c>
    </row>
    <row r="16" spans="1:12" x14ac:dyDescent="0.2">
      <c r="A16" s="137" t="s">
        <v>102</v>
      </c>
      <c r="B16" s="22" t="s">
        <v>213</v>
      </c>
      <c r="C16" s="23">
        <v>46253</v>
      </c>
      <c r="D16" s="27" t="str">
        <f t="shared" si="0"/>
        <v>N/A</v>
      </c>
      <c r="E16" s="23">
        <v>47016</v>
      </c>
      <c r="F16" s="27" t="str">
        <f t="shared" si="1"/>
        <v>N/A</v>
      </c>
      <c r="G16" s="23">
        <v>27083</v>
      </c>
      <c r="H16" s="27" t="str">
        <f t="shared" si="2"/>
        <v>N/A</v>
      </c>
      <c r="I16" s="8">
        <v>1.65</v>
      </c>
      <c r="J16" s="8">
        <v>-42.4</v>
      </c>
      <c r="K16" s="28" t="s">
        <v>734</v>
      </c>
      <c r="L16" s="105" t="str">
        <f t="shared" si="3"/>
        <v>No</v>
      </c>
    </row>
    <row r="17" spans="1:12" x14ac:dyDescent="0.2">
      <c r="A17" s="137" t="s">
        <v>980</v>
      </c>
      <c r="B17" s="22" t="s">
        <v>213</v>
      </c>
      <c r="C17" s="23">
        <v>37650</v>
      </c>
      <c r="D17" s="27" t="str">
        <f t="shared" si="0"/>
        <v>N/A</v>
      </c>
      <c r="E17" s="23">
        <v>38190</v>
      </c>
      <c r="F17" s="27" t="str">
        <f t="shared" si="1"/>
        <v>N/A</v>
      </c>
      <c r="G17" s="23">
        <v>19967</v>
      </c>
      <c r="H17" s="27" t="str">
        <f t="shared" si="2"/>
        <v>N/A</v>
      </c>
      <c r="I17" s="8">
        <v>1.4339999999999999</v>
      </c>
      <c r="J17" s="8">
        <v>-47.7</v>
      </c>
      <c r="K17" s="28" t="s">
        <v>734</v>
      </c>
      <c r="L17" s="105" t="str">
        <f t="shared" si="3"/>
        <v>No</v>
      </c>
    </row>
    <row r="18" spans="1:12" x14ac:dyDescent="0.2">
      <c r="A18" s="137" t="s">
        <v>981</v>
      </c>
      <c r="B18" s="22" t="s">
        <v>213</v>
      </c>
      <c r="C18" s="23">
        <v>0</v>
      </c>
      <c r="D18" s="27" t="str">
        <f t="shared" si="0"/>
        <v>N/A</v>
      </c>
      <c r="E18" s="23">
        <v>0</v>
      </c>
      <c r="F18" s="27" t="str">
        <f t="shared" si="1"/>
        <v>N/A</v>
      </c>
      <c r="G18" s="23">
        <v>0</v>
      </c>
      <c r="H18" s="27" t="str">
        <f t="shared" si="2"/>
        <v>N/A</v>
      </c>
      <c r="I18" s="8" t="s">
        <v>1748</v>
      </c>
      <c r="J18" s="8" t="s">
        <v>1748</v>
      </c>
      <c r="K18" s="28" t="s">
        <v>734</v>
      </c>
      <c r="L18" s="105" t="str">
        <f t="shared" si="3"/>
        <v>N/A</v>
      </c>
    </row>
    <row r="19" spans="1:12" x14ac:dyDescent="0.2">
      <c r="A19" s="137" t="s">
        <v>982</v>
      </c>
      <c r="B19" s="22" t="s">
        <v>213</v>
      </c>
      <c r="C19" s="23">
        <v>4341</v>
      </c>
      <c r="D19" s="27" t="str">
        <f t="shared" si="0"/>
        <v>N/A</v>
      </c>
      <c r="E19" s="23">
        <v>4295</v>
      </c>
      <c r="F19" s="27" t="str">
        <f t="shared" si="1"/>
        <v>N/A</v>
      </c>
      <c r="G19" s="23">
        <v>2959</v>
      </c>
      <c r="H19" s="27" t="str">
        <f t="shared" si="2"/>
        <v>N/A</v>
      </c>
      <c r="I19" s="8">
        <v>-1.06</v>
      </c>
      <c r="J19" s="8">
        <v>-31.1</v>
      </c>
      <c r="K19" s="28" t="s">
        <v>734</v>
      </c>
      <c r="L19" s="105" t="str">
        <f t="shared" si="3"/>
        <v>No</v>
      </c>
    </row>
    <row r="20" spans="1:12" x14ac:dyDescent="0.2">
      <c r="A20" s="137" t="s">
        <v>983</v>
      </c>
      <c r="B20" s="22" t="s">
        <v>213</v>
      </c>
      <c r="C20" s="23">
        <v>4262</v>
      </c>
      <c r="D20" s="27" t="str">
        <f t="shared" si="0"/>
        <v>N/A</v>
      </c>
      <c r="E20" s="23">
        <v>4531</v>
      </c>
      <c r="F20" s="27" t="str">
        <f t="shared" si="1"/>
        <v>N/A</v>
      </c>
      <c r="G20" s="23">
        <v>4157</v>
      </c>
      <c r="H20" s="27" t="str">
        <f t="shared" si="2"/>
        <v>N/A</v>
      </c>
      <c r="I20" s="8">
        <v>6.3120000000000003</v>
      </c>
      <c r="J20" s="8">
        <v>-8.25</v>
      </c>
      <c r="K20" s="28" t="s">
        <v>734</v>
      </c>
      <c r="L20" s="105" t="str">
        <f t="shared" si="3"/>
        <v>Yes</v>
      </c>
    </row>
    <row r="21" spans="1:12" x14ac:dyDescent="0.2">
      <c r="A21" s="128" t="s">
        <v>984</v>
      </c>
      <c r="B21" s="22" t="s">
        <v>213</v>
      </c>
      <c r="C21" s="23">
        <v>0</v>
      </c>
      <c r="D21" s="27" t="str">
        <f t="shared" si="0"/>
        <v>N/A</v>
      </c>
      <c r="E21" s="23">
        <v>0</v>
      </c>
      <c r="F21" s="27" t="str">
        <f t="shared" si="1"/>
        <v>N/A</v>
      </c>
      <c r="G21" s="23">
        <v>0</v>
      </c>
      <c r="H21" s="27" t="str">
        <f t="shared" si="2"/>
        <v>N/A</v>
      </c>
      <c r="I21" s="8" t="s">
        <v>1748</v>
      </c>
      <c r="J21" s="8" t="s">
        <v>1748</v>
      </c>
      <c r="K21" s="28" t="s">
        <v>734</v>
      </c>
      <c r="L21" s="105" t="str">
        <f t="shared" si="3"/>
        <v>N/A</v>
      </c>
    </row>
    <row r="22" spans="1:12" x14ac:dyDescent="0.2">
      <c r="A22" s="137" t="s">
        <v>1690</v>
      </c>
      <c r="B22" s="22" t="s">
        <v>213</v>
      </c>
      <c r="C22" s="23">
        <v>209770</v>
      </c>
      <c r="D22" s="27" t="str">
        <f t="shared" si="0"/>
        <v>N/A</v>
      </c>
      <c r="E22" s="23">
        <v>226311</v>
      </c>
      <c r="F22" s="27" t="str">
        <f t="shared" si="1"/>
        <v>N/A</v>
      </c>
      <c r="G22" s="23">
        <v>84316</v>
      </c>
      <c r="H22" s="27" t="str">
        <f t="shared" si="2"/>
        <v>N/A</v>
      </c>
      <c r="I22" s="8">
        <v>7.8849999999999998</v>
      </c>
      <c r="J22" s="8">
        <v>-62.7</v>
      </c>
      <c r="K22" s="28" t="s">
        <v>734</v>
      </c>
      <c r="L22" s="105" t="str">
        <f t="shared" si="3"/>
        <v>No</v>
      </c>
    </row>
    <row r="23" spans="1:12" x14ac:dyDescent="0.2">
      <c r="A23" s="137" t="s">
        <v>985</v>
      </c>
      <c r="B23" s="22" t="s">
        <v>213</v>
      </c>
      <c r="C23" s="23">
        <v>29788</v>
      </c>
      <c r="D23" s="27" t="str">
        <f t="shared" si="0"/>
        <v>N/A</v>
      </c>
      <c r="E23" s="23">
        <v>30482</v>
      </c>
      <c r="F23" s="27" t="str">
        <f t="shared" si="1"/>
        <v>N/A</v>
      </c>
      <c r="G23" s="23">
        <v>1249</v>
      </c>
      <c r="H23" s="27" t="str">
        <f t="shared" si="2"/>
        <v>N/A</v>
      </c>
      <c r="I23" s="8">
        <v>2.33</v>
      </c>
      <c r="J23" s="8">
        <v>-95.9</v>
      </c>
      <c r="K23" s="28" t="s">
        <v>734</v>
      </c>
      <c r="L23" s="105" t="str">
        <f t="shared" si="3"/>
        <v>No</v>
      </c>
    </row>
    <row r="24" spans="1:12" x14ac:dyDescent="0.2">
      <c r="A24" s="137" t="s">
        <v>986</v>
      </c>
      <c r="B24" s="22" t="s">
        <v>213</v>
      </c>
      <c r="C24" s="23">
        <v>0</v>
      </c>
      <c r="D24" s="27" t="str">
        <f t="shared" si="0"/>
        <v>N/A</v>
      </c>
      <c r="E24" s="23">
        <v>0</v>
      </c>
      <c r="F24" s="27" t="str">
        <f t="shared" si="1"/>
        <v>N/A</v>
      </c>
      <c r="G24" s="23">
        <v>0</v>
      </c>
      <c r="H24" s="27" t="str">
        <f t="shared" si="2"/>
        <v>N/A</v>
      </c>
      <c r="I24" s="8" t="s">
        <v>1748</v>
      </c>
      <c r="J24" s="8" t="s">
        <v>1748</v>
      </c>
      <c r="K24" s="28" t="s">
        <v>734</v>
      </c>
      <c r="L24" s="105" t="str">
        <f t="shared" si="3"/>
        <v>N/A</v>
      </c>
    </row>
    <row r="25" spans="1:12" x14ac:dyDescent="0.2">
      <c r="A25" s="137" t="s">
        <v>987</v>
      </c>
      <c r="B25" s="22" t="s">
        <v>213</v>
      </c>
      <c r="C25" s="23">
        <v>0</v>
      </c>
      <c r="D25" s="27" t="str">
        <f t="shared" si="0"/>
        <v>N/A</v>
      </c>
      <c r="E25" s="23">
        <v>0</v>
      </c>
      <c r="F25" s="27" t="str">
        <f t="shared" si="1"/>
        <v>N/A</v>
      </c>
      <c r="G25" s="23">
        <v>0</v>
      </c>
      <c r="H25" s="27" t="str">
        <f t="shared" si="2"/>
        <v>N/A</v>
      </c>
      <c r="I25" s="8" t="s">
        <v>1748</v>
      </c>
      <c r="J25" s="8" t="s">
        <v>1748</v>
      </c>
      <c r="K25" s="28" t="s">
        <v>734</v>
      </c>
      <c r="L25" s="105" t="str">
        <f t="shared" si="3"/>
        <v>N/A</v>
      </c>
    </row>
    <row r="26" spans="1:12" x14ac:dyDescent="0.2">
      <c r="A26" s="137" t="s">
        <v>988</v>
      </c>
      <c r="B26" s="22" t="s">
        <v>213</v>
      </c>
      <c r="C26" s="23">
        <v>164409</v>
      </c>
      <c r="D26" s="27" t="str">
        <f t="shared" si="0"/>
        <v>N/A</v>
      </c>
      <c r="E26" s="23">
        <v>181844</v>
      </c>
      <c r="F26" s="27" t="str">
        <f t="shared" si="1"/>
        <v>N/A</v>
      </c>
      <c r="G26" s="23">
        <v>77138</v>
      </c>
      <c r="H26" s="27" t="str">
        <f t="shared" si="2"/>
        <v>N/A</v>
      </c>
      <c r="I26" s="8">
        <v>10.6</v>
      </c>
      <c r="J26" s="8">
        <v>-57.6</v>
      </c>
      <c r="K26" s="28" t="s">
        <v>734</v>
      </c>
      <c r="L26" s="105" t="str">
        <f t="shared" si="3"/>
        <v>No</v>
      </c>
    </row>
    <row r="27" spans="1:12" x14ac:dyDescent="0.2">
      <c r="A27" s="137" t="s">
        <v>989</v>
      </c>
      <c r="B27" s="22" t="s">
        <v>213</v>
      </c>
      <c r="C27" s="23">
        <v>7347</v>
      </c>
      <c r="D27" s="27" t="str">
        <f t="shared" si="0"/>
        <v>N/A</v>
      </c>
      <c r="E27" s="23">
        <v>6459</v>
      </c>
      <c r="F27" s="27" t="str">
        <f t="shared" si="1"/>
        <v>N/A</v>
      </c>
      <c r="G27" s="23">
        <v>322</v>
      </c>
      <c r="H27" s="27" t="str">
        <f t="shared" si="2"/>
        <v>N/A</v>
      </c>
      <c r="I27" s="8">
        <v>-12.1</v>
      </c>
      <c r="J27" s="8">
        <v>-95</v>
      </c>
      <c r="K27" s="28" t="s">
        <v>734</v>
      </c>
      <c r="L27" s="105" t="str">
        <f t="shared" si="3"/>
        <v>No</v>
      </c>
    </row>
    <row r="28" spans="1:12" x14ac:dyDescent="0.2">
      <c r="A28" s="156" t="s">
        <v>990</v>
      </c>
      <c r="B28" s="22" t="s">
        <v>213</v>
      </c>
      <c r="C28" s="23">
        <v>8226</v>
      </c>
      <c r="D28" s="27" t="str">
        <f t="shared" si="0"/>
        <v>N/A</v>
      </c>
      <c r="E28" s="23">
        <v>7526</v>
      </c>
      <c r="F28" s="27" t="str">
        <f t="shared" si="1"/>
        <v>N/A</v>
      </c>
      <c r="G28" s="23">
        <v>5607</v>
      </c>
      <c r="H28" s="27" t="str">
        <f t="shared" si="2"/>
        <v>N/A</v>
      </c>
      <c r="I28" s="8">
        <v>-8.51</v>
      </c>
      <c r="J28" s="8">
        <v>-25.5</v>
      </c>
      <c r="K28" s="28" t="s">
        <v>734</v>
      </c>
      <c r="L28" s="105" t="str">
        <f t="shared" si="3"/>
        <v>Yes</v>
      </c>
    </row>
    <row r="29" spans="1:12" x14ac:dyDescent="0.2">
      <c r="A29" s="156" t="s">
        <v>991</v>
      </c>
      <c r="B29" s="22" t="s">
        <v>213</v>
      </c>
      <c r="C29" s="23">
        <v>0</v>
      </c>
      <c r="D29" s="27" t="str">
        <f t="shared" si="0"/>
        <v>N/A</v>
      </c>
      <c r="E29" s="23">
        <v>0</v>
      </c>
      <c r="F29" s="27" t="str">
        <f t="shared" si="1"/>
        <v>N/A</v>
      </c>
      <c r="G29" s="23">
        <v>0</v>
      </c>
      <c r="H29" s="27" t="str">
        <f t="shared" si="2"/>
        <v>N/A</v>
      </c>
      <c r="I29" s="8" t="s">
        <v>1748</v>
      </c>
      <c r="J29" s="8" t="s">
        <v>1748</v>
      </c>
      <c r="K29" s="28" t="s">
        <v>734</v>
      </c>
      <c r="L29" s="105" t="str">
        <f t="shared" si="3"/>
        <v>N/A</v>
      </c>
    </row>
    <row r="30" spans="1:12" x14ac:dyDescent="0.2">
      <c r="A30" s="156" t="s">
        <v>106</v>
      </c>
      <c r="B30" s="22" t="s">
        <v>213</v>
      </c>
      <c r="C30" s="23">
        <v>44139</v>
      </c>
      <c r="D30" s="27" t="str">
        <f t="shared" si="0"/>
        <v>N/A</v>
      </c>
      <c r="E30" s="23">
        <v>49095</v>
      </c>
      <c r="F30" s="27" t="str">
        <f t="shared" si="1"/>
        <v>N/A</v>
      </c>
      <c r="G30" s="23">
        <v>17755</v>
      </c>
      <c r="H30" s="27" t="str">
        <f t="shared" si="2"/>
        <v>N/A</v>
      </c>
      <c r="I30" s="8">
        <v>11.23</v>
      </c>
      <c r="J30" s="8">
        <v>-63.8</v>
      </c>
      <c r="K30" s="28" t="s">
        <v>734</v>
      </c>
      <c r="L30" s="105" t="str">
        <f t="shared" si="3"/>
        <v>No</v>
      </c>
    </row>
    <row r="31" spans="1:12" x14ac:dyDescent="0.2">
      <c r="A31" s="168" t="s">
        <v>992</v>
      </c>
      <c r="B31" s="22" t="s">
        <v>213</v>
      </c>
      <c r="C31" s="23">
        <v>22987</v>
      </c>
      <c r="D31" s="27" t="str">
        <f t="shared" si="0"/>
        <v>N/A</v>
      </c>
      <c r="E31" s="23">
        <v>26854</v>
      </c>
      <c r="F31" s="27" t="str">
        <f t="shared" si="1"/>
        <v>N/A</v>
      </c>
      <c r="G31" s="23">
        <v>10325</v>
      </c>
      <c r="H31" s="27" t="str">
        <f t="shared" si="2"/>
        <v>N/A</v>
      </c>
      <c r="I31" s="8">
        <v>16.82</v>
      </c>
      <c r="J31" s="8">
        <v>-61.6</v>
      </c>
      <c r="K31" s="28" t="s">
        <v>734</v>
      </c>
      <c r="L31" s="105" t="str">
        <f t="shared" si="3"/>
        <v>No</v>
      </c>
    </row>
    <row r="32" spans="1:12" x14ac:dyDescent="0.2">
      <c r="A32" s="168" t="s">
        <v>993</v>
      </c>
      <c r="B32" s="22" t="s">
        <v>213</v>
      </c>
      <c r="C32" s="23">
        <v>0</v>
      </c>
      <c r="D32" s="27" t="str">
        <f t="shared" si="0"/>
        <v>N/A</v>
      </c>
      <c r="E32" s="23">
        <v>0</v>
      </c>
      <c r="F32" s="27" t="str">
        <f t="shared" si="1"/>
        <v>N/A</v>
      </c>
      <c r="G32" s="23">
        <v>0</v>
      </c>
      <c r="H32" s="27" t="str">
        <f t="shared" si="2"/>
        <v>N/A</v>
      </c>
      <c r="I32" s="8" t="s">
        <v>1748</v>
      </c>
      <c r="J32" s="8" t="s">
        <v>1748</v>
      </c>
      <c r="K32" s="28" t="s">
        <v>734</v>
      </c>
      <c r="L32" s="105" t="str">
        <f t="shared" si="3"/>
        <v>N/A</v>
      </c>
    </row>
    <row r="33" spans="1:12" x14ac:dyDescent="0.2">
      <c r="A33" s="168" t="s">
        <v>994</v>
      </c>
      <c r="B33" s="22" t="s">
        <v>213</v>
      </c>
      <c r="C33" s="23">
        <v>0</v>
      </c>
      <c r="D33" s="27" t="str">
        <f t="shared" si="0"/>
        <v>N/A</v>
      </c>
      <c r="E33" s="23">
        <v>0</v>
      </c>
      <c r="F33" s="27" t="str">
        <f t="shared" si="1"/>
        <v>N/A</v>
      </c>
      <c r="G33" s="23">
        <v>0</v>
      </c>
      <c r="H33" s="27" t="str">
        <f t="shared" si="2"/>
        <v>N/A</v>
      </c>
      <c r="I33" s="8" t="s">
        <v>1748</v>
      </c>
      <c r="J33" s="8" t="s">
        <v>1748</v>
      </c>
      <c r="K33" s="28" t="s">
        <v>734</v>
      </c>
      <c r="L33" s="105" t="str">
        <f t="shared" si="3"/>
        <v>N/A</v>
      </c>
    </row>
    <row r="34" spans="1:12" x14ac:dyDescent="0.2">
      <c r="A34" s="168" t="s">
        <v>995</v>
      </c>
      <c r="B34" s="22" t="s">
        <v>213</v>
      </c>
      <c r="C34" s="23">
        <v>15888</v>
      </c>
      <c r="D34" s="27" t="str">
        <f t="shared" si="0"/>
        <v>N/A</v>
      </c>
      <c r="E34" s="23">
        <v>16940</v>
      </c>
      <c r="F34" s="27" t="str">
        <f t="shared" si="1"/>
        <v>N/A</v>
      </c>
      <c r="G34" s="23">
        <v>6941</v>
      </c>
      <c r="H34" s="27" t="str">
        <f t="shared" si="2"/>
        <v>N/A</v>
      </c>
      <c r="I34" s="8">
        <v>6.6210000000000004</v>
      </c>
      <c r="J34" s="8">
        <v>-59</v>
      </c>
      <c r="K34" s="28" t="s">
        <v>734</v>
      </c>
      <c r="L34" s="105" t="str">
        <f t="shared" si="3"/>
        <v>No</v>
      </c>
    </row>
    <row r="35" spans="1:12" x14ac:dyDescent="0.2">
      <c r="A35" s="168" t="s">
        <v>996</v>
      </c>
      <c r="B35" s="22" t="s">
        <v>213</v>
      </c>
      <c r="C35" s="23">
        <v>5264</v>
      </c>
      <c r="D35" s="27" t="str">
        <f t="shared" si="0"/>
        <v>N/A</v>
      </c>
      <c r="E35" s="23">
        <v>5301</v>
      </c>
      <c r="F35" s="27" t="str">
        <f t="shared" si="1"/>
        <v>N/A</v>
      </c>
      <c r="G35" s="23">
        <v>489</v>
      </c>
      <c r="H35" s="27" t="str">
        <f t="shared" si="2"/>
        <v>N/A</v>
      </c>
      <c r="I35" s="8">
        <v>0.70289999999999997</v>
      </c>
      <c r="J35" s="8">
        <v>-90.8</v>
      </c>
      <c r="K35" s="28" t="s">
        <v>734</v>
      </c>
      <c r="L35" s="105" t="str">
        <f t="shared" si="3"/>
        <v>No</v>
      </c>
    </row>
    <row r="36" spans="1:12" x14ac:dyDescent="0.2">
      <c r="A36" s="168" t="s">
        <v>997</v>
      </c>
      <c r="B36" s="22" t="s">
        <v>213</v>
      </c>
      <c r="C36" s="23">
        <v>0</v>
      </c>
      <c r="D36" s="27" t="str">
        <f t="shared" si="0"/>
        <v>N/A</v>
      </c>
      <c r="E36" s="23">
        <v>0</v>
      </c>
      <c r="F36" s="27" t="str">
        <f t="shared" si="1"/>
        <v>N/A</v>
      </c>
      <c r="G36" s="23">
        <v>0</v>
      </c>
      <c r="H36" s="27" t="str">
        <f t="shared" si="2"/>
        <v>N/A</v>
      </c>
      <c r="I36" s="8" t="s">
        <v>1748</v>
      </c>
      <c r="J36" s="8" t="s">
        <v>1748</v>
      </c>
      <c r="K36" s="28" t="s">
        <v>734</v>
      </c>
      <c r="L36" s="105" t="str">
        <f t="shared" si="3"/>
        <v>N/A</v>
      </c>
    </row>
    <row r="37" spans="1:12" x14ac:dyDescent="0.2">
      <c r="A37" s="168" t="s">
        <v>122</v>
      </c>
      <c r="B37" s="22" t="s">
        <v>213</v>
      </c>
      <c r="C37" s="23">
        <v>3263</v>
      </c>
      <c r="D37" s="27" t="str">
        <f t="shared" si="0"/>
        <v>N/A</v>
      </c>
      <c r="E37" s="23">
        <v>3065</v>
      </c>
      <c r="F37" s="27" t="str">
        <f t="shared" si="1"/>
        <v>N/A</v>
      </c>
      <c r="G37" s="23">
        <v>4283</v>
      </c>
      <c r="H37" s="27" t="str">
        <f t="shared" si="2"/>
        <v>N/A</v>
      </c>
      <c r="I37" s="8">
        <v>-6.07</v>
      </c>
      <c r="J37" s="8">
        <v>39.74</v>
      </c>
      <c r="K37" s="28" t="s">
        <v>734</v>
      </c>
      <c r="L37" s="105" t="str">
        <f t="shared" si="3"/>
        <v>No</v>
      </c>
    </row>
    <row r="38" spans="1:12" x14ac:dyDescent="0.2">
      <c r="A38" s="168" t="s">
        <v>84</v>
      </c>
      <c r="B38" s="22" t="s">
        <v>213</v>
      </c>
      <c r="C38" s="29">
        <v>1144847427</v>
      </c>
      <c r="D38" s="27" t="str">
        <f t="shared" si="0"/>
        <v>N/A</v>
      </c>
      <c r="E38" s="29">
        <v>1262499062</v>
      </c>
      <c r="F38" s="27" t="str">
        <f t="shared" si="1"/>
        <v>N/A</v>
      </c>
      <c r="G38" s="29">
        <v>616441674</v>
      </c>
      <c r="H38" s="27" t="str">
        <f t="shared" si="2"/>
        <v>N/A</v>
      </c>
      <c r="I38" s="8">
        <v>10.28</v>
      </c>
      <c r="J38" s="8">
        <v>-51.2</v>
      </c>
      <c r="K38" s="28" t="s">
        <v>734</v>
      </c>
      <c r="L38" s="105" t="str">
        <f t="shared" si="3"/>
        <v>No</v>
      </c>
    </row>
    <row r="39" spans="1:12" x14ac:dyDescent="0.2">
      <c r="A39" s="168" t="s">
        <v>1276</v>
      </c>
      <c r="B39" s="22" t="s">
        <v>213</v>
      </c>
      <c r="C39" s="29">
        <v>3797.6634689000002</v>
      </c>
      <c r="D39" s="27" t="str">
        <f t="shared" si="0"/>
        <v>N/A</v>
      </c>
      <c r="E39" s="29">
        <v>3901.0328459000002</v>
      </c>
      <c r="F39" s="27" t="str">
        <f t="shared" si="1"/>
        <v>N/A</v>
      </c>
      <c r="G39" s="29">
        <v>4699.9929398000004</v>
      </c>
      <c r="H39" s="27" t="str">
        <f t="shared" si="2"/>
        <v>N/A</v>
      </c>
      <c r="I39" s="8">
        <v>2.722</v>
      </c>
      <c r="J39" s="8">
        <v>20.48</v>
      </c>
      <c r="K39" s="28" t="s">
        <v>734</v>
      </c>
      <c r="L39" s="105" t="str">
        <f t="shared" si="3"/>
        <v>Yes</v>
      </c>
    </row>
    <row r="40" spans="1:12" x14ac:dyDescent="0.2">
      <c r="A40" s="168" t="s">
        <v>1277</v>
      </c>
      <c r="B40" s="22" t="s">
        <v>213</v>
      </c>
      <c r="C40" s="29">
        <v>4934.6871853000002</v>
      </c>
      <c r="D40" s="27" t="str">
        <f>IF($B40="N/A","N/A",IF(C40&gt;10,"No",IF(C40&lt;-10,"No","Yes")))</f>
        <v>N/A</v>
      </c>
      <c r="E40" s="29">
        <v>4948.0854794999996</v>
      </c>
      <c r="F40" s="27" t="str">
        <f>IF($B40="N/A","N/A",IF(E40&gt;10,"No",IF(E40&lt;-10,"No","Yes")))</f>
        <v>N/A</v>
      </c>
      <c r="G40" s="29">
        <v>7738.8949093000001</v>
      </c>
      <c r="H40" s="27" t="str">
        <f>IF($B40="N/A","N/A",IF(G40&gt;10,"No",IF(G40&lt;-10,"No","Yes")))</f>
        <v>N/A</v>
      </c>
      <c r="I40" s="8">
        <v>0.27150000000000002</v>
      </c>
      <c r="J40" s="8">
        <v>56.4</v>
      </c>
      <c r="K40" s="28" t="s">
        <v>734</v>
      </c>
      <c r="L40" s="105" t="str">
        <f>IF(J40="Div by 0", "N/A", IF(K40="N/A","N/A", IF(J40&gt;VALUE(MID(K40,1,2)), "No", IF(J40&lt;-1*VALUE(MID(K40,1,2)), "No", "Yes"))))</f>
        <v>No</v>
      </c>
    </row>
    <row r="41" spans="1:12" x14ac:dyDescent="0.2">
      <c r="A41" s="168" t="s">
        <v>107</v>
      </c>
      <c r="B41" s="22" t="s">
        <v>213</v>
      </c>
      <c r="C41" s="29">
        <v>18596108</v>
      </c>
      <c r="D41" s="27" t="str">
        <f t="shared" ref="D41:D44" si="4">IF($B41="N/A","N/A",IF(C41&gt;10,"No",IF(C41&lt;-10,"No","Yes")))</f>
        <v>N/A</v>
      </c>
      <c r="E41" s="29">
        <v>20528876</v>
      </c>
      <c r="F41" s="27" t="str">
        <f t="shared" ref="F41:F44" si="5">IF($B41="N/A","N/A",IF(E41&gt;10,"No",IF(E41&lt;-10,"No","Yes")))</f>
        <v>N/A</v>
      </c>
      <c r="G41" s="29">
        <v>686408</v>
      </c>
      <c r="H41" s="27" t="str">
        <f t="shared" ref="H41:H44" si="6">IF($B41="N/A","N/A",IF(G41&gt;10,"No",IF(G41&lt;-10,"No","Yes")))</f>
        <v>N/A</v>
      </c>
      <c r="I41" s="8">
        <v>10.39</v>
      </c>
      <c r="J41" s="8">
        <v>-96.7</v>
      </c>
      <c r="K41" s="28" t="s">
        <v>734</v>
      </c>
      <c r="L41" s="105" t="str">
        <f t="shared" ref="L41:L43" si="7">IF(J41="Div by 0", "N/A", IF(K41="N/A","N/A", IF(J41&gt;VALUE(MID(K41,1,2)), "No", IF(J41&lt;-1*VALUE(MID(K41,1,2)), "No", "Yes"))))</f>
        <v>No</v>
      </c>
    </row>
    <row r="42" spans="1:12" x14ac:dyDescent="0.2">
      <c r="A42" s="168" t="s">
        <v>158</v>
      </c>
      <c r="B42" s="30" t="s">
        <v>217</v>
      </c>
      <c r="C42" s="1">
        <v>328</v>
      </c>
      <c r="D42" s="27" t="str">
        <f>IF($B42="N/A","N/A",IF(C42&gt;0,"No",IF(C42&lt;0,"No","Yes")))</f>
        <v>No</v>
      </c>
      <c r="E42" s="1">
        <v>535</v>
      </c>
      <c r="F42" s="27" t="str">
        <f>IF($B42="N/A","N/A",IF(E42&gt;0,"No",IF(E42&lt;0,"No","Yes")))</f>
        <v>No</v>
      </c>
      <c r="G42" s="1">
        <v>505</v>
      </c>
      <c r="H42" s="27" t="str">
        <f>IF($B42="N/A","N/A",IF(G42&gt;0,"No",IF(G42&lt;0,"No","Yes")))</f>
        <v>No</v>
      </c>
      <c r="I42" s="8">
        <v>63.11</v>
      </c>
      <c r="J42" s="8">
        <v>-5.61</v>
      </c>
      <c r="K42" s="28" t="s">
        <v>734</v>
      </c>
      <c r="L42" s="105" t="str">
        <f t="shared" si="7"/>
        <v>Yes</v>
      </c>
    </row>
    <row r="43" spans="1:12" x14ac:dyDescent="0.2">
      <c r="A43" s="168" t="s">
        <v>156</v>
      </c>
      <c r="B43" s="22" t="s">
        <v>213</v>
      </c>
      <c r="C43" s="29">
        <v>434768</v>
      </c>
      <c r="D43" s="27" t="str">
        <f t="shared" si="4"/>
        <v>N/A</v>
      </c>
      <c r="E43" s="29">
        <v>600386</v>
      </c>
      <c r="F43" s="27" t="str">
        <f t="shared" si="5"/>
        <v>N/A</v>
      </c>
      <c r="G43" s="29">
        <v>432228</v>
      </c>
      <c r="H43" s="27" t="str">
        <f t="shared" si="6"/>
        <v>N/A</v>
      </c>
      <c r="I43" s="8">
        <v>38.090000000000003</v>
      </c>
      <c r="J43" s="8">
        <v>-28</v>
      </c>
      <c r="K43" s="28" t="s">
        <v>734</v>
      </c>
      <c r="L43" s="105" t="str">
        <f t="shared" si="7"/>
        <v>Yes</v>
      </c>
    </row>
    <row r="44" spans="1:12" x14ac:dyDescent="0.2">
      <c r="A44" s="168" t="s">
        <v>1278</v>
      </c>
      <c r="B44" s="22" t="s">
        <v>213</v>
      </c>
      <c r="C44" s="29">
        <v>1325.5121951000001</v>
      </c>
      <c r="D44" s="27" t="str">
        <f t="shared" si="4"/>
        <v>N/A</v>
      </c>
      <c r="E44" s="29">
        <v>1122.2168224</v>
      </c>
      <c r="F44" s="27" t="str">
        <f t="shared" si="5"/>
        <v>N/A</v>
      </c>
      <c r="G44" s="29">
        <v>855.89702969999996</v>
      </c>
      <c r="H44" s="27" t="str">
        <f t="shared" si="6"/>
        <v>N/A</v>
      </c>
      <c r="I44" s="8">
        <v>-15.3</v>
      </c>
      <c r="J44" s="8">
        <v>-23.7</v>
      </c>
      <c r="K44" s="28" t="s">
        <v>734</v>
      </c>
      <c r="L44" s="105" t="str">
        <f>IF(J44="Div by 0", "N/A", IF(OR(J44="N/A",K44="N/A"),"N/A", IF(J44&gt;VALUE(MID(K44,1,2)), "No", IF(J44&lt;-1*VALUE(MID(K44,1,2)), "No", "Yes"))))</f>
        <v>Yes</v>
      </c>
    </row>
    <row r="45" spans="1:12" x14ac:dyDescent="0.2">
      <c r="A45" s="168" t="s">
        <v>1279</v>
      </c>
      <c r="B45" s="22" t="s">
        <v>213</v>
      </c>
      <c r="C45" s="29">
        <v>6664.5288683999997</v>
      </c>
      <c r="D45" s="27" t="str">
        <f t="shared" ref="D45:D71" si="8">IF($B45="N/A","N/A",IF(C45&gt;10,"No",IF(C45&lt;-10,"No","Yes")))</f>
        <v>N/A</v>
      </c>
      <c r="E45" s="29">
        <v>7828.0413222999996</v>
      </c>
      <c r="F45" s="27" t="str">
        <f t="shared" ref="F45:F71" si="9">IF($B45="N/A","N/A",IF(E45&gt;10,"No",IF(E45&lt;-10,"No","Yes")))</f>
        <v>N/A</v>
      </c>
      <c r="G45" s="29">
        <v>10674.957076999999</v>
      </c>
      <c r="H45" s="27" t="str">
        <f t="shared" ref="H45:H71" si="10">IF($B45="N/A","N/A",IF(G45&gt;10,"No",IF(G45&lt;-10,"No","Yes")))</f>
        <v>N/A</v>
      </c>
      <c r="I45" s="8">
        <v>17.46</v>
      </c>
      <c r="J45" s="8">
        <v>36.369999999999997</v>
      </c>
      <c r="K45" s="28" t="s">
        <v>734</v>
      </c>
      <c r="L45" s="105" t="str">
        <f t="shared" ref="L45:L71" si="11">IF(J45="Div by 0", "N/A", IF(K45="N/A","N/A", IF(J45&gt;VALUE(MID(K45,1,2)), "No", IF(J45&lt;-1*VALUE(MID(K45,1,2)), "No", "Yes"))))</f>
        <v>No</v>
      </c>
    </row>
    <row r="46" spans="1:12" x14ac:dyDescent="0.2">
      <c r="A46" s="168" t="s">
        <v>1280</v>
      </c>
      <c r="B46" s="22" t="s">
        <v>213</v>
      </c>
      <c r="C46" s="29">
        <v>8295.2285068000001</v>
      </c>
      <c r="D46" s="27" t="str">
        <f t="shared" si="8"/>
        <v>N/A</v>
      </c>
      <c r="E46" s="29">
        <v>9559.4734043000008</v>
      </c>
      <c r="F46" s="27" t="str">
        <f t="shared" si="9"/>
        <v>N/A</v>
      </c>
      <c r="G46" s="29">
        <v>17020.706139999998</v>
      </c>
      <c r="H46" s="27" t="str">
        <f t="shared" si="10"/>
        <v>N/A</v>
      </c>
      <c r="I46" s="8">
        <v>15.24</v>
      </c>
      <c r="J46" s="8">
        <v>78.05</v>
      </c>
      <c r="K46" s="28" t="s">
        <v>734</v>
      </c>
      <c r="L46" s="105" t="str">
        <f t="shared" si="11"/>
        <v>No</v>
      </c>
    </row>
    <row r="47" spans="1:12" x14ac:dyDescent="0.2">
      <c r="A47" s="168" t="s">
        <v>1281</v>
      </c>
      <c r="B47" s="22" t="s">
        <v>213</v>
      </c>
      <c r="C47" s="29" t="s">
        <v>1748</v>
      </c>
      <c r="D47" s="27" t="str">
        <f t="shared" si="8"/>
        <v>N/A</v>
      </c>
      <c r="E47" s="29" t="s">
        <v>1748</v>
      </c>
      <c r="F47" s="27" t="str">
        <f t="shared" si="9"/>
        <v>N/A</v>
      </c>
      <c r="G47" s="29" t="s">
        <v>1748</v>
      </c>
      <c r="H47" s="27" t="str">
        <f t="shared" si="10"/>
        <v>N/A</v>
      </c>
      <c r="I47" s="8" t="s">
        <v>1748</v>
      </c>
      <c r="J47" s="8" t="s">
        <v>1748</v>
      </c>
      <c r="K47" s="28" t="s">
        <v>734</v>
      </c>
      <c r="L47" s="105" t="str">
        <f t="shared" si="11"/>
        <v>N/A</v>
      </c>
    </row>
    <row r="48" spans="1:12" x14ac:dyDescent="0.2">
      <c r="A48" s="168" t="s">
        <v>1282</v>
      </c>
      <c r="B48" s="22" t="s">
        <v>213</v>
      </c>
      <c r="C48" s="29">
        <v>4679.2564706000003</v>
      </c>
      <c r="D48" s="27" t="str">
        <f t="shared" si="8"/>
        <v>N/A</v>
      </c>
      <c r="E48" s="29">
        <v>5235.4757505999996</v>
      </c>
      <c r="F48" s="27" t="str">
        <f t="shared" si="9"/>
        <v>N/A</v>
      </c>
      <c r="G48" s="29">
        <v>5228.3480663</v>
      </c>
      <c r="H48" s="27" t="str">
        <f t="shared" si="10"/>
        <v>N/A</v>
      </c>
      <c r="I48" s="8">
        <v>11.89</v>
      </c>
      <c r="J48" s="8">
        <v>-0.13600000000000001</v>
      </c>
      <c r="K48" s="28" t="s">
        <v>734</v>
      </c>
      <c r="L48" s="105" t="str">
        <f t="shared" si="11"/>
        <v>Yes</v>
      </c>
    </row>
    <row r="49" spans="1:12" x14ac:dyDescent="0.2">
      <c r="A49" s="168" t="s">
        <v>1283</v>
      </c>
      <c r="B49" s="22" t="s">
        <v>213</v>
      </c>
      <c r="C49" s="29">
        <v>6949.1851852</v>
      </c>
      <c r="D49" s="27" t="str">
        <f t="shared" si="8"/>
        <v>N/A</v>
      </c>
      <c r="E49" s="29">
        <v>9004.0074812999992</v>
      </c>
      <c r="F49" s="27" t="str">
        <f t="shared" si="9"/>
        <v>N/A</v>
      </c>
      <c r="G49" s="29">
        <v>12604.522059000001</v>
      </c>
      <c r="H49" s="27" t="str">
        <f t="shared" si="10"/>
        <v>N/A</v>
      </c>
      <c r="I49" s="8">
        <v>29.57</v>
      </c>
      <c r="J49" s="8">
        <v>39.99</v>
      </c>
      <c r="K49" s="28" t="s">
        <v>734</v>
      </c>
      <c r="L49" s="105" t="str">
        <f t="shared" si="11"/>
        <v>No</v>
      </c>
    </row>
    <row r="50" spans="1:12" x14ac:dyDescent="0.2">
      <c r="A50" s="168" t="s">
        <v>1284</v>
      </c>
      <c r="B50" s="22" t="s">
        <v>213</v>
      </c>
      <c r="C50" s="29" t="s">
        <v>1748</v>
      </c>
      <c r="D50" s="27" t="str">
        <f t="shared" si="8"/>
        <v>N/A</v>
      </c>
      <c r="E50" s="29" t="s">
        <v>1748</v>
      </c>
      <c r="F50" s="27" t="str">
        <f t="shared" si="9"/>
        <v>N/A</v>
      </c>
      <c r="G50" s="29" t="s">
        <v>1748</v>
      </c>
      <c r="H50" s="27" t="str">
        <f t="shared" si="10"/>
        <v>N/A</v>
      </c>
      <c r="I50" s="8" t="s">
        <v>1748</v>
      </c>
      <c r="J50" s="8" t="s">
        <v>1748</v>
      </c>
      <c r="K50" s="28" t="s">
        <v>734</v>
      </c>
      <c r="L50" s="105" t="str">
        <f t="shared" si="11"/>
        <v>N/A</v>
      </c>
    </row>
    <row r="51" spans="1:12" x14ac:dyDescent="0.2">
      <c r="A51" s="168" t="s">
        <v>1285</v>
      </c>
      <c r="B51" s="22" t="s">
        <v>213</v>
      </c>
      <c r="C51" s="29">
        <v>15023.446803000001</v>
      </c>
      <c r="D51" s="27" t="str">
        <f t="shared" si="8"/>
        <v>N/A</v>
      </c>
      <c r="E51" s="29">
        <v>16071.853518</v>
      </c>
      <c r="F51" s="27" t="str">
        <f t="shared" si="9"/>
        <v>N/A</v>
      </c>
      <c r="G51" s="29">
        <v>17855.742015</v>
      </c>
      <c r="H51" s="27" t="str">
        <f t="shared" si="10"/>
        <v>N/A</v>
      </c>
      <c r="I51" s="8">
        <v>6.9779999999999998</v>
      </c>
      <c r="J51" s="8">
        <v>11.1</v>
      </c>
      <c r="K51" s="28" t="s">
        <v>734</v>
      </c>
      <c r="L51" s="105" t="str">
        <f t="shared" si="11"/>
        <v>Yes</v>
      </c>
    </row>
    <row r="52" spans="1:12" x14ac:dyDescent="0.2">
      <c r="A52" s="168" t="s">
        <v>1286</v>
      </c>
      <c r="B52" s="22" t="s">
        <v>213</v>
      </c>
      <c r="C52" s="29">
        <v>15127.079867</v>
      </c>
      <c r="D52" s="27" t="str">
        <f t="shared" si="8"/>
        <v>N/A</v>
      </c>
      <c r="E52" s="29">
        <v>16195.370594</v>
      </c>
      <c r="F52" s="27" t="str">
        <f t="shared" si="9"/>
        <v>N/A</v>
      </c>
      <c r="G52" s="29">
        <v>19375.472679999999</v>
      </c>
      <c r="H52" s="27" t="str">
        <f t="shared" si="10"/>
        <v>N/A</v>
      </c>
      <c r="I52" s="8">
        <v>7.0620000000000003</v>
      </c>
      <c r="J52" s="8">
        <v>19.64</v>
      </c>
      <c r="K52" s="28" t="s">
        <v>734</v>
      </c>
      <c r="L52" s="105" t="str">
        <f t="shared" si="11"/>
        <v>Yes</v>
      </c>
    </row>
    <row r="53" spans="1:12" x14ac:dyDescent="0.2">
      <c r="A53" s="168" t="s">
        <v>1287</v>
      </c>
      <c r="B53" s="22" t="s">
        <v>213</v>
      </c>
      <c r="C53" s="29" t="s">
        <v>1748</v>
      </c>
      <c r="D53" s="27" t="str">
        <f t="shared" si="8"/>
        <v>N/A</v>
      </c>
      <c r="E53" s="29" t="s">
        <v>1748</v>
      </c>
      <c r="F53" s="27" t="str">
        <f t="shared" si="9"/>
        <v>N/A</v>
      </c>
      <c r="G53" s="29" t="s">
        <v>1748</v>
      </c>
      <c r="H53" s="27" t="str">
        <f t="shared" si="10"/>
        <v>N/A</v>
      </c>
      <c r="I53" s="8" t="s">
        <v>1748</v>
      </c>
      <c r="J53" s="8" t="s">
        <v>1748</v>
      </c>
      <c r="K53" s="28" t="s">
        <v>734</v>
      </c>
      <c r="L53" s="105" t="str">
        <f t="shared" si="11"/>
        <v>N/A</v>
      </c>
    </row>
    <row r="54" spans="1:12" x14ac:dyDescent="0.2">
      <c r="A54" s="168" t="s">
        <v>1288</v>
      </c>
      <c r="B54" s="22" t="s">
        <v>213</v>
      </c>
      <c r="C54" s="29">
        <v>14069.224603000001</v>
      </c>
      <c r="D54" s="27" t="str">
        <f t="shared" si="8"/>
        <v>N/A</v>
      </c>
      <c r="E54" s="29">
        <v>15203.208382000001</v>
      </c>
      <c r="F54" s="27" t="str">
        <f t="shared" si="9"/>
        <v>N/A</v>
      </c>
      <c r="G54" s="29">
        <v>10428.400811</v>
      </c>
      <c r="H54" s="27" t="str">
        <f t="shared" si="10"/>
        <v>N/A</v>
      </c>
      <c r="I54" s="8">
        <v>8.06</v>
      </c>
      <c r="J54" s="8">
        <v>-31.4</v>
      </c>
      <c r="K54" s="28" t="s">
        <v>734</v>
      </c>
      <c r="L54" s="105" t="str">
        <f t="shared" si="11"/>
        <v>No</v>
      </c>
    </row>
    <row r="55" spans="1:12" x14ac:dyDescent="0.2">
      <c r="A55" s="168" t="s">
        <v>1663</v>
      </c>
      <c r="B55" s="22" t="s">
        <v>213</v>
      </c>
      <c r="C55" s="29">
        <v>15079.874237</v>
      </c>
      <c r="D55" s="27" t="str">
        <f t="shared" si="8"/>
        <v>N/A</v>
      </c>
      <c r="E55" s="29">
        <v>15854.178327</v>
      </c>
      <c r="F55" s="27" t="str">
        <f t="shared" si="9"/>
        <v>N/A</v>
      </c>
      <c r="G55" s="29">
        <v>15843.002165</v>
      </c>
      <c r="H55" s="27" t="str">
        <f t="shared" si="10"/>
        <v>N/A</v>
      </c>
      <c r="I55" s="8">
        <v>5.1349999999999998</v>
      </c>
      <c r="J55" s="8">
        <v>-7.0000000000000007E-2</v>
      </c>
      <c r="K55" s="28" t="s">
        <v>734</v>
      </c>
      <c r="L55" s="105" t="str">
        <f t="shared" si="11"/>
        <v>Yes</v>
      </c>
    </row>
    <row r="56" spans="1:12" x14ac:dyDescent="0.2">
      <c r="A56" s="168" t="s">
        <v>1289</v>
      </c>
      <c r="B56" s="22" t="s">
        <v>213</v>
      </c>
      <c r="C56" s="29" t="s">
        <v>1748</v>
      </c>
      <c r="D56" s="27" t="str">
        <f t="shared" si="8"/>
        <v>N/A</v>
      </c>
      <c r="E56" s="29" t="s">
        <v>1748</v>
      </c>
      <c r="F56" s="27" t="str">
        <f t="shared" si="9"/>
        <v>N/A</v>
      </c>
      <c r="G56" s="29" t="s">
        <v>1748</v>
      </c>
      <c r="H56" s="27" t="str">
        <f t="shared" si="10"/>
        <v>N/A</v>
      </c>
      <c r="I56" s="8" t="s">
        <v>1748</v>
      </c>
      <c r="J56" s="8" t="s">
        <v>1748</v>
      </c>
      <c r="K56" s="28" t="s">
        <v>734</v>
      </c>
      <c r="L56" s="105" t="str">
        <f t="shared" si="11"/>
        <v>N/A</v>
      </c>
    </row>
    <row r="57" spans="1:12" x14ac:dyDescent="0.2">
      <c r="A57" s="168" t="s">
        <v>1664</v>
      </c>
      <c r="B57" s="22" t="s">
        <v>213</v>
      </c>
      <c r="C57" s="29">
        <v>1461.1125995</v>
      </c>
      <c r="D57" s="27" t="str">
        <f t="shared" si="8"/>
        <v>N/A</v>
      </c>
      <c r="E57" s="29">
        <v>1526.0769471999999</v>
      </c>
      <c r="F57" s="27" t="str">
        <f t="shared" si="9"/>
        <v>N/A</v>
      </c>
      <c r="G57" s="29">
        <v>1092.5150742000001</v>
      </c>
      <c r="H57" s="27" t="str">
        <f t="shared" si="10"/>
        <v>N/A</v>
      </c>
      <c r="I57" s="8">
        <v>4.4459999999999997</v>
      </c>
      <c r="J57" s="8">
        <v>-28.4</v>
      </c>
      <c r="K57" s="28" t="s">
        <v>734</v>
      </c>
      <c r="L57" s="105" t="str">
        <f t="shared" si="11"/>
        <v>Yes</v>
      </c>
    </row>
    <row r="58" spans="1:12" x14ac:dyDescent="0.2">
      <c r="A58" s="168" t="s">
        <v>1290</v>
      </c>
      <c r="B58" s="22" t="s">
        <v>213</v>
      </c>
      <c r="C58" s="29">
        <v>1496.5728145999999</v>
      </c>
      <c r="D58" s="27" t="str">
        <f t="shared" si="8"/>
        <v>N/A</v>
      </c>
      <c r="E58" s="29">
        <v>1700.208779</v>
      </c>
      <c r="F58" s="27" t="str">
        <f t="shared" si="9"/>
        <v>N/A</v>
      </c>
      <c r="G58" s="29">
        <v>1288.3955163999999</v>
      </c>
      <c r="H58" s="27" t="str">
        <f t="shared" si="10"/>
        <v>N/A</v>
      </c>
      <c r="I58" s="8">
        <v>13.61</v>
      </c>
      <c r="J58" s="8">
        <v>-24.2</v>
      </c>
      <c r="K58" s="28" t="s">
        <v>734</v>
      </c>
      <c r="L58" s="105" t="str">
        <f t="shared" si="11"/>
        <v>Yes</v>
      </c>
    </row>
    <row r="59" spans="1:12" ht="12" customHeight="1" x14ac:dyDescent="0.2">
      <c r="A59" s="168" t="s">
        <v>1665</v>
      </c>
      <c r="B59" s="22" t="s">
        <v>213</v>
      </c>
      <c r="C59" s="29" t="s">
        <v>1748</v>
      </c>
      <c r="D59" s="27" t="str">
        <f t="shared" si="8"/>
        <v>N/A</v>
      </c>
      <c r="E59" s="29" t="s">
        <v>1748</v>
      </c>
      <c r="F59" s="27" t="str">
        <f t="shared" si="9"/>
        <v>N/A</v>
      </c>
      <c r="G59" s="29" t="s">
        <v>1748</v>
      </c>
      <c r="H59" s="27" t="str">
        <f t="shared" si="10"/>
        <v>N/A</v>
      </c>
      <c r="I59" s="8" t="s">
        <v>1748</v>
      </c>
      <c r="J59" s="8" t="s">
        <v>1748</v>
      </c>
      <c r="K59" s="28" t="s">
        <v>734</v>
      </c>
      <c r="L59" s="105" t="str">
        <f t="shared" si="11"/>
        <v>N/A</v>
      </c>
    </row>
    <row r="60" spans="1:12" x14ac:dyDescent="0.2">
      <c r="A60" s="168" t="s">
        <v>1666</v>
      </c>
      <c r="B60" s="22" t="s">
        <v>213</v>
      </c>
      <c r="C60" s="29" t="s">
        <v>1748</v>
      </c>
      <c r="D60" s="27" t="str">
        <f t="shared" si="8"/>
        <v>N/A</v>
      </c>
      <c r="E60" s="29" t="s">
        <v>1748</v>
      </c>
      <c r="F60" s="27" t="str">
        <f t="shared" si="9"/>
        <v>N/A</v>
      </c>
      <c r="G60" s="29" t="s">
        <v>1748</v>
      </c>
      <c r="H60" s="27" t="str">
        <f t="shared" si="10"/>
        <v>N/A</v>
      </c>
      <c r="I60" s="8" t="s">
        <v>1748</v>
      </c>
      <c r="J60" s="8" t="s">
        <v>1748</v>
      </c>
      <c r="K60" s="28" t="s">
        <v>734</v>
      </c>
      <c r="L60" s="105" t="str">
        <f t="shared" si="11"/>
        <v>N/A</v>
      </c>
    </row>
    <row r="61" spans="1:12" x14ac:dyDescent="0.2">
      <c r="A61" s="104" t="s">
        <v>1667</v>
      </c>
      <c r="B61" s="22" t="s">
        <v>213</v>
      </c>
      <c r="C61" s="29">
        <v>1266.6825417</v>
      </c>
      <c r="D61" s="27" t="str">
        <f t="shared" si="8"/>
        <v>N/A</v>
      </c>
      <c r="E61" s="29">
        <v>1355.7817964999999</v>
      </c>
      <c r="F61" s="27" t="str">
        <f t="shared" si="9"/>
        <v>N/A</v>
      </c>
      <c r="G61" s="29">
        <v>870.11488500999997</v>
      </c>
      <c r="H61" s="27" t="str">
        <f t="shared" si="10"/>
        <v>N/A</v>
      </c>
      <c r="I61" s="8">
        <v>7.0339999999999998</v>
      </c>
      <c r="J61" s="8">
        <v>-35.799999999999997</v>
      </c>
      <c r="K61" s="28" t="s">
        <v>734</v>
      </c>
      <c r="L61" s="105" t="str">
        <f t="shared" si="11"/>
        <v>No</v>
      </c>
    </row>
    <row r="62" spans="1:12" x14ac:dyDescent="0.2">
      <c r="A62" s="104" t="s">
        <v>1668</v>
      </c>
      <c r="B62" s="22" t="s">
        <v>213</v>
      </c>
      <c r="C62" s="29">
        <v>1636.0088470999999</v>
      </c>
      <c r="D62" s="27" t="str">
        <f t="shared" si="8"/>
        <v>N/A</v>
      </c>
      <c r="E62" s="29">
        <v>1579.8067811999999</v>
      </c>
      <c r="F62" s="27" t="str">
        <f t="shared" si="9"/>
        <v>N/A</v>
      </c>
      <c r="G62" s="29">
        <v>730.37888198999997</v>
      </c>
      <c r="H62" s="27" t="str">
        <f t="shared" si="10"/>
        <v>N/A</v>
      </c>
      <c r="I62" s="8">
        <v>-3.44</v>
      </c>
      <c r="J62" s="8">
        <v>-53.8</v>
      </c>
      <c r="K62" s="28" t="s">
        <v>734</v>
      </c>
      <c r="L62" s="105" t="str">
        <f t="shared" si="11"/>
        <v>No</v>
      </c>
    </row>
    <row r="63" spans="1:12" x14ac:dyDescent="0.2">
      <c r="A63" s="104" t="s">
        <v>1669</v>
      </c>
      <c r="B63" s="22" t="s">
        <v>213</v>
      </c>
      <c r="C63" s="29">
        <v>5062.4741064999998</v>
      </c>
      <c r="D63" s="27" t="str">
        <f t="shared" si="8"/>
        <v>N/A</v>
      </c>
      <c r="E63" s="29">
        <v>4889.3806802999998</v>
      </c>
      <c r="F63" s="27" t="str">
        <f t="shared" si="9"/>
        <v>N/A</v>
      </c>
      <c r="G63" s="29">
        <v>4129.336722</v>
      </c>
      <c r="H63" s="27" t="str">
        <f t="shared" si="10"/>
        <v>N/A</v>
      </c>
      <c r="I63" s="8">
        <v>-3.42</v>
      </c>
      <c r="J63" s="8">
        <v>-15.5</v>
      </c>
      <c r="K63" s="28" t="s">
        <v>734</v>
      </c>
      <c r="L63" s="105" t="str">
        <f t="shared" si="11"/>
        <v>Yes</v>
      </c>
    </row>
    <row r="64" spans="1:12" x14ac:dyDescent="0.2">
      <c r="A64" s="104" t="s">
        <v>1670</v>
      </c>
      <c r="B64" s="22" t="s">
        <v>213</v>
      </c>
      <c r="C64" s="29" t="s">
        <v>1748</v>
      </c>
      <c r="D64" s="27" t="str">
        <f t="shared" si="8"/>
        <v>N/A</v>
      </c>
      <c r="E64" s="29" t="s">
        <v>1748</v>
      </c>
      <c r="F64" s="27" t="str">
        <f t="shared" si="9"/>
        <v>N/A</v>
      </c>
      <c r="G64" s="29" t="s">
        <v>1748</v>
      </c>
      <c r="H64" s="27" t="str">
        <f t="shared" si="10"/>
        <v>N/A</v>
      </c>
      <c r="I64" s="8" t="s">
        <v>1748</v>
      </c>
      <c r="J64" s="8" t="s">
        <v>1748</v>
      </c>
      <c r="K64" s="28" t="s">
        <v>734</v>
      </c>
      <c r="L64" s="105" t="str">
        <f t="shared" si="11"/>
        <v>N/A</v>
      </c>
    </row>
    <row r="65" spans="1:12" x14ac:dyDescent="0.2">
      <c r="A65" s="104" t="s">
        <v>1671</v>
      </c>
      <c r="B65" s="22" t="s">
        <v>213</v>
      </c>
      <c r="C65" s="29">
        <v>3054.2859828999999</v>
      </c>
      <c r="D65" s="27" t="str">
        <f t="shared" si="8"/>
        <v>N/A</v>
      </c>
      <c r="E65" s="29">
        <v>3096.5448009000002</v>
      </c>
      <c r="F65" s="27" t="str">
        <f t="shared" si="9"/>
        <v>N/A</v>
      </c>
      <c r="G65" s="29">
        <v>1217.1119685000001</v>
      </c>
      <c r="H65" s="27" t="str">
        <f t="shared" si="10"/>
        <v>N/A</v>
      </c>
      <c r="I65" s="8">
        <v>1.3839999999999999</v>
      </c>
      <c r="J65" s="8">
        <v>-60.7</v>
      </c>
      <c r="K65" s="28" t="s">
        <v>734</v>
      </c>
      <c r="L65" s="105" t="str">
        <f t="shared" si="11"/>
        <v>No</v>
      </c>
    </row>
    <row r="66" spans="1:12" x14ac:dyDescent="0.2">
      <c r="A66" s="104" t="s">
        <v>1672</v>
      </c>
      <c r="B66" s="22" t="s">
        <v>213</v>
      </c>
      <c r="C66" s="29">
        <v>3080.4434679999999</v>
      </c>
      <c r="D66" s="27" t="str">
        <f t="shared" si="8"/>
        <v>N/A</v>
      </c>
      <c r="E66" s="29">
        <v>3108.6484323</v>
      </c>
      <c r="F66" s="27" t="str">
        <f t="shared" si="9"/>
        <v>N/A</v>
      </c>
      <c r="G66" s="29">
        <v>1095.7418886</v>
      </c>
      <c r="H66" s="27" t="str">
        <f t="shared" si="10"/>
        <v>N/A</v>
      </c>
      <c r="I66" s="8">
        <v>0.91559999999999997</v>
      </c>
      <c r="J66" s="8">
        <v>-64.8</v>
      </c>
      <c r="K66" s="28" t="s">
        <v>734</v>
      </c>
      <c r="L66" s="105" t="str">
        <f t="shared" si="11"/>
        <v>No</v>
      </c>
    </row>
    <row r="67" spans="1:12" x14ac:dyDescent="0.2">
      <c r="A67" s="104" t="s">
        <v>1673</v>
      </c>
      <c r="B67" s="22" t="s">
        <v>213</v>
      </c>
      <c r="C67" s="29" t="s">
        <v>1748</v>
      </c>
      <c r="D67" s="27" t="str">
        <f t="shared" si="8"/>
        <v>N/A</v>
      </c>
      <c r="E67" s="29" t="s">
        <v>1748</v>
      </c>
      <c r="F67" s="27" t="str">
        <f t="shared" si="9"/>
        <v>N/A</v>
      </c>
      <c r="G67" s="29" t="s">
        <v>1748</v>
      </c>
      <c r="H67" s="27" t="str">
        <f t="shared" si="10"/>
        <v>N/A</v>
      </c>
      <c r="I67" s="8" t="s">
        <v>1748</v>
      </c>
      <c r="J67" s="8" t="s">
        <v>1748</v>
      </c>
      <c r="K67" s="28" t="s">
        <v>734</v>
      </c>
      <c r="L67" s="105" t="str">
        <f t="shared" si="11"/>
        <v>N/A</v>
      </c>
    </row>
    <row r="68" spans="1:12" x14ac:dyDescent="0.2">
      <c r="A68" s="128" t="s">
        <v>1674</v>
      </c>
      <c r="B68" s="22" t="s">
        <v>213</v>
      </c>
      <c r="C68" s="29" t="s">
        <v>1748</v>
      </c>
      <c r="D68" s="27" t="str">
        <f t="shared" si="8"/>
        <v>N/A</v>
      </c>
      <c r="E68" s="29" t="s">
        <v>1748</v>
      </c>
      <c r="F68" s="27" t="str">
        <f t="shared" si="9"/>
        <v>N/A</v>
      </c>
      <c r="G68" s="29" t="s">
        <v>1748</v>
      </c>
      <c r="H68" s="27" t="str">
        <f t="shared" si="10"/>
        <v>N/A</v>
      </c>
      <c r="I68" s="8" t="s">
        <v>1748</v>
      </c>
      <c r="J68" s="8" t="s">
        <v>1748</v>
      </c>
      <c r="K68" s="28" t="s">
        <v>734</v>
      </c>
      <c r="L68" s="105" t="str">
        <f t="shared" si="11"/>
        <v>N/A</v>
      </c>
    </row>
    <row r="69" spans="1:12" x14ac:dyDescent="0.2">
      <c r="A69" s="128" t="s">
        <v>1675</v>
      </c>
      <c r="B69" s="22" t="s">
        <v>213</v>
      </c>
      <c r="C69" s="29">
        <v>3060.1326158000002</v>
      </c>
      <c r="D69" s="27" t="str">
        <f t="shared" si="8"/>
        <v>N/A</v>
      </c>
      <c r="E69" s="29">
        <v>3100.4390201000001</v>
      </c>
      <c r="F69" s="27" t="str">
        <f t="shared" si="9"/>
        <v>N/A</v>
      </c>
      <c r="G69" s="29">
        <v>1431.8242327999999</v>
      </c>
      <c r="H69" s="27" t="str">
        <f t="shared" si="10"/>
        <v>N/A</v>
      </c>
      <c r="I69" s="8">
        <v>1.3169999999999999</v>
      </c>
      <c r="J69" s="8">
        <v>-53.8</v>
      </c>
      <c r="K69" s="28" t="s">
        <v>734</v>
      </c>
      <c r="L69" s="105" t="str">
        <f t="shared" si="11"/>
        <v>No</v>
      </c>
    </row>
    <row r="70" spans="1:12" x14ac:dyDescent="0.2">
      <c r="A70" s="168" t="s">
        <v>1676</v>
      </c>
      <c r="B70" s="22" t="s">
        <v>213</v>
      </c>
      <c r="C70" s="29">
        <v>2922.4141337000001</v>
      </c>
      <c r="D70" s="27" t="str">
        <f t="shared" si="8"/>
        <v>N/A</v>
      </c>
      <c r="E70" s="29">
        <v>3022.7853234999998</v>
      </c>
      <c r="F70" s="27" t="str">
        <f t="shared" si="9"/>
        <v>N/A</v>
      </c>
      <c r="G70" s="29">
        <v>732.09815950999996</v>
      </c>
      <c r="H70" s="27" t="str">
        <f t="shared" si="10"/>
        <v>N/A</v>
      </c>
      <c r="I70" s="8">
        <v>3.4350000000000001</v>
      </c>
      <c r="J70" s="8">
        <v>-75.8</v>
      </c>
      <c r="K70" s="28" t="s">
        <v>734</v>
      </c>
      <c r="L70" s="105" t="str">
        <f t="shared" si="11"/>
        <v>No</v>
      </c>
    </row>
    <row r="71" spans="1:12" x14ac:dyDescent="0.2">
      <c r="A71" s="168" t="s">
        <v>1677</v>
      </c>
      <c r="B71" s="22" t="s">
        <v>213</v>
      </c>
      <c r="C71" s="29" t="s">
        <v>1748</v>
      </c>
      <c r="D71" s="27" t="str">
        <f t="shared" si="8"/>
        <v>N/A</v>
      </c>
      <c r="E71" s="29" t="s">
        <v>1748</v>
      </c>
      <c r="F71" s="27" t="str">
        <f t="shared" si="9"/>
        <v>N/A</v>
      </c>
      <c r="G71" s="29" t="s">
        <v>1748</v>
      </c>
      <c r="H71" s="27" t="str">
        <f t="shared" si="10"/>
        <v>N/A</v>
      </c>
      <c r="I71" s="8" t="s">
        <v>1748</v>
      </c>
      <c r="J71" s="8" t="s">
        <v>1748</v>
      </c>
      <c r="K71" s="28" t="s">
        <v>734</v>
      </c>
      <c r="L71" s="105" t="str">
        <f t="shared" si="11"/>
        <v>N/A</v>
      </c>
    </row>
    <row r="72" spans="1:12" x14ac:dyDescent="0.2">
      <c r="A72" s="168" t="s">
        <v>1597</v>
      </c>
      <c r="B72" s="22" t="s">
        <v>213</v>
      </c>
      <c r="C72" s="29">
        <v>296025518</v>
      </c>
      <c r="D72" s="27" t="str">
        <f t="shared" ref="D72:D135" si="12">IF($B72="N/A","N/A",IF(C72&gt;10,"No",IF(C72&lt;-10,"No","Yes")))</f>
        <v>N/A</v>
      </c>
      <c r="E72" s="29">
        <v>320514226</v>
      </c>
      <c r="F72" s="27" t="str">
        <f t="shared" ref="F72:F135" si="13">IF($B72="N/A","N/A",IF(E72&gt;10,"No",IF(E72&lt;-10,"No","Yes")))</f>
        <v>N/A</v>
      </c>
      <c r="G72" s="29">
        <v>152634026</v>
      </c>
      <c r="H72" s="27" t="str">
        <f t="shared" ref="H72:H135" si="14">IF($B72="N/A","N/A",IF(G72&gt;10,"No",IF(G72&lt;-10,"No","Yes")))</f>
        <v>N/A</v>
      </c>
      <c r="I72" s="8">
        <v>8.2720000000000002</v>
      </c>
      <c r="J72" s="8">
        <v>-52.4</v>
      </c>
      <c r="K72" s="28" t="s">
        <v>734</v>
      </c>
      <c r="L72" s="105" t="str">
        <f t="shared" ref="L72:L132" si="15">IF(J72="Div by 0", "N/A", IF(K72="N/A","N/A", IF(J72&gt;VALUE(MID(K72,1,2)), "No", IF(J72&lt;-1*VALUE(MID(K72,1,2)), "No", "Yes"))))</f>
        <v>No</v>
      </c>
    </row>
    <row r="73" spans="1:12" x14ac:dyDescent="0.2">
      <c r="A73" s="168" t="s">
        <v>1598</v>
      </c>
      <c r="B73" s="22" t="s">
        <v>213</v>
      </c>
      <c r="C73" s="23">
        <v>25891</v>
      </c>
      <c r="D73" s="27" t="str">
        <f t="shared" si="12"/>
        <v>N/A</v>
      </c>
      <c r="E73" s="23">
        <v>25482</v>
      </c>
      <c r="F73" s="27" t="str">
        <f t="shared" si="13"/>
        <v>N/A</v>
      </c>
      <c r="G73" s="23">
        <v>8945</v>
      </c>
      <c r="H73" s="27" t="str">
        <f t="shared" si="14"/>
        <v>N/A</v>
      </c>
      <c r="I73" s="8">
        <v>-1.58</v>
      </c>
      <c r="J73" s="8">
        <v>-64.900000000000006</v>
      </c>
      <c r="K73" s="28" t="s">
        <v>734</v>
      </c>
      <c r="L73" s="105" t="str">
        <f t="shared" si="15"/>
        <v>No</v>
      </c>
    </row>
    <row r="74" spans="1:12" x14ac:dyDescent="0.2">
      <c r="A74" s="168" t="s">
        <v>1291</v>
      </c>
      <c r="B74" s="22" t="s">
        <v>213</v>
      </c>
      <c r="C74" s="29">
        <v>11433.529721000001</v>
      </c>
      <c r="D74" s="27" t="str">
        <f t="shared" si="12"/>
        <v>N/A</v>
      </c>
      <c r="E74" s="29">
        <v>12578.063967</v>
      </c>
      <c r="F74" s="27" t="str">
        <f t="shared" si="13"/>
        <v>N/A</v>
      </c>
      <c r="G74" s="29">
        <v>17063.613861999998</v>
      </c>
      <c r="H74" s="27" t="str">
        <f t="shared" si="14"/>
        <v>N/A</v>
      </c>
      <c r="I74" s="8">
        <v>10.01</v>
      </c>
      <c r="J74" s="8">
        <v>35.659999999999997</v>
      </c>
      <c r="K74" s="28" t="s">
        <v>734</v>
      </c>
      <c r="L74" s="105" t="str">
        <f t="shared" si="15"/>
        <v>No</v>
      </c>
    </row>
    <row r="75" spans="1:12" ht="25.5" x14ac:dyDescent="0.2">
      <c r="A75" s="168" t="s">
        <v>1292</v>
      </c>
      <c r="B75" s="22" t="s">
        <v>213</v>
      </c>
      <c r="C75" s="23">
        <v>7.0234058167000004</v>
      </c>
      <c r="D75" s="27" t="str">
        <f t="shared" si="12"/>
        <v>N/A</v>
      </c>
      <c r="E75" s="23">
        <v>7.3967506475000002</v>
      </c>
      <c r="F75" s="27" t="str">
        <f t="shared" si="13"/>
        <v>N/A</v>
      </c>
      <c r="G75" s="23">
        <v>10.018222471</v>
      </c>
      <c r="H75" s="27" t="str">
        <f t="shared" si="14"/>
        <v>N/A</v>
      </c>
      <c r="I75" s="8">
        <v>5.3159999999999998</v>
      </c>
      <c r="J75" s="8">
        <v>35.44</v>
      </c>
      <c r="K75" s="28" t="s">
        <v>734</v>
      </c>
      <c r="L75" s="105" t="str">
        <f t="shared" si="15"/>
        <v>No</v>
      </c>
    </row>
    <row r="76" spans="1:12" ht="25.5" x14ac:dyDescent="0.2">
      <c r="A76" s="168" t="s">
        <v>545</v>
      </c>
      <c r="B76" s="22" t="s">
        <v>213</v>
      </c>
      <c r="C76" s="29">
        <v>112697</v>
      </c>
      <c r="D76" s="27" t="str">
        <f t="shared" si="12"/>
        <v>N/A</v>
      </c>
      <c r="E76" s="29">
        <v>0</v>
      </c>
      <c r="F76" s="27" t="str">
        <f t="shared" si="13"/>
        <v>N/A</v>
      </c>
      <c r="G76" s="29">
        <v>0</v>
      </c>
      <c r="H76" s="27" t="str">
        <f t="shared" si="14"/>
        <v>N/A</v>
      </c>
      <c r="I76" s="8">
        <v>-100</v>
      </c>
      <c r="J76" s="8" t="s">
        <v>1748</v>
      </c>
      <c r="K76" s="28" t="s">
        <v>734</v>
      </c>
      <c r="L76" s="105" t="str">
        <f t="shared" si="15"/>
        <v>N/A</v>
      </c>
    </row>
    <row r="77" spans="1:12" x14ac:dyDescent="0.2">
      <c r="A77" s="168" t="s">
        <v>546</v>
      </c>
      <c r="B77" s="22" t="s">
        <v>213</v>
      </c>
      <c r="C77" s="23">
        <v>11</v>
      </c>
      <c r="D77" s="27" t="str">
        <f t="shared" si="12"/>
        <v>N/A</v>
      </c>
      <c r="E77" s="23">
        <v>0</v>
      </c>
      <c r="F77" s="27" t="str">
        <f t="shared" si="13"/>
        <v>N/A</v>
      </c>
      <c r="G77" s="23">
        <v>0</v>
      </c>
      <c r="H77" s="27" t="str">
        <f t="shared" si="14"/>
        <v>N/A</v>
      </c>
      <c r="I77" s="8">
        <v>-100</v>
      </c>
      <c r="J77" s="8" t="s">
        <v>1748</v>
      </c>
      <c r="K77" s="28" t="s">
        <v>734</v>
      </c>
      <c r="L77" s="105" t="str">
        <f t="shared" si="15"/>
        <v>N/A</v>
      </c>
    </row>
    <row r="78" spans="1:12" x14ac:dyDescent="0.2">
      <c r="A78" s="168" t="s">
        <v>1293</v>
      </c>
      <c r="B78" s="22" t="s">
        <v>213</v>
      </c>
      <c r="C78" s="29">
        <v>56348.5</v>
      </c>
      <c r="D78" s="27" t="str">
        <f t="shared" si="12"/>
        <v>N/A</v>
      </c>
      <c r="E78" s="29" t="s">
        <v>1748</v>
      </c>
      <c r="F78" s="27" t="str">
        <f t="shared" si="13"/>
        <v>N/A</v>
      </c>
      <c r="G78" s="29" t="s">
        <v>1748</v>
      </c>
      <c r="H78" s="27" t="str">
        <f t="shared" si="14"/>
        <v>N/A</v>
      </c>
      <c r="I78" s="8" t="s">
        <v>1748</v>
      </c>
      <c r="J78" s="8" t="s">
        <v>1748</v>
      </c>
      <c r="K78" s="28" t="s">
        <v>734</v>
      </c>
      <c r="L78" s="105" t="str">
        <f t="shared" si="15"/>
        <v>N/A</v>
      </c>
    </row>
    <row r="79" spans="1:12" ht="25.5" x14ac:dyDescent="0.2">
      <c r="A79" s="168" t="s">
        <v>547</v>
      </c>
      <c r="B79" s="22" t="s">
        <v>213</v>
      </c>
      <c r="C79" s="29">
        <v>26007720</v>
      </c>
      <c r="D79" s="27" t="str">
        <f t="shared" si="12"/>
        <v>N/A</v>
      </c>
      <c r="E79" s="29">
        <v>21578360</v>
      </c>
      <c r="F79" s="27" t="str">
        <f t="shared" si="13"/>
        <v>N/A</v>
      </c>
      <c r="G79" s="29">
        <v>13652324</v>
      </c>
      <c r="H79" s="27" t="str">
        <f t="shared" si="14"/>
        <v>N/A</v>
      </c>
      <c r="I79" s="8">
        <v>-17</v>
      </c>
      <c r="J79" s="8">
        <v>-36.700000000000003</v>
      </c>
      <c r="K79" s="28" t="s">
        <v>734</v>
      </c>
      <c r="L79" s="105" t="str">
        <f t="shared" si="15"/>
        <v>No</v>
      </c>
    </row>
    <row r="80" spans="1:12" x14ac:dyDescent="0.2">
      <c r="A80" s="168" t="s">
        <v>548</v>
      </c>
      <c r="B80" s="22" t="s">
        <v>213</v>
      </c>
      <c r="C80" s="23">
        <v>569</v>
      </c>
      <c r="D80" s="27" t="str">
        <f t="shared" si="12"/>
        <v>N/A</v>
      </c>
      <c r="E80" s="23">
        <v>461</v>
      </c>
      <c r="F80" s="27" t="str">
        <f t="shared" si="13"/>
        <v>N/A</v>
      </c>
      <c r="G80" s="23">
        <v>317</v>
      </c>
      <c r="H80" s="27" t="str">
        <f t="shared" si="14"/>
        <v>N/A</v>
      </c>
      <c r="I80" s="8">
        <v>-19</v>
      </c>
      <c r="J80" s="8">
        <v>-31.2</v>
      </c>
      <c r="K80" s="28" t="s">
        <v>734</v>
      </c>
      <c r="L80" s="105" t="str">
        <f t="shared" si="15"/>
        <v>No</v>
      </c>
    </row>
    <row r="81" spans="1:12" ht="25.5" x14ac:dyDescent="0.2">
      <c r="A81" s="168" t="s">
        <v>1294</v>
      </c>
      <c r="B81" s="22" t="s">
        <v>213</v>
      </c>
      <c r="C81" s="29">
        <v>45707.768014000001</v>
      </c>
      <c r="D81" s="27" t="str">
        <f t="shared" si="12"/>
        <v>N/A</v>
      </c>
      <c r="E81" s="29">
        <v>46807.722343000001</v>
      </c>
      <c r="F81" s="27" t="str">
        <f t="shared" si="13"/>
        <v>N/A</v>
      </c>
      <c r="G81" s="29">
        <v>43067.268139</v>
      </c>
      <c r="H81" s="27" t="str">
        <f t="shared" si="14"/>
        <v>N/A</v>
      </c>
      <c r="I81" s="8">
        <v>2.4060000000000001</v>
      </c>
      <c r="J81" s="8">
        <v>-7.99</v>
      </c>
      <c r="K81" s="28" t="s">
        <v>734</v>
      </c>
      <c r="L81" s="105" t="str">
        <f t="shared" si="15"/>
        <v>Yes</v>
      </c>
    </row>
    <row r="82" spans="1:12" ht="25.5" x14ac:dyDescent="0.2">
      <c r="A82" s="168" t="s">
        <v>549</v>
      </c>
      <c r="B82" s="22" t="s">
        <v>213</v>
      </c>
      <c r="C82" s="29">
        <v>40450627</v>
      </c>
      <c r="D82" s="27" t="str">
        <f t="shared" si="12"/>
        <v>N/A</v>
      </c>
      <c r="E82" s="29">
        <v>41862255</v>
      </c>
      <c r="F82" s="27" t="str">
        <f t="shared" si="13"/>
        <v>N/A</v>
      </c>
      <c r="G82" s="29">
        <v>36065701</v>
      </c>
      <c r="H82" s="27" t="str">
        <f t="shared" si="14"/>
        <v>N/A</v>
      </c>
      <c r="I82" s="8">
        <v>3.49</v>
      </c>
      <c r="J82" s="8">
        <v>-13.8</v>
      </c>
      <c r="K82" s="28" t="s">
        <v>734</v>
      </c>
      <c r="L82" s="105" t="str">
        <f t="shared" si="15"/>
        <v>Yes</v>
      </c>
    </row>
    <row r="83" spans="1:12" x14ac:dyDescent="0.2">
      <c r="A83" s="168" t="s">
        <v>550</v>
      </c>
      <c r="B83" s="22" t="s">
        <v>213</v>
      </c>
      <c r="C83" s="23">
        <v>407</v>
      </c>
      <c r="D83" s="27" t="str">
        <f t="shared" si="12"/>
        <v>N/A</v>
      </c>
      <c r="E83" s="23">
        <v>374</v>
      </c>
      <c r="F83" s="27" t="str">
        <f t="shared" si="13"/>
        <v>N/A</v>
      </c>
      <c r="G83" s="23">
        <v>353</v>
      </c>
      <c r="H83" s="27" t="str">
        <f t="shared" si="14"/>
        <v>N/A</v>
      </c>
      <c r="I83" s="8">
        <v>-8.11</v>
      </c>
      <c r="J83" s="8">
        <v>-5.61</v>
      </c>
      <c r="K83" s="28" t="s">
        <v>734</v>
      </c>
      <c r="L83" s="105" t="str">
        <f t="shared" si="15"/>
        <v>Yes</v>
      </c>
    </row>
    <row r="84" spans="1:12" x14ac:dyDescent="0.2">
      <c r="A84" s="168" t="s">
        <v>1295</v>
      </c>
      <c r="B84" s="22" t="s">
        <v>213</v>
      </c>
      <c r="C84" s="29">
        <v>99387.289925999998</v>
      </c>
      <c r="D84" s="27" t="str">
        <f t="shared" si="12"/>
        <v>N/A</v>
      </c>
      <c r="E84" s="29">
        <v>111931.16310000001</v>
      </c>
      <c r="F84" s="27" t="str">
        <f t="shared" si="13"/>
        <v>N/A</v>
      </c>
      <c r="G84" s="29">
        <v>102169.12465</v>
      </c>
      <c r="H84" s="27" t="str">
        <f t="shared" si="14"/>
        <v>N/A</v>
      </c>
      <c r="I84" s="8">
        <v>12.62</v>
      </c>
      <c r="J84" s="8">
        <v>-8.7200000000000006</v>
      </c>
      <c r="K84" s="28" t="s">
        <v>734</v>
      </c>
      <c r="L84" s="105" t="str">
        <f t="shared" si="15"/>
        <v>Yes</v>
      </c>
    </row>
    <row r="85" spans="1:12" x14ac:dyDescent="0.2">
      <c r="A85" s="168" t="s">
        <v>551</v>
      </c>
      <c r="B85" s="22" t="s">
        <v>213</v>
      </c>
      <c r="C85" s="29">
        <v>27637311</v>
      </c>
      <c r="D85" s="27" t="str">
        <f t="shared" si="12"/>
        <v>N/A</v>
      </c>
      <c r="E85" s="29">
        <v>30529208</v>
      </c>
      <c r="F85" s="27" t="str">
        <f t="shared" si="13"/>
        <v>N/A</v>
      </c>
      <c r="G85" s="29">
        <v>32193474</v>
      </c>
      <c r="H85" s="27" t="str">
        <f t="shared" si="14"/>
        <v>N/A</v>
      </c>
      <c r="I85" s="8">
        <v>10.46</v>
      </c>
      <c r="J85" s="8">
        <v>5.4509999999999996</v>
      </c>
      <c r="K85" s="28" t="s">
        <v>734</v>
      </c>
      <c r="L85" s="105" t="str">
        <f t="shared" si="15"/>
        <v>Yes</v>
      </c>
    </row>
    <row r="86" spans="1:12" x14ac:dyDescent="0.2">
      <c r="A86" s="168" t="s">
        <v>552</v>
      </c>
      <c r="B86" s="22" t="s">
        <v>213</v>
      </c>
      <c r="C86" s="23">
        <v>722</v>
      </c>
      <c r="D86" s="27" t="str">
        <f t="shared" si="12"/>
        <v>N/A</v>
      </c>
      <c r="E86" s="23">
        <v>761</v>
      </c>
      <c r="F86" s="27" t="str">
        <f t="shared" si="13"/>
        <v>N/A</v>
      </c>
      <c r="G86" s="23">
        <v>762</v>
      </c>
      <c r="H86" s="27" t="str">
        <f t="shared" si="14"/>
        <v>N/A</v>
      </c>
      <c r="I86" s="8">
        <v>5.4020000000000001</v>
      </c>
      <c r="J86" s="8">
        <v>0.13139999999999999</v>
      </c>
      <c r="K86" s="28" t="s">
        <v>734</v>
      </c>
      <c r="L86" s="105" t="str">
        <f t="shared" si="15"/>
        <v>Yes</v>
      </c>
    </row>
    <row r="87" spans="1:12" x14ac:dyDescent="0.2">
      <c r="A87" s="168" t="s">
        <v>1296</v>
      </c>
      <c r="B87" s="22" t="s">
        <v>213</v>
      </c>
      <c r="C87" s="29">
        <v>38278.824099999998</v>
      </c>
      <c r="D87" s="27" t="str">
        <f t="shared" si="12"/>
        <v>N/A</v>
      </c>
      <c r="E87" s="29">
        <v>40117.224704</v>
      </c>
      <c r="F87" s="27" t="str">
        <f t="shared" si="13"/>
        <v>N/A</v>
      </c>
      <c r="G87" s="29">
        <v>42248.653543</v>
      </c>
      <c r="H87" s="27" t="str">
        <f t="shared" si="14"/>
        <v>N/A</v>
      </c>
      <c r="I87" s="8">
        <v>4.8029999999999999</v>
      </c>
      <c r="J87" s="8">
        <v>5.3129999999999997</v>
      </c>
      <c r="K87" s="28" t="s">
        <v>734</v>
      </c>
      <c r="L87" s="105" t="str">
        <f t="shared" si="15"/>
        <v>Yes</v>
      </c>
    </row>
    <row r="88" spans="1:12" ht="25.5" x14ac:dyDescent="0.2">
      <c r="A88" s="168" t="s">
        <v>553</v>
      </c>
      <c r="B88" s="22" t="s">
        <v>213</v>
      </c>
      <c r="C88" s="29">
        <v>105528925</v>
      </c>
      <c r="D88" s="27" t="str">
        <f t="shared" si="12"/>
        <v>N/A</v>
      </c>
      <c r="E88" s="29">
        <v>121464527</v>
      </c>
      <c r="F88" s="27" t="str">
        <f t="shared" si="13"/>
        <v>N/A</v>
      </c>
      <c r="G88" s="29">
        <v>35541779</v>
      </c>
      <c r="H88" s="27" t="str">
        <f t="shared" si="14"/>
        <v>N/A</v>
      </c>
      <c r="I88" s="8">
        <v>15.1</v>
      </c>
      <c r="J88" s="8">
        <v>-70.7</v>
      </c>
      <c r="K88" s="28" t="s">
        <v>734</v>
      </c>
      <c r="L88" s="105" t="str">
        <f t="shared" si="15"/>
        <v>No</v>
      </c>
    </row>
    <row r="89" spans="1:12" x14ac:dyDescent="0.2">
      <c r="A89" s="168" t="s">
        <v>554</v>
      </c>
      <c r="B89" s="22" t="s">
        <v>213</v>
      </c>
      <c r="C89" s="23">
        <v>177482</v>
      </c>
      <c r="D89" s="27" t="str">
        <f t="shared" si="12"/>
        <v>N/A</v>
      </c>
      <c r="E89" s="23">
        <v>191891</v>
      </c>
      <c r="F89" s="27" t="str">
        <f t="shared" si="13"/>
        <v>N/A</v>
      </c>
      <c r="G89" s="23">
        <v>56360</v>
      </c>
      <c r="H89" s="27" t="str">
        <f t="shared" si="14"/>
        <v>N/A</v>
      </c>
      <c r="I89" s="8">
        <v>8.1189999999999998</v>
      </c>
      <c r="J89" s="8">
        <v>-70.599999999999994</v>
      </c>
      <c r="K89" s="28" t="s">
        <v>734</v>
      </c>
      <c r="L89" s="105" t="str">
        <f t="shared" si="15"/>
        <v>No</v>
      </c>
    </row>
    <row r="90" spans="1:12" x14ac:dyDescent="0.2">
      <c r="A90" s="168" t="s">
        <v>1297</v>
      </c>
      <c r="B90" s="22" t="s">
        <v>213</v>
      </c>
      <c r="C90" s="29">
        <v>594.58945131999997</v>
      </c>
      <c r="D90" s="27" t="str">
        <f t="shared" si="12"/>
        <v>N/A</v>
      </c>
      <c r="E90" s="29">
        <v>632.98709684000005</v>
      </c>
      <c r="F90" s="27" t="str">
        <f t="shared" si="13"/>
        <v>N/A</v>
      </c>
      <c r="G90" s="29">
        <v>630.62063520000004</v>
      </c>
      <c r="H90" s="27" t="str">
        <f t="shared" si="14"/>
        <v>N/A</v>
      </c>
      <c r="I90" s="8">
        <v>6.4580000000000002</v>
      </c>
      <c r="J90" s="8">
        <v>-0.374</v>
      </c>
      <c r="K90" s="28" t="s">
        <v>734</v>
      </c>
      <c r="L90" s="105" t="str">
        <f t="shared" si="15"/>
        <v>Yes</v>
      </c>
    </row>
    <row r="91" spans="1:12" x14ac:dyDescent="0.2">
      <c r="A91" s="168" t="s">
        <v>555</v>
      </c>
      <c r="B91" s="22" t="s">
        <v>213</v>
      </c>
      <c r="C91" s="29">
        <v>28451435</v>
      </c>
      <c r="D91" s="27" t="str">
        <f t="shared" si="12"/>
        <v>N/A</v>
      </c>
      <c r="E91" s="29">
        <v>31789092</v>
      </c>
      <c r="F91" s="27" t="str">
        <f t="shared" si="13"/>
        <v>N/A</v>
      </c>
      <c r="G91" s="29">
        <v>6983712</v>
      </c>
      <c r="H91" s="27" t="str">
        <f t="shared" si="14"/>
        <v>N/A</v>
      </c>
      <c r="I91" s="8">
        <v>11.73</v>
      </c>
      <c r="J91" s="8">
        <v>-78</v>
      </c>
      <c r="K91" s="28" t="s">
        <v>734</v>
      </c>
      <c r="L91" s="105" t="str">
        <f t="shared" si="15"/>
        <v>No</v>
      </c>
    </row>
    <row r="92" spans="1:12" x14ac:dyDescent="0.2">
      <c r="A92" s="168" t="s">
        <v>556</v>
      </c>
      <c r="B92" s="22" t="s">
        <v>213</v>
      </c>
      <c r="C92" s="23">
        <v>92606</v>
      </c>
      <c r="D92" s="27" t="str">
        <f t="shared" si="12"/>
        <v>N/A</v>
      </c>
      <c r="E92" s="23">
        <v>102425</v>
      </c>
      <c r="F92" s="27" t="str">
        <f t="shared" si="13"/>
        <v>N/A</v>
      </c>
      <c r="G92" s="23">
        <v>23615</v>
      </c>
      <c r="H92" s="27" t="str">
        <f t="shared" si="14"/>
        <v>N/A</v>
      </c>
      <c r="I92" s="8">
        <v>10.6</v>
      </c>
      <c r="J92" s="8">
        <v>-76.900000000000006</v>
      </c>
      <c r="K92" s="28" t="s">
        <v>734</v>
      </c>
      <c r="L92" s="105" t="str">
        <f t="shared" si="15"/>
        <v>No</v>
      </c>
    </row>
    <row r="93" spans="1:12" x14ac:dyDescent="0.2">
      <c r="A93" s="168" t="s">
        <v>1298</v>
      </c>
      <c r="B93" s="22" t="s">
        <v>213</v>
      </c>
      <c r="C93" s="29">
        <v>307.23101094999998</v>
      </c>
      <c r="D93" s="27" t="str">
        <f t="shared" si="12"/>
        <v>N/A</v>
      </c>
      <c r="E93" s="29">
        <v>310.36457896000002</v>
      </c>
      <c r="F93" s="27" t="str">
        <f t="shared" si="13"/>
        <v>N/A</v>
      </c>
      <c r="G93" s="29">
        <v>295.73203472</v>
      </c>
      <c r="H93" s="27" t="str">
        <f t="shared" si="14"/>
        <v>N/A</v>
      </c>
      <c r="I93" s="8">
        <v>1.02</v>
      </c>
      <c r="J93" s="8">
        <v>-4.71</v>
      </c>
      <c r="K93" s="28" t="s">
        <v>734</v>
      </c>
      <c r="L93" s="105" t="str">
        <f t="shared" si="15"/>
        <v>Yes</v>
      </c>
    </row>
    <row r="94" spans="1:12" ht="25.5" x14ac:dyDescent="0.2">
      <c r="A94" s="168" t="s">
        <v>557</v>
      </c>
      <c r="B94" s="22" t="s">
        <v>213</v>
      </c>
      <c r="C94" s="29">
        <v>5539507</v>
      </c>
      <c r="D94" s="27" t="str">
        <f t="shared" si="12"/>
        <v>N/A</v>
      </c>
      <c r="E94" s="29">
        <v>6073479</v>
      </c>
      <c r="F94" s="27" t="str">
        <f t="shared" si="13"/>
        <v>N/A</v>
      </c>
      <c r="G94" s="29">
        <v>6987390</v>
      </c>
      <c r="H94" s="27" t="str">
        <f t="shared" si="14"/>
        <v>N/A</v>
      </c>
      <c r="I94" s="8">
        <v>9.6389999999999993</v>
      </c>
      <c r="J94" s="8">
        <v>15.05</v>
      </c>
      <c r="K94" s="28" t="s">
        <v>734</v>
      </c>
      <c r="L94" s="105" t="str">
        <f t="shared" si="15"/>
        <v>Yes</v>
      </c>
    </row>
    <row r="95" spans="1:12" x14ac:dyDescent="0.2">
      <c r="A95" s="168" t="s">
        <v>558</v>
      </c>
      <c r="B95" s="22" t="s">
        <v>213</v>
      </c>
      <c r="C95" s="23">
        <v>42047</v>
      </c>
      <c r="D95" s="27" t="str">
        <f t="shared" si="12"/>
        <v>N/A</v>
      </c>
      <c r="E95" s="23">
        <v>46248</v>
      </c>
      <c r="F95" s="27" t="str">
        <f t="shared" si="13"/>
        <v>N/A</v>
      </c>
      <c r="G95" s="23">
        <v>5575</v>
      </c>
      <c r="H95" s="27" t="str">
        <f t="shared" si="14"/>
        <v>N/A</v>
      </c>
      <c r="I95" s="8">
        <v>9.9909999999999997</v>
      </c>
      <c r="J95" s="8">
        <v>-87.9</v>
      </c>
      <c r="K95" s="28" t="s">
        <v>734</v>
      </c>
      <c r="L95" s="105" t="str">
        <f t="shared" si="15"/>
        <v>No</v>
      </c>
    </row>
    <row r="96" spans="1:12" ht="25.5" x14ac:dyDescent="0.2">
      <c r="A96" s="168" t="s">
        <v>1299</v>
      </c>
      <c r="B96" s="22" t="s">
        <v>213</v>
      </c>
      <c r="C96" s="29">
        <v>131.74559421999999</v>
      </c>
      <c r="D96" s="27" t="str">
        <f t="shared" si="12"/>
        <v>N/A</v>
      </c>
      <c r="E96" s="29">
        <v>131.32414374999999</v>
      </c>
      <c r="F96" s="27" t="str">
        <f t="shared" si="13"/>
        <v>N/A</v>
      </c>
      <c r="G96" s="29">
        <v>1253.3434978</v>
      </c>
      <c r="H96" s="27" t="str">
        <f t="shared" si="14"/>
        <v>N/A</v>
      </c>
      <c r="I96" s="8">
        <v>-0.32</v>
      </c>
      <c r="J96" s="8">
        <v>854.4</v>
      </c>
      <c r="K96" s="28" t="s">
        <v>734</v>
      </c>
      <c r="L96" s="105" t="str">
        <f t="shared" si="15"/>
        <v>No</v>
      </c>
    </row>
    <row r="97" spans="1:12" ht="25.5" x14ac:dyDescent="0.2">
      <c r="A97" s="168" t="s">
        <v>559</v>
      </c>
      <c r="B97" s="22" t="s">
        <v>213</v>
      </c>
      <c r="C97" s="29">
        <v>88575566</v>
      </c>
      <c r="D97" s="27" t="str">
        <f t="shared" si="12"/>
        <v>N/A</v>
      </c>
      <c r="E97" s="29">
        <v>109128083</v>
      </c>
      <c r="F97" s="27" t="str">
        <f t="shared" si="13"/>
        <v>N/A</v>
      </c>
      <c r="G97" s="29">
        <v>9434323</v>
      </c>
      <c r="H97" s="27" t="str">
        <f t="shared" si="14"/>
        <v>N/A</v>
      </c>
      <c r="I97" s="8">
        <v>23.2</v>
      </c>
      <c r="J97" s="8">
        <v>-91.4</v>
      </c>
      <c r="K97" s="28" t="s">
        <v>734</v>
      </c>
      <c r="L97" s="105" t="str">
        <f t="shared" si="15"/>
        <v>No</v>
      </c>
    </row>
    <row r="98" spans="1:12" x14ac:dyDescent="0.2">
      <c r="A98" s="168" t="s">
        <v>560</v>
      </c>
      <c r="B98" s="22" t="s">
        <v>213</v>
      </c>
      <c r="C98" s="23">
        <v>112342</v>
      </c>
      <c r="D98" s="27" t="str">
        <f t="shared" si="12"/>
        <v>N/A</v>
      </c>
      <c r="E98" s="23">
        <v>121085</v>
      </c>
      <c r="F98" s="27" t="str">
        <f t="shared" si="13"/>
        <v>N/A</v>
      </c>
      <c r="G98" s="23">
        <v>14017</v>
      </c>
      <c r="H98" s="27" t="str">
        <f t="shared" si="14"/>
        <v>N/A</v>
      </c>
      <c r="I98" s="8">
        <v>7.782</v>
      </c>
      <c r="J98" s="8">
        <v>-88.4</v>
      </c>
      <c r="K98" s="28" t="s">
        <v>734</v>
      </c>
      <c r="L98" s="105" t="str">
        <f t="shared" si="15"/>
        <v>No</v>
      </c>
    </row>
    <row r="99" spans="1:12" x14ac:dyDescent="0.2">
      <c r="A99" s="168" t="s">
        <v>1300</v>
      </c>
      <c r="B99" s="22" t="s">
        <v>213</v>
      </c>
      <c r="C99" s="29">
        <v>788.44569262000005</v>
      </c>
      <c r="D99" s="27" t="str">
        <f t="shared" si="12"/>
        <v>N/A</v>
      </c>
      <c r="E99" s="29">
        <v>901.25187265</v>
      </c>
      <c r="F99" s="27" t="str">
        <f t="shared" si="13"/>
        <v>N/A</v>
      </c>
      <c r="G99" s="29">
        <v>673.06292358999997</v>
      </c>
      <c r="H99" s="27" t="str">
        <f t="shared" si="14"/>
        <v>N/A</v>
      </c>
      <c r="I99" s="8">
        <v>14.31</v>
      </c>
      <c r="J99" s="8">
        <v>-25.3</v>
      </c>
      <c r="K99" s="28" t="s">
        <v>734</v>
      </c>
      <c r="L99" s="105" t="str">
        <f t="shared" si="15"/>
        <v>Yes</v>
      </c>
    </row>
    <row r="100" spans="1:12" x14ac:dyDescent="0.2">
      <c r="A100" s="168" t="s">
        <v>561</v>
      </c>
      <c r="B100" s="22" t="s">
        <v>213</v>
      </c>
      <c r="C100" s="29">
        <v>57393733</v>
      </c>
      <c r="D100" s="27" t="str">
        <f t="shared" si="12"/>
        <v>N/A</v>
      </c>
      <c r="E100" s="29">
        <v>64711232</v>
      </c>
      <c r="F100" s="27" t="str">
        <f t="shared" si="13"/>
        <v>N/A</v>
      </c>
      <c r="G100" s="29">
        <v>65048549</v>
      </c>
      <c r="H100" s="27" t="str">
        <f t="shared" si="14"/>
        <v>N/A</v>
      </c>
      <c r="I100" s="8">
        <v>12.75</v>
      </c>
      <c r="J100" s="8">
        <v>0.52129999999999999</v>
      </c>
      <c r="K100" s="28" t="s">
        <v>734</v>
      </c>
      <c r="L100" s="105" t="str">
        <f t="shared" si="15"/>
        <v>Yes</v>
      </c>
    </row>
    <row r="101" spans="1:12" x14ac:dyDescent="0.2">
      <c r="A101" s="168" t="s">
        <v>562</v>
      </c>
      <c r="B101" s="22" t="s">
        <v>213</v>
      </c>
      <c r="C101" s="23">
        <v>113033</v>
      </c>
      <c r="D101" s="27" t="str">
        <f t="shared" si="12"/>
        <v>N/A</v>
      </c>
      <c r="E101" s="23">
        <v>123491</v>
      </c>
      <c r="F101" s="27" t="str">
        <f t="shared" si="13"/>
        <v>N/A</v>
      </c>
      <c r="G101" s="23">
        <v>33016</v>
      </c>
      <c r="H101" s="27" t="str">
        <f t="shared" si="14"/>
        <v>N/A</v>
      </c>
      <c r="I101" s="8">
        <v>9.2520000000000007</v>
      </c>
      <c r="J101" s="8">
        <v>-73.3</v>
      </c>
      <c r="K101" s="28" t="s">
        <v>734</v>
      </c>
      <c r="L101" s="105" t="str">
        <f t="shared" si="15"/>
        <v>No</v>
      </c>
    </row>
    <row r="102" spans="1:12" x14ac:dyDescent="0.2">
      <c r="A102" s="168" t="s">
        <v>1301</v>
      </c>
      <c r="B102" s="22" t="s">
        <v>213</v>
      </c>
      <c r="C102" s="29">
        <v>507.76085745</v>
      </c>
      <c r="D102" s="27" t="str">
        <f t="shared" si="12"/>
        <v>N/A</v>
      </c>
      <c r="E102" s="29">
        <v>524.01577442999996</v>
      </c>
      <c r="F102" s="27" t="str">
        <f t="shared" si="13"/>
        <v>N/A</v>
      </c>
      <c r="G102" s="29">
        <v>1970.2128968</v>
      </c>
      <c r="H102" s="27" t="str">
        <f t="shared" si="14"/>
        <v>N/A</v>
      </c>
      <c r="I102" s="8">
        <v>3.2010000000000001</v>
      </c>
      <c r="J102" s="8">
        <v>276</v>
      </c>
      <c r="K102" s="28" t="s">
        <v>734</v>
      </c>
      <c r="L102" s="105" t="str">
        <f t="shared" si="15"/>
        <v>No</v>
      </c>
    </row>
    <row r="103" spans="1:12" ht="25.5" x14ac:dyDescent="0.2">
      <c r="A103" s="168" t="s">
        <v>563</v>
      </c>
      <c r="B103" s="22" t="s">
        <v>213</v>
      </c>
      <c r="C103" s="29">
        <v>3600100</v>
      </c>
      <c r="D103" s="27" t="str">
        <f t="shared" si="12"/>
        <v>N/A</v>
      </c>
      <c r="E103" s="29">
        <v>4028916</v>
      </c>
      <c r="F103" s="27" t="str">
        <f t="shared" si="13"/>
        <v>N/A</v>
      </c>
      <c r="G103" s="29">
        <v>2276992</v>
      </c>
      <c r="H103" s="27" t="str">
        <f t="shared" si="14"/>
        <v>N/A</v>
      </c>
      <c r="I103" s="8">
        <v>11.91</v>
      </c>
      <c r="J103" s="8">
        <v>-43.5</v>
      </c>
      <c r="K103" s="28" t="s">
        <v>734</v>
      </c>
      <c r="L103" s="105" t="str">
        <f t="shared" si="15"/>
        <v>No</v>
      </c>
    </row>
    <row r="104" spans="1:12" x14ac:dyDescent="0.2">
      <c r="A104" s="168" t="s">
        <v>564</v>
      </c>
      <c r="B104" s="22" t="s">
        <v>213</v>
      </c>
      <c r="C104" s="23">
        <v>2379</v>
      </c>
      <c r="D104" s="27" t="str">
        <f t="shared" si="12"/>
        <v>N/A</v>
      </c>
      <c r="E104" s="23">
        <v>2589</v>
      </c>
      <c r="F104" s="27" t="str">
        <f t="shared" si="13"/>
        <v>N/A</v>
      </c>
      <c r="G104" s="23">
        <v>1222</v>
      </c>
      <c r="H104" s="27" t="str">
        <f t="shared" si="14"/>
        <v>N/A</v>
      </c>
      <c r="I104" s="8">
        <v>8.827</v>
      </c>
      <c r="J104" s="8">
        <v>-52.8</v>
      </c>
      <c r="K104" s="28" t="s">
        <v>734</v>
      </c>
      <c r="L104" s="105" t="str">
        <f t="shared" si="15"/>
        <v>No</v>
      </c>
    </row>
    <row r="105" spans="1:12" ht="25.5" x14ac:dyDescent="0.2">
      <c r="A105" s="168" t="s">
        <v>1302</v>
      </c>
      <c r="B105" s="22" t="s">
        <v>213</v>
      </c>
      <c r="C105" s="29">
        <v>1513.2828919999999</v>
      </c>
      <c r="D105" s="27" t="str">
        <f t="shared" si="12"/>
        <v>N/A</v>
      </c>
      <c r="E105" s="29">
        <v>1556.1668598000001</v>
      </c>
      <c r="F105" s="27" t="str">
        <f t="shared" si="13"/>
        <v>N/A</v>
      </c>
      <c r="G105" s="29">
        <v>1863.3322422000001</v>
      </c>
      <c r="H105" s="27" t="str">
        <f t="shared" si="14"/>
        <v>N/A</v>
      </c>
      <c r="I105" s="8">
        <v>2.8340000000000001</v>
      </c>
      <c r="J105" s="8">
        <v>19.739999999999998</v>
      </c>
      <c r="K105" s="28" t="s">
        <v>734</v>
      </c>
      <c r="L105" s="105" t="str">
        <f t="shared" si="15"/>
        <v>Yes</v>
      </c>
    </row>
    <row r="106" spans="1:12" ht="25.5" x14ac:dyDescent="0.2">
      <c r="A106" s="168" t="s">
        <v>565</v>
      </c>
      <c r="B106" s="22" t="s">
        <v>213</v>
      </c>
      <c r="C106" s="29">
        <v>36828986</v>
      </c>
      <c r="D106" s="27" t="str">
        <f t="shared" si="12"/>
        <v>N/A</v>
      </c>
      <c r="E106" s="29">
        <v>41499409</v>
      </c>
      <c r="F106" s="27" t="str">
        <f t="shared" si="13"/>
        <v>N/A</v>
      </c>
      <c r="G106" s="29">
        <v>8173731</v>
      </c>
      <c r="H106" s="27" t="str">
        <f t="shared" si="14"/>
        <v>N/A</v>
      </c>
      <c r="I106" s="8">
        <v>12.68</v>
      </c>
      <c r="J106" s="8">
        <v>-80.3</v>
      </c>
      <c r="K106" s="28" t="s">
        <v>734</v>
      </c>
      <c r="L106" s="105" t="str">
        <f t="shared" si="15"/>
        <v>No</v>
      </c>
    </row>
    <row r="107" spans="1:12" x14ac:dyDescent="0.2">
      <c r="A107" s="168" t="s">
        <v>566</v>
      </c>
      <c r="B107" s="22" t="s">
        <v>213</v>
      </c>
      <c r="C107" s="23">
        <v>135579</v>
      </c>
      <c r="D107" s="27" t="str">
        <f t="shared" si="12"/>
        <v>N/A</v>
      </c>
      <c r="E107" s="23">
        <v>147007</v>
      </c>
      <c r="F107" s="27" t="str">
        <f t="shared" si="13"/>
        <v>N/A</v>
      </c>
      <c r="G107" s="23">
        <v>38690</v>
      </c>
      <c r="H107" s="27" t="str">
        <f t="shared" si="14"/>
        <v>N/A</v>
      </c>
      <c r="I107" s="8">
        <v>8.4290000000000003</v>
      </c>
      <c r="J107" s="8">
        <v>-73.7</v>
      </c>
      <c r="K107" s="28" t="s">
        <v>734</v>
      </c>
      <c r="L107" s="105" t="str">
        <f t="shared" si="15"/>
        <v>No</v>
      </c>
    </row>
    <row r="108" spans="1:12" x14ac:dyDescent="0.2">
      <c r="A108" s="168" t="s">
        <v>1303</v>
      </c>
      <c r="B108" s="22" t="s">
        <v>213</v>
      </c>
      <c r="C108" s="29">
        <v>271.64226022999998</v>
      </c>
      <c r="D108" s="27" t="str">
        <f t="shared" si="12"/>
        <v>N/A</v>
      </c>
      <c r="E108" s="29">
        <v>282.29546212000002</v>
      </c>
      <c r="F108" s="27" t="str">
        <f t="shared" si="13"/>
        <v>N/A</v>
      </c>
      <c r="G108" s="29">
        <v>211.26210907000001</v>
      </c>
      <c r="H108" s="27" t="str">
        <f t="shared" si="14"/>
        <v>N/A</v>
      </c>
      <c r="I108" s="8">
        <v>3.9220000000000002</v>
      </c>
      <c r="J108" s="8">
        <v>-25.2</v>
      </c>
      <c r="K108" s="28" t="s">
        <v>734</v>
      </c>
      <c r="L108" s="105" t="str">
        <f t="shared" si="15"/>
        <v>Yes</v>
      </c>
    </row>
    <row r="109" spans="1:12" x14ac:dyDescent="0.2">
      <c r="A109" s="168" t="s">
        <v>567</v>
      </c>
      <c r="B109" s="22" t="s">
        <v>213</v>
      </c>
      <c r="C109" s="29">
        <v>174958375</v>
      </c>
      <c r="D109" s="27" t="str">
        <f t="shared" si="12"/>
        <v>N/A</v>
      </c>
      <c r="E109" s="29">
        <v>189735686</v>
      </c>
      <c r="F109" s="27" t="str">
        <f t="shared" si="13"/>
        <v>N/A</v>
      </c>
      <c r="G109" s="29">
        <v>73335325</v>
      </c>
      <c r="H109" s="27" t="str">
        <f t="shared" si="14"/>
        <v>N/A</v>
      </c>
      <c r="I109" s="8">
        <v>8.4459999999999997</v>
      </c>
      <c r="J109" s="8">
        <v>-61.3</v>
      </c>
      <c r="K109" s="28" t="s">
        <v>734</v>
      </c>
      <c r="L109" s="105" t="str">
        <f t="shared" si="15"/>
        <v>No</v>
      </c>
    </row>
    <row r="110" spans="1:12" x14ac:dyDescent="0.2">
      <c r="A110" s="168" t="s">
        <v>568</v>
      </c>
      <c r="B110" s="22" t="s">
        <v>213</v>
      </c>
      <c r="C110" s="23">
        <v>170021</v>
      </c>
      <c r="D110" s="27" t="str">
        <f t="shared" si="12"/>
        <v>N/A</v>
      </c>
      <c r="E110" s="23">
        <v>183522</v>
      </c>
      <c r="F110" s="27" t="str">
        <f t="shared" si="13"/>
        <v>N/A</v>
      </c>
      <c r="G110" s="23">
        <v>47191</v>
      </c>
      <c r="H110" s="27" t="str">
        <f t="shared" si="14"/>
        <v>N/A</v>
      </c>
      <c r="I110" s="8">
        <v>7.9409999999999998</v>
      </c>
      <c r="J110" s="8">
        <v>-74.3</v>
      </c>
      <c r="K110" s="28" t="s">
        <v>734</v>
      </c>
      <c r="L110" s="105" t="str">
        <f t="shared" si="15"/>
        <v>No</v>
      </c>
    </row>
    <row r="111" spans="1:12" x14ac:dyDescent="0.2">
      <c r="A111" s="168" t="s">
        <v>1304</v>
      </c>
      <c r="B111" s="22" t="s">
        <v>213</v>
      </c>
      <c r="C111" s="29">
        <v>1029.0397951</v>
      </c>
      <c r="D111" s="27" t="str">
        <f t="shared" si="12"/>
        <v>N/A</v>
      </c>
      <c r="E111" s="29">
        <v>1033.8579898</v>
      </c>
      <c r="F111" s="27" t="str">
        <f t="shared" si="13"/>
        <v>N/A</v>
      </c>
      <c r="G111" s="29">
        <v>1554.0108283</v>
      </c>
      <c r="H111" s="27" t="str">
        <f t="shared" si="14"/>
        <v>N/A</v>
      </c>
      <c r="I111" s="8">
        <v>0.46820000000000001</v>
      </c>
      <c r="J111" s="8">
        <v>50.31</v>
      </c>
      <c r="K111" s="28" t="s">
        <v>734</v>
      </c>
      <c r="L111" s="105" t="str">
        <f t="shared" si="15"/>
        <v>No</v>
      </c>
    </row>
    <row r="112" spans="1:12" ht="25.5" x14ac:dyDescent="0.2">
      <c r="A112" s="168" t="s">
        <v>569</v>
      </c>
      <c r="B112" s="22" t="s">
        <v>213</v>
      </c>
      <c r="C112" s="29">
        <v>12502712</v>
      </c>
      <c r="D112" s="27" t="str">
        <f t="shared" si="12"/>
        <v>N/A</v>
      </c>
      <c r="E112" s="29">
        <v>13584204</v>
      </c>
      <c r="F112" s="27" t="str">
        <f t="shared" si="13"/>
        <v>N/A</v>
      </c>
      <c r="G112" s="29">
        <v>6109176</v>
      </c>
      <c r="H112" s="27" t="str">
        <f t="shared" si="14"/>
        <v>N/A</v>
      </c>
      <c r="I112" s="8">
        <v>8.65</v>
      </c>
      <c r="J112" s="8">
        <v>-55</v>
      </c>
      <c r="K112" s="28" t="s">
        <v>734</v>
      </c>
      <c r="L112" s="105" t="str">
        <f t="shared" si="15"/>
        <v>No</v>
      </c>
    </row>
    <row r="113" spans="1:12" x14ac:dyDescent="0.2">
      <c r="A113" s="168" t="s">
        <v>570</v>
      </c>
      <c r="B113" s="22" t="s">
        <v>213</v>
      </c>
      <c r="C113" s="23">
        <v>6014</v>
      </c>
      <c r="D113" s="27" t="str">
        <f t="shared" si="12"/>
        <v>N/A</v>
      </c>
      <c r="E113" s="23">
        <v>6615</v>
      </c>
      <c r="F113" s="27" t="str">
        <f t="shared" si="13"/>
        <v>N/A</v>
      </c>
      <c r="G113" s="23">
        <v>10348</v>
      </c>
      <c r="H113" s="27" t="str">
        <f t="shared" si="14"/>
        <v>N/A</v>
      </c>
      <c r="I113" s="8">
        <v>9.9930000000000003</v>
      </c>
      <c r="J113" s="8">
        <v>56.43</v>
      </c>
      <c r="K113" s="28" t="s">
        <v>734</v>
      </c>
      <c r="L113" s="105" t="str">
        <f t="shared" si="15"/>
        <v>No</v>
      </c>
    </row>
    <row r="114" spans="1:12" ht="25.5" x14ac:dyDescent="0.2">
      <c r="A114" s="168" t="s">
        <v>1305</v>
      </c>
      <c r="B114" s="22" t="s">
        <v>213</v>
      </c>
      <c r="C114" s="29">
        <v>2078.9344861999998</v>
      </c>
      <c r="D114" s="27" t="str">
        <f t="shared" si="12"/>
        <v>N/A</v>
      </c>
      <c r="E114" s="29">
        <v>2053.5455781999999</v>
      </c>
      <c r="F114" s="27" t="str">
        <f t="shared" si="13"/>
        <v>N/A</v>
      </c>
      <c r="G114" s="29">
        <v>590.37263239000004</v>
      </c>
      <c r="H114" s="27" t="str">
        <f t="shared" si="14"/>
        <v>N/A</v>
      </c>
      <c r="I114" s="8">
        <v>-1.22</v>
      </c>
      <c r="J114" s="8">
        <v>-71.3</v>
      </c>
      <c r="K114" s="28" t="s">
        <v>734</v>
      </c>
      <c r="L114" s="105" t="str">
        <f t="shared" si="15"/>
        <v>No</v>
      </c>
    </row>
    <row r="115" spans="1:12" ht="25.5" x14ac:dyDescent="0.2">
      <c r="A115" s="168" t="s">
        <v>571</v>
      </c>
      <c r="B115" s="22" t="s">
        <v>213</v>
      </c>
      <c r="C115" s="29">
        <v>6258260</v>
      </c>
      <c r="D115" s="27" t="str">
        <f t="shared" si="12"/>
        <v>N/A</v>
      </c>
      <c r="E115" s="29">
        <v>7347948</v>
      </c>
      <c r="F115" s="27" t="str">
        <f t="shared" si="13"/>
        <v>N/A</v>
      </c>
      <c r="G115" s="29">
        <v>3741400</v>
      </c>
      <c r="H115" s="27" t="str">
        <f t="shared" si="14"/>
        <v>N/A</v>
      </c>
      <c r="I115" s="8">
        <v>17.41</v>
      </c>
      <c r="J115" s="8">
        <v>-49.1</v>
      </c>
      <c r="K115" s="28" t="s">
        <v>734</v>
      </c>
      <c r="L115" s="105" t="str">
        <f t="shared" si="15"/>
        <v>No</v>
      </c>
    </row>
    <row r="116" spans="1:12" x14ac:dyDescent="0.2">
      <c r="A116" s="104" t="s">
        <v>572</v>
      </c>
      <c r="B116" s="22" t="s">
        <v>213</v>
      </c>
      <c r="C116" s="23">
        <v>17036</v>
      </c>
      <c r="D116" s="27" t="str">
        <f t="shared" si="12"/>
        <v>N/A</v>
      </c>
      <c r="E116" s="23">
        <v>17942</v>
      </c>
      <c r="F116" s="27" t="str">
        <f t="shared" si="13"/>
        <v>N/A</v>
      </c>
      <c r="G116" s="23">
        <v>6680</v>
      </c>
      <c r="H116" s="27" t="str">
        <f t="shared" si="14"/>
        <v>N/A</v>
      </c>
      <c r="I116" s="8">
        <v>5.3179999999999996</v>
      </c>
      <c r="J116" s="8">
        <v>-62.8</v>
      </c>
      <c r="K116" s="28" t="s">
        <v>734</v>
      </c>
      <c r="L116" s="105" t="str">
        <f t="shared" si="15"/>
        <v>No</v>
      </c>
    </row>
    <row r="117" spans="1:12" ht="25.5" x14ac:dyDescent="0.2">
      <c r="A117" s="104" t="s">
        <v>1306</v>
      </c>
      <c r="B117" s="22" t="s">
        <v>213</v>
      </c>
      <c r="C117" s="29">
        <v>367.35501291000003</v>
      </c>
      <c r="D117" s="27" t="str">
        <f t="shared" si="12"/>
        <v>N/A</v>
      </c>
      <c r="E117" s="29">
        <v>409.53895886999999</v>
      </c>
      <c r="F117" s="27" t="str">
        <f t="shared" si="13"/>
        <v>N/A</v>
      </c>
      <c r="G117" s="29">
        <v>560.08982035999998</v>
      </c>
      <c r="H117" s="27" t="str">
        <f t="shared" si="14"/>
        <v>N/A</v>
      </c>
      <c r="I117" s="8">
        <v>11.48</v>
      </c>
      <c r="J117" s="8">
        <v>36.76</v>
      </c>
      <c r="K117" s="28" t="s">
        <v>734</v>
      </c>
      <c r="L117" s="105" t="str">
        <f t="shared" si="15"/>
        <v>No</v>
      </c>
    </row>
    <row r="118" spans="1:12" ht="25.5" x14ac:dyDescent="0.2">
      <c r="A118" s="137" t="s">
        <v>573</v>
      </c>
      <c r="B118" s="22" t="s">
        <v>213</v>
      </c>
      <c r="C118" s="29">
        <v>46157273</v>
      </c>
      <c r="D118" s="27" t="str">
        <f t="shared" si="12"/>
        <v>N/A</v>
      </c>
      <c r="E118" s="29">
        <v>46887308</v>
      </c>
      <c r="F118" s="27" t="str">
        <f t="shared" si="13"/>
        <v>N/A</v>
      </c>
      <c r="G118" s="29">
        <v>50916288</v>
      </c>
      <c r="H118" s="27" t="str">
        <f t="shared" si="14"/>
        <v>N/A</v>
      </c>
      <c r="I118" s="8">
        <v>1.5820000000000001</v>
      </c>
      <c r="J118" s="8">
        <v>8.593</v>
      </c>
      <c r="K118" s="28" t="s">
        <v>734</v>
      </c>
      <c r="L118" s="105" t="str">
        <f t="shared" si="15"/>
        <v>Yes</v>
      </c>
    </row>
    <row r="119" spans="1:12" x14ac:dyDescent="0.2">
      <c r="A119" s="137" t="s">
        <v>574</v>
      </c>
      <c r="B119" s="22" t="s">
        <v>213</v>
      </c>
      <c r="C119" s="23">
        <v>4223</v>
      </c>
      <c r="D119" s="27" t="str">
        <f t="shared" si="12"/>
        <v>N/A</v>
      </c>
      <c r="E119" s="23">
        <v>4643</v>
      </c>
      <c r="F119" s="27" t="str">
        <f t="shared" si="13"/>
        <v>N/A</v>
      </c>
      <c r="G119" s="23">
        <v>4721</v>
      </c>
      <c r="H119" s="27" t="str">
        <f t="shared" si="14"/>
        <v>N/A</v>
      </c>
      <c r="I119" s="8">
        <v>9.9459999999999997</v>
      </c>
      <c r="J119" s="8">
        <v>1.68</v>
      </c>
      <c r="K119" s="28" t="s">
        <v>734</v>
      </c>
      <c r="L119" s="105" t="str">
        <f t="shared" si="15"/>
        <v>Yes</v>
      </c>
    </row>
    <row r="120" spans="1:12" ht="25.5" x14ac:dyDescent="0.2">
      <c r="A120" s="137" t="s">
        <v>1307</v>
      </c>
      <c r="B120" s="22" t="s">
        <v>213</v>
      </c>
      <c r="C120" s="29">
        <v>10929.972295</v>
      </c>
      <c r="D120" s="27" t="str">
        <f t="shared" si="12"/>
        <v>N/A</v>
      </c>
      <c r="E120" s="29">
        <v>10098.494076999999</v>
      </c>
      <c r="F120" s="27" t="str">
        <f t="shared" si="13"/>
        <v>N/A</v>
      </c>
      <c r="G120" s="29">
        <v>10785.064181</v>
      </c>
      <c r="H120" s="27" t="str">
        <f t="shared" si="14"/>
        <v>N/A</v>
      </c>
      <c r="I120" s="8">
        <v>-7.61</v>
      </c>
      <c r="J120" s="8">
        <v>6.7990000000000004</v>
      </c>
      <c r="K120" s="28" t="s">
        <v>734</v>
      </c>
      <c r="L120" s="105" t="str">
        <f t="shared" si="15"/>
        <v>Yes</v>
      </c>
    </row>
    <row r="121" spans="1:12" ht="25.5" x14ac:dyDescent="0.2">
      <c r="A121" s="137" t="s">
        <v>575</v>
      </c>
      <c r="B121" s="22" t="s">
        <v>213</v>
      </c>
      <c r="C121" s="29">
        <v>10839130</v>
      </c>
      <c r="D121" s="27" t="str">
        <f t="shared" si="12"/>
        <v>N/A</v>
      </c>
      <c r="E121" s="29">
        <v>12872616</v>
      </c>
      <c r="F121" s="27" t="str">
        <f t="shared" si="13"/>
        <v>N/A</v>
      </c>
      <c r="G121" s="29">
        <v>7163615</v>
      </c>
      <c r="H121" s="27" t="str">
        <f t="shared" si="14"/>
        <v>N/A</v>
      </c>
      <c r="I121" s="8">
        <v>18.760000000000002</v>
      </c>
      <c r="J121" s="8">
        <v>-44.3</v>
      </c>
      <c r="K121" s="28" t="s">
        <v>734</v>
      </c>
      <c r="L121" s="105" t="str">
        <f t="shared" si="15"/>
        <v>No</v>
      </c>
    </row>
    <row r="122" spans="1:12" ht="25.5" x14ac:dyDescent="0.2">
      <c r="A122" s="137" t="s">
        <v>576</v>
      </c>
      <c r="B122" s="22" t="s">
        <v>213</v>
      </c>
      <c r="C122" s="23">
        <v>9803</v>
      </c>
      <c r="D122" s="27" t="str">
        <f t="shared" si="12"/>
        <v>N/A</v>
      </c>
      <c r="E122" s="23">
        <v>9433</v>
      </c>
      <c r="F122" s="27" t="str">
        <f t="shared" si="13"/>
        <v>N/A</v>
      </c>
      <c r="G122" s="23">
        <v>5807</v>
      </c>
      <c r="H122" s="27" t="str">
        <f t="shared" si="14"/>
        <v>N/A</v>
      </c>
      <c r="I122" s="8">
        <v>-3.77</v>
      </c>
      <c r="J122" s="8">
        <v>-38.4</v>
      </c>
      <c r="K122" s="28" t="s">
        <v>734</v>
      </c>
      <c r="L122" s="105" t="str">
        <f t="shared" si="15"/>
        <v>No</v>
      </c>
    </row>
    <row r="123" spans="1:12" ht="25.5" x14ac:dyDescent="0.2">
      <c r="A123" s="137" t="s">
        <v>1308</v>
      </c>
      <c r="B123" s="22" t="s">
        <v>213</v>
      </c>
      <c r="C123" s="29">
        <v>1105.6951953</v>
      </c>
      <c r="D123" s="27" t="str">
        <f t="shared" si="12"/>
        <v>N/A</v>
      </c>
      <c r="E123" s="29">
        <v>1364.6364888999999</v>
      </c>
      <c r="F123" s="27" t="str">
        <f t="shared" si="13"/>
        <v>N/A</v>
      </c>
      <c r="G123" s="29">
        <v>1233.6171862000001</v>
      </c>
      <c r="H123" s="27" t="str">
        <f t="shared" si="14"/>
        <v>N/A</v>
      </c>
      <c r="I123" s="8">
        <v>23.42</v>
      </c>
      <c r="J123" s="8">
        <v>-9.6</v>
      </c>
      <c r="K123" s="28" t="s">
        <v>734</v>
      </c>
      <c r="L123" s="105" t="str">
        <f t="shared" si="15"/>
        <v>Yes</v>
      </c>
    </row>
    <row r="124" spans="1:12" ht="25.5" x14ac:dyDescent="0.2">
      <c r="A124" s="137" t="s">
        <v>577</v>
      </c>
      <c r="B124" s="22" t="s">
        <v>213</v>
      </c>
      <c r="C124" s="29">
        <v>6596098</v>
      </c>
      <c r="D124" s="27" t="str">
        <f t="shared" si="12"/>
        <v>N/A</v>
      </c>
      <c r="E124" s="29">
        <v>6505101</v>
      </c>
      <c r="F124" s="27" t="str">
        <f t="shared" si="13"/>
        <v>N/A</v>
      </c>
      <c r="G124" s="29">
        <v>3810309</v>
      </c>
      <c r="H124" s="27" t="str">
        <f t="shared" si="14"/>
        <v>N/A</v>
      </c>
      <c r="I124" s="8">
        <v>-1.38</v>
      </c>
      <c r="J124" s="8">
        <v>-41.4</v>
      </c>
      <c r="K124" s="28" t="s">
        <v>734</v>
      </c>
      <c r="L124" s="105" t="str">
        <f t="shared" si="15"/>
        <v>No</v>
      </c>
    </row>
    <row r="125" spans="1:12" x14ac:dyDescent="0.2">
      <c r="A125" s="128" t="s">
        <v>578</v>
      </c>
      <c r="B125" s="22" t="s">
        <v>213</v>
      </c>
      <c r="C125" s="23">
        <v>4335</v>
      </c>
      <c r="D125" s="27" t="str">
        <f t="shared" si="12"/>
        <v>N/A</v>
      </c>
      <c r="E125" s="23">
        <v>4398</v>
      </c>
      <c r="F125" s="27" t="str">
        <f t="shared" si="13"/>
        <v>N/A</v>
      </c>
      <c r="G125" s="23">
        <v>1826</v>
      </c>
      <c r="H125" s="27" t="str">
        <f t="shared" si="14"/>
        <v>N/A</v>
      </c>
      <c r="I125" s="8">
        <v>1.4530000000000001</v>
      </c>
      <c r="J125" s="8">
        <v>-58.5</v>
      </c>
      <c r="K125" s="28" t="s">
        <v>734</v>
      </c>
      <c r="L125" s="105" t="str">
        <f t="shared" si="15"/>
        <v>No</v>
      </c>
    </row>
    <row r="126" spans="1:12" ht="25.5" x14ac:dyDescent="0.2">
      <c r="A126" s="128" t="s">
        <v>1309</v>
      </c>
      <c r="B126" s="22" t="s">
        <v>213</v>
      </c>
      <c r="C126" s="29">
        <v>1521.5912341000001</v>
      </c>
      <c r="D126" s="27" t="str">
        <f t="shared" si="12"/>
        <v>N/A</v>
      </c>
      <c r="E126" s="29">
        <v>1479.1043655999999</v>
      </c>
      <c r="F126" s="27" t="str">
        <f t="shared" si="13"/>
        <v>N/A</v>
      </c>
      <c r="G126" s="29">
        <v>2086.6971521999999</v>
      </c>
      <c r="H126" s="27" t="str">
        <f t="shared" si="14"/>
        <v>N/A</v>
      </c>
      <c r="I126" s="8">
        <v>-2.79</v>
      </c>
      <c r="J126" s="8">
        <v>41.08</v>
      </c>
      <c r="K126" s="28" t="s">
        <v>734</v>
      </c>
      <c r="L126" s="105" t="str">
        <f t="shared" si="15"/>
        <v>No</v>
      </c>
    </row>
    <row r="127" spans="1:12" ht="25.5" x14ac:dyDescent="0.2">
      <c r="A127" s="128" t="s">
        <v>579</v>
      </c>
      <c r="B127" s="22" t="s">
        <v>213</v>
      </c>
      <c r="C127" s="29">
        <v>18910687</v>
      </c>
      <c r="D127" s="27" t="str">
        <f t="shared" si="12"/>
        <v>N/A</v>
      </c>
      <c r="E127" s="29">
        <v>22170074</v>
      </c>
      <c r="F127" s="27" t="str">
        <f t="shared" si="13"/>
        <v>N/A</v>
      </c>
      <c r="G127" s="29">
        <v>13759571</v>
      </c>
      <c r="H127" s="27" t="str">
        <f t="shared" si="14"/>
        <v>N/A</v>
      </c>
      <c r="I127" s="8">
        <v>17.239999999999998</v>
      </c>
      <c r="J127" s="8">
        <v>-37.9</v>
      </c>
      <c r="K127" s="28" t="s">
        <v>734</v>
      </c>
      <c r="L127" s="105" t="str">
        <f t="shared" si="15"/>
        <v>No</v>
      </c>
    </row>
    <row r="128" spans="1:12" x14ac:dyDescent="0.2">
      <c r="A128" s="128" t="s">
        <v>580</v>
      </c>
      <c r="B128" s="22" t="s">
        <v>213</v>
      </c>
      <c r="C128" s="23">
        <v>7716</v>
      </c>
      <c r="D128" s="27" t="str">
        <f t="shared" si="12"/>
        <v>N/A</v>
      </c>
      <c r="E128" s="23">
        <v>8263</v>
      </c>
      <c r="F128" s="27" t="str">
        <f t="shared" si="13"/>
        <v>N/A</v>
      </c>
      <c r="G128" s="23">
        <v>4241</v>
      </c>
      <c r="H128" s="27" t="str">
        <f t="shared" si="14"/>
        <v>N/A</v>
      </c>
      <c r="I128" s="8">
        <v>7.0890000000000004</v>
      </c>
      <c r="J128" s="8">
        <v>-48.7</v>
      </c>
      <c r="K128" s="28" t="s">
        <v>734</v>
      </c>
      <c r="L128" s="105" t="str">
        <f t="shared" si="15"/>
        <v>No</v>
      </c>
    </row>
    <row r="129" spans="1:12" ht="25.5" x14ac:dyDescent="0.2">
      <c r="A129" s="128" t="s">
        <v>1310</v>
      </c>
      <c r="B129" s="22" t="s">
        <v>213</v>
      </c>
      <c r="C129" s="29">
        <v>2450.8407206000002</v>
      </c>
      <c r="D129" s="27" t="str">
        <f t="shared" si="12"/>
        <v>N/A</v>
      </c>
      <c r="E129" s="29">
        <v>2683.0538544999999</v>
      </c>
      <c r="F129" s="27" t="str">
        <f t="shared" si="13"/>
        <v>N/A</v>
      </c>
      <c r="G129" s="29">
        <v>3244.416647</v>
      </c>
      <c r="H129" s="27" t="str">
        <f t="shared" si="14"/>
        <v>N/A</v>
      </c>
      <c r="I129" s="8">
        <v>9.4749999999999996</v>
      </c>
      <c r="J129" s="8">
        <v>20.92</v>
      </c>
      <c r="K129" s="28" t="s">
        <v>734</v>
      </c>
      <c r="L129" s="105" t="str">
        <f t="shared" si="15"/>
        <v>Yes</v>
      </c>
    </row>
    <row r="130" spans="1:12" ht="25.5" x14ac:dyDescent="0.2">
      <c r="A130" s="128" t="s">
        <v>581</v>
      </c>
      <c r="B130" s="22" t="s">
        <v>213</v>
      </c>
      <c r="C130" s="29">
        <v>7539533</v>
      </c>
      <c r="D130" s="27" t="str">
        <f t="shared" si="12"/>
        <v>N/A</v>
      </c>
      <c r="E130" s="29">
        <v>9412464</v>
      </c>
      <c r="F130" s="27" t="str">
        <f t="shared" si="13"/>
        <v>N/A</v>
      </c>
      <c r="G130" s="29">
        <v>7820656</v>
      </c>
      <c r="H130" s="27" t="str">
        <f t="shared" si="14"/>
        <v>N/A</v>
      </c>
      <c r="I130" s="8">
        <v>24.84</v>
      </c>
      <c r="J130" s="8">
        <v>-16.899999999999999</v>
      </c>
      <c r="K130" s="28" t="s">
        <v>734</v>
      </c>
      <c r="L130" s="105" t="str">
        <f t="shared" si="15"/>
        <v>Yes</v>
      </c>
    </row>
    <row r="131" spans="1:12" x14ac:dyDescent="0.2">
      <c r="A131" s="128" t="s">
        <v>582</v>
      </c>
      <c r="B131" s="22" t="s">
        <v>213</v>
      </c>
      <c r="C131" s="23">
        <v>652</v>
      </c>
      <c r="D131" s="27" t="str">
        <f t="shared" si="12"/>
        <v>N/A</v>
      </c>
      <c r="E131" s="23">
        <v>718</v>
      </c>
      <c r="F131" s="27" t="str">
        <f t="shared" si="13"/>
        <v>N/A</v>
      </c>
      <c r="G131" s="23">
        <v>556</v>
      </c>
      <c r="H131" s="27" t="str">
        <f t="shared" si="14"/>
        <v>N/A</v>
      </c>
      <c r="I131" s="8">
        <v>10.119999999999999</v>
      </c>
      <c r="J131" s="8">
        <v>-22.6</v>
      </c>
      <c r="K131" s="28" t="s">
        <v>734</v>
      </c>
      <c r="L131" s="105" t="str">
        <f t="shared" si="15"/>
        <v>Yes</v>
      </c>
    </row>
    <row r="132" spans="1:12" x14ac:dyDescent="0.2">
      <c r="A132" s="128" t="s">
        <v>1311</v>
      </c>
      <c r="B132" s="22" t="s">
        <v>213</v>
      </c>
      <c r="C132" s="29">
        <v>11563.700919999999</v>
      </c>
      <c r="D132" s="27" t="str">
        <f t="shared" si="12"/>
        <v>N/A</v>
      </c>
      <c r="E132" s="29">
        <v>13109.281337</v>
      </c>
      <c r="F132" s="27" t="str">
        <f t="shared" si="13"/>
        <v>N/A</v>
      </c>
      <c r="G132" s="29">
        <v>14065.928058</v>
      </c>
      <c r="H132" s="27" t="str">
        <f t="shared" si="14"/>
        <v>N/A</v>
      </c>
      <c r="I132" s="8">
        <v>13.37</v>
      </c>
      <c r="J132" s="8">
        <v>7.2969999999999997</v>
      </c>
      <c r="K132" s="28" t="s">
        <v>734</v>
      </c>
      <c r="L132" s="105" t="str">
        <f t="shared" si="15"/>
        <v>Yes</v>
      </c>
    </row>
    <row r="133" spans="1:12" ht="25.5" x14ac:dyDescent="0.2">
      <c r="A133" s="128" t="s">
        <v>583</v>
      </c>
      <c r="B133" s="22" t="s">
        <v>213</v>
      </c>
      <c r="C133" s="29">
        <v>969489</v>
      </c>
      <c r="D133" s="27" t="str">
        <f t="shared" si="12"/>
        <v>N/A</v>
      </c>
      <c r="E133" s="29">
        <v>1666121</v>
      </c>
      <c r="F133" s="27" t="str">
        <f t="shared" si="13"/>
        <v>N/A</v>
      </c>
      <c r="G133" s="29">
        <v>700746</v>
      </c>
      <c r="H133" s="27" t="str">
        <f t="shared" si="14"/>
        <v>N/A</v>
      </c>
      <c r="I133" s="8">
        <v>71.86</v>
      </c>
      <c r="J133" s="8">
        <v>-57.9</v>
      </c>
      <c r="K133" s="28" t="s">
        <v>734</v>
      </c>
      <c r="L133" s="105" t="str">
        <f>IF(J133="Div by 0", "N/A", IF(OR(J133="N/A",K133="N/A"),"N/A", IF(J133&gt;VALUE(MID(K133,1,2)), "No", IF(J133&lt;-1*VALUE(MID(K133,1,2)), "No", "Yes"))))</f>
        <v>No</v>
      </c>
    </row>
    <row r="134" spans="1:12" x14ac:dyDescent="0.2">
      <c r="A134" s="128" t="s">
        <v>584</v>
      </c>
      <c r="B134" s="22" t="s">
        <v>213</v>
      </c>
      <c r="C134" s="23">
        <v>11271</v>
      </c>
      <c r="D134" s="27" t="str">
        <f t="shared" si="12"/>
        <v>N/A</v>
      </c>
      <c r="E134" s="23">
        <v>16794</v>
      </c>
      <c r="F134" s="27" t="str">
        <f t="shared" si="13"/>
        <v>N/A</v>
      </c>
      <c r="G134" s="23">
        <v>6352</v>
      </c>
      <c r="H134" s="27" t="str">
        <f t="shared" si="14"/>
        <v>N/A</v>
      </c>
      <c r="I134" s="8">
        <v>49</v>
      </c>
      <c r="J134" s="8">
        <v>-62.2</v>
      </c>
      <c r="K134" s="28" t="s">
        <v>734</v>
      </c>
      <c r="L134" s="105" t="str">
        <f t="shared" ref="L134:L138" si="16">IF(J134="Div by 0", "N/A", IF(OR(J134="N/A",K134="N/A"),"N/A", IF(J134&gt;VALUE(MID(K134,1,2)), "No", IF(J134&lt;-1*VALUE(MID(K134,1,2)), "No", "Yes"))))</f>
        <v>No</v>
      </c>
    </row>
    <row r="135" spans="1:12" ht="25.5" x14ac:dyDescent="0.2">
      <c r="A135" s="128" t="s">
        <v>1312</v>
      </c>
      <c r="B135" s="22" t="s">
        <v>213</v>
      </c>
      <c r="C135" s="29">
        <v>86.016236359000004</v>
      </c>
      <c r="D135" s="27" t="str">
        <f t="shared" si="12"/>
        <v>N/A</v>
      </c>
      <c r="E135" s="29">
        <v>99.209300940999995</v>
      </c>
      <c r="F135" s="27" t="str">
        <f t="shared" si="13"/>
        <v>N/A</v>
      </c>
      <c r="G135" s="29">
        <v>110.31895466</v>
      </c>
      <c r="H135" s="27" t="str">
        <f t="shared" si="14"/>
        <v>N/A</v>
      </c>
      <c r="I135" s="8">
        <v>15.34</v>
      </c>
      <c r="J135" s="8">
        <v>11.2</v>
      </c>
      <c r="K135" s="28" t="s">
        <v>734</v>
      </c>
      <c r="L135" s="105" t="str">
        <f t="shared" si="16"/>
        <v>Yes</v>
      </c>
    </row>
    <row r="136" spans="1:12" ht="25.5" x14ac:dyDescent="0.2">
      <c r="A136" s="128" t="s">
        <v>585</v>
      </c>
      <c r="B136" s="22" t="s">
        <v>213</v>
      </c>
      <c r="C136" s="29">
        <v>6909863</v>
      </c>
      <c r="D136" s="27" t="str">
        <f t="shared" ref="D136:D150" si="17">IF($B136="N/A","N/A",IF(C136&gt;10,"No",IF(C136&lt;-10,"No","Yes")))</f>
        <v>N/A</v>
      </c>
      <c r="E136" s="29">
        <v>9847536</v>
      </c>
      <c r="F136" s="27" t="str">
        <f t="shared" ref="F136:F150" si="18">IF($B136="N/A","N/A",IF(E136&gt;10,"No",IF(E136&lt;-10,"No","Yes")))</f>
        <v>N/A</v>
      </c>
      <c r="G136" s="29">
        <v>11607877</v>
      </c>
      <c r="H136" s="27" t="str">
        <f t="shared" ref="H136:H150" si="19">IF($B136="N/A","N/A",IF(G136&gt;10,"No",IF(G136&lt;-10,"No","Yes")))</f>
        <v>N/A</v>
      </c>
      <c r="I136" s="8">
        <v>42.51</v>
      </c>
      <c r="J136" s="8">
        <v>17.88</v>
      </c>
      <c r="K136" s="28" t="s">
        <v>734</v>
      </c>
      <c r="L136" s="105" t="str">
        <f t="shared" si="16"/>
        <v>Yes</v>
      </c>
    </row>
    <row r="137" spans="1:12" x14ac:dyDescent="0.2">
      <c r="A137" s="128" t="s">
        <v>586</v>
      </c>
      <c r="B137" s="22" t="s">
        <v>213</v>
      </c>
      <c r="C137" s="23">
        <v>183</v>
      </c>
      <c r="D137" s="27" t="str">
        <f t="shared" si="17"/>
        <v>N/A</v>
      </c>
      <c r="E137" s="23">
        <v>271</v>
      </c>
      <c r="F137" s="27" t="str">
        <f t="shared" si="18"/>
        <v>N/A</v>
      </c>
      <c r="G137" s="23">
        <v>287</v>
      </c>
      <c r="H137" s="27" t="str">
        <f t="shared" si="19"/>
        <v>N/A</v>
      </c>
      <c r="I137" s="8">
        <v>48.09</v>
      </c>
      <c r="J137" s="8">
        <v>5.9039999999999999</v>
      </c>
      <c r="K137" s="28" t="s">
        <v>734</v>
      </c>
      <c r="L137" s="105" t="str">
        <f t="shared" si="16"/>
        <v>Yes</v>
      </c>
    </row>
    <row r="138" spans="1:12" ht="25.5" x14ac:dyDescent="0.2">
      <c r="A138" s="128" t="s">
        <v>1313</v>
      </c>
      <c r="B138" s="22" t="s">
        <v>213</v>
      </c>
      <c r="C138" s="29">
        <v>37758.814208000003</v>
      </c>
      <c r="D138" s="27" t="str">
        <f t="shared" si="17"/>
        <v>N/A</v>
      </c>
      <c r="E138" s="29">
        <v>36337.771218000002</v>
      </c>
      <c r="F138" s="27" t="str">
        <f t="shared" si="18"/>
        <v>N/A</v>
      </c>
      <c r="G138" s="29">
        <v>40445.564460000001</v>
      </c>
      <c r="H138" s="27" t="str">
        <f t="shared" si="19"/>
        <v>N/A</v>
      </c>
      <c r="I138" s="8">
        <v>-3.76</v>
      </c>
      <c r="J138" s="8">
        <v>11.3</v>
      </c>
      <c r="K138" s="28" t="s">
        <v>734</v>
      </c>
      <c r="L138" s="105" t="str">
        <f t="shared" si="16"/>
        <v>Yes</v>
      </c>
    </row>
    <row r="139" spans="1:12" ht="25.5" x14ac:dyDescent="0.2">
      <c r="A139" s="128" t="s">
        <v>587</v>
      </c>
      <c r="B139" s="22" t="s">
        <v>213</v>
      </c>
      <c r="C139" s="29">
        <v>31557377</v>
      </c>
      <c r="D139" s="27" t="str">
        <f t="shared" si="17"/>
        <v>N/A</v>
      </c>
      <c r="E139" s="29">
        <v>35108857</v>
      </c>
      <c r="F139" s="27" t="str">
        <f t="shared" si="18"/>
        <v>N/A</v>
      </c>
      <c r="G139" s="29">
        <v>23252018</v>
      </c>
      <c r="H139" s="27" t="str">
        <f t="shared" si="19"/>
        <v>N/A</v>
      </c>
      <c r="I139" s="8">
        <v>11.25</v>
      </c>
      <c r="J139" s="8">
        <v>-33.799999999999997</v>
      </c>
      <c r="K139" s="28" t="s">
        <v>734</v>
      </c>
      <c r="L139" s="105" t="str">
        <f t="shared" ref="L139:L150" si="20">IF(J139="Div by 0", "N/A", IF(K139="N/A","N/A", IF(J139&gt;VALUE(MID(K139,1,2)), "No", IF(J139&lt;-1*VALUE(MID(K139,1,2)), "No", "Yes"))))</f>
        <v>No</v>
      </c>
    </row>
    <row r="140" spans="1:12" ht="25.5" x14ac:dyDescent="0.2">
      <c r="A140" s="128" t="s">
        <v>588</v>
      </c>
      <c r="B140" s="22" t="s">
        <v>213</v>
      </c>
      <c r="C140" s="23">
        <v>49133</v>
      </c>
      <c r="D140" s="27" t="str">
        <f t="shared" si="17"/>
        <v>N/A</v>
      </c>
      <c r="E140" s="23">
        <v>54477</v>
      </c>
      <c r="F140" s="27" t="str">
        <f t="shared" si="18"/>
        <v>N/A</v>
      </c>
      <c r="G140" s="23">
        <v>13822</v>
      </c>
      <c r="H140" s="27" t="str">
        <f t="shared" si="19"/>
        <v>N/A</v>
      </c>
      <c r="I140" s="8">
        <v>10.88</v>
      </c>
      <c r="J140" s="8">
        <v>-74.599999999999994</v>
      </c>
      <c r="K140" s="28" t="s">
        <v>734</v>
      </c>
      <c r="L140" s="105" t="str">
        <f t="shared" si="20"/>
        <v>No</v>
      </c>
    </row>
    <row r="141" spans="1:12" ht="25.5" x14ac:dyDescent="0.2">
      <c r="A141" s="128" t="s">
        <v>1314</v>
      </c>
      <c r="B141" s="22" t="s">
        <v>213</v>
      </c>
      <c r="C141" s="29">
        <v>642.2847577</v>
      </c>
      <c r="D141" s="27" t="str">
        <f t="shared" si="17"/>
        <v>N/A</v>
      </c>
      <c r="E141" s="29">
        <v>644.47118967999995</v>
      </c>
      <c r="F141" s="27" t="str">
        <f t="shared" si="18"/>
        <v>N/A</v>
      </c>
      <c r="G141" s="29">
        <v>1682.2469974999999</v>
      </c>
      <c r="H141" s="27" t="str">
        <f t="shared" si="19"/>
        <v>N/A</v>
      </c>
      <c r="I141" s="8">
        <v>0.34039999999999998</v>
      </c>
      <c r="J141" s="8">
        <v>161</v>
      </c>
      <c r="K141" s="28" t="s">
        <v>734</v>
      </c>
      <c r="L141" s="105" t="str">
        <f t="shared" si="20"/>
        <v>No</v>
      </c>
    </row>
    <row r="142" spans="1:12" ht="25.5" x14ac:dyDescent="0.2">
      <c r="A142" s="128" t="s">
        <v>589</v>
      </c>
      <c r="B142" s="22" t="s">
        <v>213</v>
      </c>
      <c r="C142" s="29">
        <v>161822</v>
      </c>
      <c r="D142" s="27" t="str">
        <f t="shared" si="17"/>
        <v>N/A</v>
      </c>
      <c r="E142" s="29">
        <v>234382</v>
      </c>
      <c r="F142" s="27" t="str">
        <f t="shared" si="18"/>
        <v>N/A</v>
      </c>
      <c r="G142" s="29">
        <v>102120</v>
      </c>
      <c r="H142" s="27" t="str">
        <f t="shared" si="19"/>
        <v>N/A</v>
      </c>
      <c r="I142" s="8">
        <v>44.84</v>
      </c>
      <c r="J142" s="8">
        <v>-56.4</v>
      </c>
      <c r="K142" s="28" t="s">
        <v>734</v>
      </c>
      <c r="L142" s="105" t="str">
        <f t="shared" si="20"/>
        <v>No</v>
      </c>
    </row>
    <row r="143" spans="1:12" x14ac:dyDescent="0.2">
      <c r="A143" s="104" t="s">
        <v>590</v>
      </c>
      <c r="B143" s="22" t="s">
        <v>213</v>
      </c>
      <c r="C143" s="23">
        <v>11</v>
      </c>
      <c r="D143" s="27" t="str">
        <f t="shared" si="17"/>
        <v>N/A</v>
      </c>
      <c r="E143" s="23">
        <v>11</v>
      </c>
      <c r="F143" s="27" t="str">
        <f t="shared" si="18"/>
        <v>N/A</v>
      </c>
      <c r="G143" s="23">
        <v>11</v>
      </c>
      <c r="H143" s="27" t="str">
        <f t="shared" si="19"/>
        <v>N/A</v>
      </c>
      <c r="I143" s="8">
        <v>-33.299999999999997</v>
      </c>
      <c r="J143" s="8">
        <v>0</v>
      </c>
      <c r="K143" s="28" t="s">
        <v>734</v>
      </c>
      <c r="L143" s="105" t="str">
        <f t="shared" si="20"/>
        <v>Yes</v>
      </c>
    </row>
    <row r="144" spans="1:12" ht="25.5" x14ac:dyDescent="0.2">
      <c r="A144" s="104" t="s">
        <v>1315</v>
      </c>
      <c r="B144" s="22" t="s">
        <v>213</v>
      </c>
      <c r="C144" s="29">
        <v>26970.333332999999</v>
      </c>
      <c r="D144" s="27" t="str">
        <f t="shared" si="17"/>
        <v>N/A</v>
      </c>
      <c r="E144" s="29">
        <v>58595.5</v>
      </c>
      <c r="F144" s="27" t="str">
        <f t="shared" si="18"/>
        <v>N/A</v>
      </c>
      <c r="G144" s="29">
        <v>25530</v>
      </c>
      <c r="H144" s="27" t="str">
        <f t="shared" si="19"/>
        <v>N/A</v>
      </c>
      <c r="I144" s="8">
        <v>117.3</v>
      </c>
      <c r="J144" s="8">
        <v>-56.4</v>
      </c>
      <c r="K144" s="28" t="s">
        <v>734</v>
      </c>
      <c r="L144" s="105" t="str">
        <f t="shared" si="20"/>
        <v>No</v>
      </c>
    </row>
    <row r="145" spans="1:12" ht="25.5" x14ac:dyDescent="0.2">
      <c r="A145" s="128" t="s">
        <v>591</v>
      </c>
      <c r="B145" s="22" t="s">
        <v>213</v>
      </c>
      <c r="C145" s="29">
        <v>40395074</v>
      </c>
      <c r="D145" s="27" t="str">
        <f t="shared" si="17"/>
        <v>N/A</v>
      </c>
      <c r="E145" s="29">
        <v>46985172</v>
      </c>
      <c r="F145" s="27" t="str">
        <f t="shared" si="18"/>
        <v>N/A</v>
      </c>
      <c r="G145" s="29">
        <v>18489050</v>
      </c>
      <c r="H145" s="27" t="str">
        <f t="shared" si="19"/>
        <v>N/A</v>
      </c>
      <c r="I145" s="8">
        <v>16.309999999999999</v>
      </c>
      <c r="J145" s="8">
        <v>-60.6</v>
      </c>
      <c r="K145" s="28" t="s">
        <v>734</v>
      </c>
      <c r="L145" s="105" t="str">
        <f t="shared" si="20"/>
        <v>No</v>
      </c>
    </row>
    <row r="146" spans="1:12" x14ac:dyDescent="0.2">
      <c r="A146" s="128" t="s">
        <v>592</v>
      </c>
      <c r="B146" s="22" t="s">
        <v>213</v>
      </c>
      <c r="C146" s="23">
        <v>25004</v>
      </c>
      <c r="D146" s="27" t="str">
        <f t="shared" si="17"/>
        <v>N/A</v>
      </c>
      <c r="E146" s="23">
        <v>28510</v>
      </c>
      <c r="F146" s="27" t="str">
        <f t="shared" si="18"/>
        <v>N/A</v>
      </c>
      <c r="G146" s="23">
        <v>10417</v>
      </c>
      <c r="H146" s="27" t="str">
        <f t="shared" si="19"/>
        <v>N/A</v>
      </c>
      <c r="I146" s="8">
        <v>14.02</v>
      </c>
      <c r="J146" s="8">
        <v>-63.5</v>
      </c>
      <c r="K146" s="28" t="s">
        <v>734</v>
      </c>
      <c r="L146" s="105" t="str">
        <f t="shared" si="20"/>
        <v>No</v>
      </c>
    </row>
    <row r="147" spans="1:12" ht="25.5" x14ac:dyDescent="0.2">
      <c r="A147" s="128" t="s">
        <v>1316</v>
      </c>
      <c r="B147" s="22" t="s">
        <v>213</v>
      </c>
      <c r="C147" s="29">
        <v>1615.5444729000001</v>
      </c>
      <c r="D147" s="27" t="str">
        <f t="shared" si="17"/>
        <v>N/A</v>
      </c>
      <c r="E147" s="29">
        <v>1648.0242722</v>
      </c>
      <c r="F147" s="27" t="str">
        <f t="shared" si="18"/>
        <v>N/A</v>
      </c>
      <c r="G147" s="29">
        <v>1774.8920035000001</v>
      </c>
      <c r="H147" s="27" t="str">
        <f t="shared" si="19"/>
        <v>N/A</v>
      </c>
      <c r="I147" s="8">
        <v>2.0099999999999998</v>
      </c>
      <c r="J147" s="8">
        <v>7.6980000000000004</v>
      </c>
      <c r="K147" s="28" t="s">
        <v>734</v>
      </c>
      <c r="L147" s="105" t="str">
        <f t="shared" si="20"/>
        <v>Yes</v>
      </c>
    </row>
    <row r="148" spans="1:12" ht="25.5" x14ac:dyDescent="0.2">
      <c r="A148" s="128" t="s">
        <v>593</v>
      </c>
      <c r="B148" s="22" t="s">
        <v>213</v>
      </c>
      <c r="C148" s="29">
        <v>62445462</v>
      </c>
      <c r="D148" s="27" t="str">
        <f t="shared" si="17"/>
        <v>N/A</v>
      </c>
      <c r="E148" s="29">
        <v>65285676</v>
      </c>
      <c r="F148" s="27" t="str">
        <f t="shared" si="18"/>
        <v>N/A</v>
      </c>
      <c r="G148" s="29">
        <v>26510586</v>
      </c>
      <c r="H148" s="27" t="str">
        <f t="shared" si="19"/>
        <v>N/A</v>
      </c>
      <c r="I148" s="8">
        <v>4.548</v>
      </c>
      <c r="J148" s="8">
        <v>-59.4</v>
      </c>
      <c r="K148" s="28" t="s">
        <v>734</v>
      </c>
      <c r="L148" s="105" t="str">
        <f t="shared" si="20"/>
        <v>No</v>
      </c>
    </row>
    <row r="149" spans="1:12" x14ac:dyDescent="0.2">
      <c r="A149" s="128" t="s">
        <v>594</v>
      </c>
      <c r="B149" s="22" t="s">
        <v>213</v>
      </c>
      <c r="C149" s="23">
        <v>1983</v>
      </c>
      <c r="D149" s="27" t="str">
        <f t="shared" si="17"/>
        <v>N/A</v>
      </c>
      <c r="E149" s="23">
        <v>2045</v>
      </c>
      <c r="F149" s="27" t="str">
        <f t="shared" si="18"/>
        <v>N/A</v>
      </c>
      <c r="G149" s="23">
        <v>1938</v>
      </c>
      <c r="H149" s="27" t="str">
        <f t="shared" si="19"/>
        <v>N/A</v>
      </c>
      <c r="I149" s="8">
        <v>3.1269999999999998</v>
      </c>
      <c r="J149" s="8">
        <v>-5.23</v>
      </c>
      <c r="K149" s="28" t="s">
        <v>734</v>
      </c>
      <c r="L149" s="105" t="str">
        <f t="shared" si="20"/>
        <v>Yes</v>
      </c>
    </row>
    <row r="150" spans="1:12" ht="25.5" x14ac:dyDescent="0.2">
      <c r="A150" s="137" t="s">
        <v>1317</v>
      </c>
      <c r="B150" s="22" t="s">
        <v>213</v>
      </c>
      <c r="C150" s="29">
        <v>31490.399395</v>
      </c>
      <c r="D150" s="27" t="str">
        <f t="shared" si="17"/>
        <v>N/A</v>
      </c>
      <c r="E150" s="29">
        <v>31924.535940999998</v>
      </c>
      <c r="F150" s="27" t="str">
        <f t="shared" si="18"/>
        <v>N/A</v>
      </c>
      <c r="G150" s="29">
        <v>13679.352940999999</v>
      </c>
      <c r="H150" s="27" t="str">
        <f t="shared" si="19"/>
        <v>N/A</v>
      </c>
      <c r="I150" s="8">
        <v>1.379</v>
      </c>
      <c r="J150" s="8">
        <v>-57.2</v>
      </c>
      <c r="K150" s="28" t="s">
        <v>734</v>
      </c>
      <c r="L150" s="105" t="str">
        <f t="shared" si="20"/>
        <v>No</v>
      </c>
    </row>
    <row r="151" spans="1:12" ht="25.5" x14ac:dyDescent="0.2">
      <c r="A151" s="137" t="s">
        <v>1318</v>
      </c>
      <c r="B151" s="22" t="s">
        <v>213</v>
      </c>
      <c r="C151" s="29">
        <v>981.96953502999997</v>
      </c>
      <c r="D151" s="27" t="str">
        <f t="shared" ref="D151:D170" si="21">IF($B151="N/A","N/A",IF(C151&gt;10,"No",IF(C151&lt;-10,"No","Yes")))</f>
        <v>N/A</v>
      </c>
      <c r="E151" s="29">
        <v>990.36629875999995</v>
      </c>
      <c r="F151" s="27" t="str">
        <f t="shared" ref="F151:F170" si="22">IF($B151="N/A","N/A",IF(E151&gt;10,"No",IF(E151&lt;-10,"No","Yes")))</f>
        <v>N/A</v>
      </c>
      <c r="G151" s="29">
        <v>1163.7416399000001</v>
      </c>
      <c r="H151" s="27" t="str">
        <f t="shared" ref="H151:H170" si="23">IF($B151="N/A","N/A",IF(G151&gt;10,"No",IF(G151&lt;-10,"No","Yes")))</f>
        <v>N/A</v>
      </c>
      <c r="I151" s="8">
        <v>0.85509999999999997</v>
      </c>
      <c r="J151" s="8">
        <v>17.510000000000002</v>
      </c>
      <c r="K151" s="28" t="s">
        <v>734</v>
      </c>
      <c r="L151" s="105" t="str">
        <f t="shared" ref="L151:L170" si="24">IF(J151="Div by 0", "N/A", IF(K151="N/A","N/A", IF(J151&gt;VALUE(MID(K151,1,2)), "No", IF(J151&lt;-1*VALUE(MID(K151,1,2)), "No", "Yes"))))</f>
        <v>Yes</v>
      </c>
    </row>
    <row r="152" spans="1:12" ht="25.5" x14ac:dyDescent="0.2">
      <c r="A152" s="137" t="s">
        <v>1319</v>
      </c>
      <c r="B152" s="22" t="s">
        <v>213</v>
      </c>
      <c r="C152" s="29">
        <v>1361.8906850999999</v>
      </c>
      <c r="D152" s="27" t="str">
        <f t="shared" si="21"/>
        <v>N/A</v>
      </c>
      <c r="E152" s="29">
        <v>1714.8735537</v>
      </c>
      <c r="F152" s="27" t="str">
        <f t="shared" si="22"/>
        <v>N/A</v>
      </c>
      <c r="G152" s="29">
        <v>2905.1618328999998</v>
      </c>
      <c r="H152" s="27" t="str">
        <f t="shared" si="23"/>
        <v>N/A</v>
      </c>
      <c r="I152" s="8">
        <v>25.92</v>
      </c>
      <c r="J152" s="8">
        <v>69.41</v>
      </c>
      <c r="K152" s="28" t="s">
        <v>734</v>
      </c>
      <c r="L152" s="105" t="str">
        <f t="shared" si="24"/>
        <v>No</v>
      </c>
    </row>
    <row r="153" spans="1:12" ht="25.5" x14ac:dyDescent="0.2">
      <c r="A153" s="137" t="s">
        <v>1320</v>
      </c>
      <c r="B153" s="22" t="s">
        <v>213</v>
      </c>
      <c r="C153" s="29">
        <v>4158.7738525000004</v>
      </c>
      <c r="D153" s="27" t="str">
        <f t="shared" si="21"/>
        <v>N/A</v>
      </c>
      <c r="E153" s="29">
        <v>4418.1539263000004</v>
      </c>
      <c r="F153" s="27" t="str">
        <f t="shared" si="22"/>
        <v>N/A</v>
      </c>
      <c r="G153" s="29">
        <v>4019.8384225999998</v>
      </c>
      <c r="H153" s="27" t="str">
        <f t="shared" si="23"/>
        <v>N/A</v>
      </c>
      <c r="I153" s="8">
        <v>6.2370000000000001</v>
      </c>
      <c r="J153" s="8">
        <v>-9.02</v>
      </c>
      <c r="K153" s="28" t="s">
        <v>734</v>
      </c>
      <c r="L153" s="105" t="str">
        <f t="shared" si="24"/>
        <v>Yes</v>
      </c>
    </row>
    <row r="154" spans="1:12" ht="25.5" x14ac:dyDescent="0.2">
      <c r="A154" s="137" t="s">
        <v>1321</v>
      </c>
      <c r="B154" s="22" t="s">
        <v>213</v>
      </c>
      <c r="C154" s="29">
        <v>265.26547647000001</v>
      </c>
      <c r="D154" s="27" t="str">
        <f t="shared" si="21"/>
        <v>N/A</v>
      </c>
      <c r="E154" s="29">
        <v>263.44430452</v>
      </c>
      <c r="F154" s="27" t="str">
        <f t="shared" si="22"/>
        <v>N/A</v>
      </c>
      <c r="G154" s="29">
        <v>321.94078230000002</v>
      </c>
      <c r="H154" s="27" t="str">
        <f t="shared" si="23"/>
        <v>N/A</v>
      </c>
      <c r="I154" s="8">
        <v>-0.68700000000000006</v>
      </c>
      <c r="J154" s="8">
        <v>22.2</v>
      </c>
      <c r="K154" s="28" t="s">
        <v>734</v>
      </c>
      <c r="L154" s="105" t="str">
        <f t="shared" si="24"/>
        <v>Yes</v>
      </c>
    </row>
    <row r="155" spans="1:12" ht="25.5" x14ac:dyDescent="0.2">
      <c r="A155" s="128" t="s">
        <v>1322</v>
      </c>
      <c r="B155" s="22" t="s">
        <v>213</v>
      </c>
      <c r="C155" s="29">
        <v>1047.9602166</v>
      </c>
      <c r="D155" s="27" t="str">
        <f t="shared" si="21"/>
        <v>N/A</v>
      </c>
      <c r="E155" s="29">
        <v>1040.7365311999999</v>
      </c>
      <c r="F155" s="27" t="str">
        <f t="shared" si="22"/>
        <v>N/A</v>
      </c>
      <c r="G155" s="29">
        <v>641.86679808999997</v>
      </c>
      <c r="H155" s="27" t="str">
        <f t="shared" si="23"/>
        <v>N/A</v>
      </c>
      <c r="I155" s="8">
        <v>-0.68899999999999995</v>
      </c>
      <c r="J155" s="8">
        <v>-38.299999999999997</v>
      </c>
      <c r="K155" s="28" t="s">
        <v>734</v>
      </c>
      <c r="L155" s="105" t="str">
        <f t="shared" si="24"/>
        <v>No</v>
      </c>
    </row>
    <row r="156" spans="1:12" ht="25.5" x14ac:dyDescent="0.2">
      <c r="A156" s="128" t="s">
        <v>1323</v>
      </c>
      <c r="B156" s="22" t="s">
        <v>213</v>
      </c>
      <c r="C156" s="29">
        <v>312.50594604000003</v>
      </c>
      <c r="D156" s="27" t="str">
        <f t="shared" si="21"/>
        <v>N/A</v>
      </c>
      <c r="E156" s="29">
        <v>290.36010963000001</v>
      </c>
      <c r="F156" s="27" t="str">
        <f t="shared" si="22"/>
        <v>N/A</v>
      </c>
      <c r="G156" s="29">
        <v>624.52537398000004</v>
      </c>
      <c r="H156" s="27" t="str">
        <f t="shared" si="23"/>
        <v>N/A</v>
      </c>
      <c r="I156" s="8">
        <v>-7.09</v>
      </c>
      <c r="J156" s="8">
        <v>115.1</v>
      </c>
      <c r="K156" s="28" t="s">
        <v>734</v>
      </c>
      <c r="L156" s="105" t="str">
        <f t="shared" si="24"/>
        <v>No</v>
      </c>
    </row>
    <row r="157" spans="1:12" ht="25.5" x14ac:dyDescent="0.2">
      <c r="A157" s="128" t="s">
        <v>1324</v>
      </c>
      <c r="B157" s="22" t="s">
        <v>213</v>
      </c>
      <c r="C157" s="29">
        <v>2981.6989991999999</v>
      </c>
      <c r="D157" s="27" t="str">
        <f t="shared" si="21"/>
        <v>N/A</v>
      </c>
      <c r="E157" s="29">
        <v>3461.3611569999998</v>
      </c>
      <c r="F157" s="27" t="str">
        <f t="shared" si="22"/>
        <v>N/A</v>
      </c>
      <c r="G157" s="29">
        <v>4149.3045244000004</v>
      </c>
      <c r="H157" s="27" t="str">
        <f t="shared" si="23"/>
        <v>N/A</v>
      </c>
      <c r="I157" s="8">
        <v>16.09</v>
      </c>
      <c r="J157" s="8">
        <v>19.87</v>
      </c>
      <c r="K157" s="28" t="s">
        <v>734</v>
      </c>
      <c r="L157" s="105" t="str">
        <f t="shared" si="24"/>
        <v>Yes</v>
      </c>
    </row>
    <row r="158" spans="1:12" ht="25.5" x14ac:dyDescent="0.2">
      <c r="A158" s="128" t="s">
        <v>1325</v>
      </c>
      <c r="B158" s="22" t="s">
        <v>213</v>
      </c>
      <c r="C158" s="29">
        <v>1581.9021685</v>
      </c>
      <c r="D158" s="27" t="str">
        <f t="shared" si="21"/>
        <v>N/A</v>
      </c>
      <c r="E158" s="29">
        <v>1597.6421644</v>
      </c>
      <c r="F158" s="27" t="str">
        <f t="shared" si="22"/>
        <v>N/A</v>
      </c>
      <c r="G158" s="29">
        <v>2463.2048518000001</v>
      </c>
      <c r="H158" s="27" t="str">
        <f t="shared" si="23"/>
        <v>N/A</v>
      </c>
      <c r="I158" s="8">
        <v>0.995</v>
      </c>
      <c r="J158" s="8">
        <v>54.18</v>
      </c>
      <c r="K158" s="28" t="s">
        <v>734</v>
      </c>
      <c r="L158" s="105" t="str">
        <f t="shared" si="24"/>
        <v>No</v>
      </c>
    </row>
    <row r="159" spans="1:12" ht="25.5" x14ac:dyDescent="0.2">
      <c r="A159" s="128" t="s">
        <v>1326</v>
      </c>
      <c r="B159" s="22" t="s">
        <v>213</v>
      </c>
      <c r="C159" s="29">
        <v>72.523764123000007</v>
      </c>
      <c r="D159" s="27" t="str">
        <f t="shared" si="21"/>
        <v>N/A</v>
      </c>
      <c r="E159" s="29">
        <v>55.537402071000002</v>
      </c>
      <c r="F159" s="27" t="str">
        <f t="shared" si="22"/>
        <v>N/A</v>
      </c>
      <c r="G159" s="29">
        <v>89.884055220999997</v>
      </c>
      <c r="H159" s="27" t="str">
        <f t="shared" si="23"/>
        <v>N/A</v>
      </c>
      <c r="I159" s="8">
        <v>-23.4</v>
      </c>
      <c r="J159" s="8">
        <v>61.84</v>
      </c>
      <c r="K159" s="28" t="s">
        <v>734</v>
      </c>
      <c r="L159" s="105" t="str">
        <f t="shared" si="24"/>
        <v>No</v>
      </c>
    </row>
    <row r="160" spans="1:12" ht="25.5" x14ac:dyDescent="0.2">
      <c r="A160" s="137" t="s">
        <v>1327</v>
      </c>
      <c r="B160" s="22" t="s">
        <v>213</v>
      </c>
      <c r="C160" s="29">
        <v>44.271437957000003</v>
      </c>
      <c r="D160" s="27" t="str">
        <f t="shared" si="21"/>
        <v>N/A</v>
      </c>
      <c r="E160" s="29">
        <v>42.735655362000003</v>
      </c>
      <c r="F160" s="27" t="str">
        <f t="shared" si="22"/>
        <v>N/A</v>
      </c>
      <c r="G160" s="29">
        <v>20.069276259999999</v>
      </c>
      <c r="H160" s="27" t="str">
        <f t="shared" si="23"/>
        <v>N/A</v>
      </c>
      <c r="I160" s="8">
        <v>-3.47</v>
      </c>
      <c r="J160" s="8">
        <v>-53</v>
      </c>
      <c r="K160" s="28" t="s">
        <v>734</v>
      </c>
      <c r="L160" s="105" t="str">
        <f t="shared" si="24"/>
        <v>No</v>
      </c>
    </row>
    <row r="161" spans="1:12" x14ac:dyDescent="0.2">
      <c r="A161" s="137" t="s">
        <v>1328</v>
      </c>
      <c r="B161" s="22" t="s">
        <v>213</v>
      </c>
      <c r="C161" s="29">
        <v>580.36819025</v>
      </c>
      <c r="D161" s="27" t="str">
        <f t="shared" si="21"/>
        <v>N/A</v>
      </c>
      <c r="E161" s="29">
        <v>586.26985589000003</v>
      </c>
      <c r="F161" s="27" t="str">
        <f t="shared" si="22"/>
        <v>N/A</v>
      </c>
      <c r="G161" s="29">
        <v>559.13726193000002</v>
      </c>
      <c r="H161" s="27" t="str">
        <f t="shared" si="23"/>
        <v>N/A</v>
      </c>
      <c r="I161" s="8">
        <v>1.0169999999999999</v>
      </c>
      <c r="J161" s="8">
        <v>-4.63</v>
      </c>
      <c r="K161" s="28" t="s">
        <v>734</v>
      </c>
      <c r="L161" s="105" t="str">
        <f t="shared" si="24"/>
        <v>Yes</v>
      </c>
    </row>
    <row r="162" spans="1:12" x14ac:dyDescent="0.2">
      <c r="A162" s="137" t="s">
        <v>1329</v>
      </c>
      <c r="B162" s="22" t="s">
        <v>213</v>
      </c>
      <c r="C162" s="29">
        <v>356.27944573000002</v>
      </c>
      <c r="D162" s="27" t="str">
        <f t="shared" si="21"/>
        <v>N/A</v>
      </c>
      <c r="E162" s="29">
        <v>368.85702479000003</v>
      </c>
      <c r="F162" s="27" t="str">
        <f t="shared" si="22"/>
        <v>N/A</v>
      </c>
      <c r="G162" s="29">
        <v>734.16937355000005</v>
      </c>
      <c r="H162" s="27" t="str">
        <f t="shared" si="23"/>
        <v>N/A</v>
      </c>
      <c r="I162" s="8">
        <v>3.53</v>
      </c>
      <c r="J162" s="8">
        <v>99.04</v>
      </c>
      <c r="K162" s="28" t="s">
        <v>734</v>
      </c>
      <c r="L162" s="105" t="str">
        <f t="shared" si="24"/>
        <v>No</v>
      </c>
    </row>
    <row r="163" spans="1:12" ht="25.5" x14ac:dyDescent="0.2">
      <c r="A163" s="137" t="s">
        <v>1678</v>
      </c>
      <c r="B163" s="22" t="s">
        <v>213</v>
      </c>
      <c r="C163" s="29">
        <v>2205.1916848999999</v>
      </c>
      <c r="D163" s="27" t="str">
        <f t="shared" si="21"/>
        <v>N/A</v>
      </c>
      <c r="E163" s="29">
        <v>2343.4641185999999</v>
      </c>
      <c r="F163" s="27" t="str">
        <f t="shared" si="22"/>
        <v>N/A</v>
      </c>
      <c r="G163" s="29">
        <v>2162.7274305000001</v>
      </c>
      <c r="H163" s="27" t="str">
        <f t="shared" si="23"/>
        <v>N/A</v>
      </c>
      <c r="I163" s="8">
        <v>6.27</v>
      </c>
      <c r="J163" s="8">
        <v>-7.71</v>
      </c>
      <c r="K163" s="28" t="s">
        <v>734</v>
      </c>
      <c r="L163" s="105" t="str">
        <f t="shared" si="24"/>
        <v>Yes</v>
      </c>
    </row>
    <row r="164" spans="1:12" x14ac:dyDescent="0.2">
      <c r="A164" s="137" t="s">
        <v>1330</v>
      </c>
      <c r="B164" s="22" t="s">
        <v>213</v>
      </c>
      <c r="C164" s="29">
        <v>265.04106402000002</v>
      </c>
      <c r="D164" s="27" t="str">
        <f t="shared" si="21"/>
        <v>N/A</v>
      </c>
      <c r="E164" s="29">
        <v>264.98659808999997</v>
      </c>
      <c r="F164" s="27" t="str">
        <f t="shared" si="22"/>
        <v>N/A</v>
      </c>
      <c r="G164" s="29">
        <v>141.56181508</v>
      </c>
      <c r="H164" s="27" t="str">
        <f t="shared" si="23"/>
        <v>N/A</v>
      </c>
      <c r="I164" s="8">
        <v>-2.1000000000000001E-2</v>
      </c>
      <c r="J164" s="8">
        <v>-46.6</v>
      </c>
      <c r="K164" s="28" t="s">
        <v>734</v>
      </c>
      <c r="L164" s="105" t="str">
        <f t="shared" si="24"/>
        <v>No</v>
      </c>
    </row>
    <row r="165" spans="1:12" x14ac:dyDescent="0.2">
      <c r="A165" s="137" t="s">
        <v>1331</v>
      </c>
      <c r="B165" s="22" t="s">
        <v>213</v>
      </c>
      <c r="C165" s="29">
        <v>382.90792722999998</v>
      </c>
      <c r="D165" s="27" t="str">
        <f t="shared" si="21"/>
        <v>N/A</v>
      </c>
      <c r="E165" s="29">
        <v>389.84984214000002</v>
      </c>
      <c r="F165" s="27" t="str">
        <f t="shared" si="22"/>
        <v>N/A</v>
      </c>
      <c r="G165" s="29">
        <v>84.434412840999997</v>
      </c>
      <c r="H165" s="27" t="str">
        <f t="shared" si="23"/>
        <v>N/A</v>
      </c>
      <c r="I165" s="8">
        <v>1.8129999999999999</v>
      </c>
      <c r="J165" s="8">
        <v>-78.3</v>
      </c>
      <c r="K165" s="28" t="s">
        <v>734</v>
      </c>
      <c r="L165" s="105" t="str">
        <f t="shared" si="24"/>
        <v>No</v>
      </c>
    </row>
    <row r="166" spans="1:12" x14ac:dyDescent="0.2">
      <c r="A166" s="137" t="s">
        <v>1332</v>
      </c>
      <c r="B166" s="22" t="s">
        <v>213</v>
      </c>
      <c r="C166" s="29">
        <v>1922.8197975999999</v>
      </c>
      <c r="D166" s="27" t="str">
        <f t="shared" si="21"/>
        <v>N/A</v>
      </c>
      <c r="E166" s="29">
        <v>2034.0365816999999</v>
      </c>
      <c r="F166" s="27" t="str">
        <f t="shared" si="22"/>
        <v>N/A</v>
      </c>
      <c r="G166" s="29">
        <v>2352.5886641000002</v>
      </c>
      <c r="H166" s="27" t="str">
        <f t="shared" si="23"/>
        <v>N/A</v>
      </c>
      <c r="I166" s="8">
        <v>5.7839999999999998</v>
      </c>
      <c r="J166" s="8">
        <v>15.66</v>
      </c>
      <c r="K166" s="28" t="s">
        <v>734</v>
      </c>
      <c r="L166" s="105" t="str">
        <f t="shared" si="24"/>
        <v>Yes</v>
      </c>
    </row>
    <row r="167" spans="1:12" x14ac:dyDescent="0.2">
      <c r="A167" s="168" t="s">
        <v>1333</v>
      </c>
      <c r="B167" s="22" t="s">
        <v>213</v>
      </c>
      <c r="C167" s="29">
        <v>1964.6597383000001</v>
      </c>
      <c r="D167" s="27" t="str">
        <f t="shared" si="21"/>
        <v>N/A</v>
      </c>
      <c r="E167" s="29">
        <v>2282.9495867999999</v>
      </c>
      <c r="F167" s="27" t="str">
        <f t="shared" si="22"/>
        <v>N/A</v>
      </c>
      <c r="G167" s="29">
        <v>2886.3213457000002</v>
      </c>
      <c r="H167" s="27" t="str">
        <f t="shared" si="23"/>
        <v>N/A</v>
      </c>
      <c r="I167" s="8">
        <v>16.2</v>
      </c>
      <c r="J167" s="8">
        <v>26.43</v>
      </c>
      <c r="K167" s="28" t="s">
        <v>734</v>
      </c>
      <c r="L167" s="105" t="str">
        <f t="shared" si="24"/>
        <v>Yes</v>
      </c>
    </row>
    <row r="168" spans="1:12" x14ac:dyDescent="0.2">
      <c r="A168" s="168" t="s">
        <v>1334</v>
      </c>
      <c r="B168" s="22" t="s">
        <v>213</v>
      </c>
      <c r="C168" s="29">
        <v>7077.5790975999998</v>
      </c>
      <c r="D168" s="27" t="str">
        <f t="shared" si="21"/>
        <v>N/A</v>
      </c>
      <c r="E168" s="29">
        <v>7712.5933087000003</v>
      </c>
      <c r="F168" s="27" t="str">
        <f t="shared" si="22"/>
        <v>N/A</v>
      </c>
      <c r="G168" s="29">
        <v>9209.9713104000002</v>
      </c>
      <c r="H168" s="27" t="str">
        <f t="shared" si="23"/>
        <v>N/A</v>
      </c>
      <c r="I168" s="8">
        <v>8.9719999999999995</v>
      </c>
      <c r="J168" s="8">
        <v>19.41</v>
      </c>
      <c r="K168" s="28" t="s">
        <v>734</v>
      </c>
      <c r="L168" s="105" t="str">
        <f t="shared" si="24"/>
        <v>Yes</v>
      </c>
    </row>
    <row r="169" spans="1:12" x14ac:dyDescent="0.2">
      <c r="A169" s="168" t="s">
        <v>1335</v>
      </c>
      <c r="B169" s="22" t="s">
        <v>213</v>
      </c>
      <c r="C169" s="29">
        <v>858.28229489</v>
      </c>
      <c r="D169" s="27" t="str">
        <f t="shared" si="21"/>
        <v>N/A</v>
      </c>
      <c r="E169" s="29">
        <v>942.10864253</v>
      </c>
      <c r="F169" s="27" t="str">
        <f t="shared" si="22"/>
        <v>N/A</v>
      </c>
      <c r="G169" s="29">
        <v>539.12842164999995</v>
      </c>
      <c r="H169" s="27" t="str">
        <f t="shared" si="23"/>
        <v>N/A</v>
      </c>
      <c r="I169" s="8">
        <v>9.7669999999999995</v>
      </c>
      <c r="J169" s="8">
        <v>-42.8</v>
      </c>
      <c r="K169" s="28" t="s">
        <v>734</v>
      </c>
      <c r="L169" s="105" t="str">
        <f t="shared" si="24"/>
        <v>No</v>
      </c>
    </row>
    <row r="170" spans="1:12" x14ac:dyDescent="0.2">
      <c r="A170" s="168" t="s">
        <v>1336</v>
      </c>
      <c r="B170" s="22" t="s">
        <v>213</v>
      </c>
      <c r="C170" s="29">
        <v>1579.1464011</v>
      </c>
      <c r="D170" s="27" t="str">
        <f t="shared" si="21"/>
        <v>N/A</v>
      </c>
      <c r="E170" s="29">
        <v>1623.2227722</v>
      </c>
      <c r="F170" s="27" t="str">
        <f t="shared" si="22"/>
        <v>N/A</v>
      </c>
      <c r="G170" s="29">
        <v>470.74148127000001</v>
      </c>
      <c r="H170" s="27" t="str">
        <f t="shared" si="23"/>
        <v>N/A</v>
      </c>
      <c r="I170" s="8">
        <v>2.7909999999999999</v>
      </c>
      <c r="J170" s="8">
        <v>-71</v>
      </c>
      <c r="K170" s="28" t="s">
        <v>734</v>
      </c>
      <c r="L170" s="105" t="str">
        <f t="shared" si="24"/>
        <v>No</v>
      </c>
    </row>
    <row r="171" spans="1:12" x14ac:dyDescent="0.2">
      <c r="A171" s="168" t="s">
        <v>85</v>
      </c>
      <c r="B171" s="22" t="s">
        <v>213</v>
      </c>
      <c r="C171" s="4">
        <v>8.5885073028000001</v>
      </c>
      <c r="D171" s="27" t="str">
        <f t="shared" ref="D171:D202" si="25">IF($B171="N/A","N/A",IF(C171&gt;10,"No",IF(C171&lt;-10,"No","Yes")))</f>
        <v>N/A</v>
      </c>
      <c r="E171" s="4">
        <v>7.8737578484000004</v>
      </c>
      <c r="F171" s="27" t="str">
        <f t="shared" ref="F171:F202" si="26">IF($B171="N/A","N/A",IF(E171&gt;10,"No",IF(E171&lt;-10,"No","Yes")))</f>
        <v>N/A</v>
      </c>
      <c r="G171" s="4">
        <v>6.8200186035000003</v>
      </c>
      <c r="H171" s="27" t="str">
        <f t="shared" ref="H171:H202" si="27">IF($B171="N/A","N/A",IF(G171&gt;10,"No",IF(G171&lt;-10,"No","Yes")))</f>
        <v>N/A</v>
      </c>
      <c r="I171" s="8">
        <v>-8.32</v>
      </c>
      <c r="J171" s="8">
        <v>-13.4</v>
      </c>
      <c r="K171" s="28" t="s">
        <v>734</v>
      </c>
      <c r="L171" s="105" t="str">
        <f t="shared" ref="L171:L202" si="28">IF(J171="Div by 0", "N/A", IF(K171="N/A","N/A", IF(J171&gt;VALUE(MID(K171,1,2)), "No", IF(J171&lt;-1*VALUE(MID(K171,1,2)), "No", "Yes"))))</f>
        <v>Yes</v>
      </c>
    </row>
    <row r="172" spans="1:12" x14ac:dyDescent="0.2">
      <c r="A172" s="168" t="s">
        <v>462</v>
      </c>
      <c r="B172" s="22" t="s">
        <v>213</v>
      </c>
      <c r="C172" s="4">
        <v>10.238645112</v>
      </c>
      <c r="D172" s="27" t="str">
        <f t="shared" si="25"/>
        <v>N/A</v>
      </c>
      <c r="E172" s="4">
        <v>12.148760331</v>
      </c>
      <c r="F172" s="27" t="str">
        <f t="shared" si="26"/>
        <v>N/A</v>
      </c>
      <c r="G172" s="4">
        <v>15.487238979000001</v>
      </c>
      <c r="H172" s="27" t="str">
        <f t="shared" si="27"/>
        <v>N/A</v>
      </c>
      <c r="I172" s="8">
        <v>18.66</v>
      </c>
      <c r="J172" s="8">
        <v>27.48</v>
      </c>
      <c r="K172" s="28" t="s">
        <v>734</v>
      </c>
      <c r="L172" s="105" t="str">
        <f t="shared" si="28"/>
        <v>Yes</v>
      </c>
    </row>
    <row r="173" spans="1:12" x14ac:dyDescent="0.2">
      <c r="A173" s="168" t="s">
        <v>463</v>
      </c>
      <c r="B173" s="22" t="s">
        <v>213</v>
      </c>
      <c r="C173" s="4">
        <v>15.743843643</v>
      </c>
      <c r="D173" s="27" t="str">
        <f t="shared" si="25"/>
        <v>N/A</v>
      </c>
      <c r="E173" s="4">
        <v>15.754211332000001</v>
      </c>
      <c r="F173" s="27" t="str">
        <f t="shared" si="26"/>
        <v>N/A</v>
      </c>
      <c r="G173" s="4">
        <v>13.170623638</v>
      </c>
      <c r="H173" s="27" t="str">
        <f t="shared" si="27"/>
        <v>N/A</v>
      </c>
      <c r="I173" s="8">
        <v>6.59E-2</v>
      </c>
      <c r="J173" s="8">
        <v>-16.399999999999999</v>
      </c>
      <c r="K173" s="28" t="s">
        <v>734</v>
      </c>
      <c r="L173" s="105" t="str">
        <f t="shared" si="28"/>
        <v>Yes</v>
      </c>
    </row>
    <row r="174" spans="1:12" x14ac:dyDescent="0.2">
      <c r="A174" s="128" t="s">
        <v>464</v>
      </c>
      <c r="B174" s="22" t="s">
        <v>213</v>
      </c>
      <c r="C174" s="4">
        <v>5.4268961242999998</v>
      </c>
      <c r="D174" s="27" t="str">
        <f t="shared" si="25"/>
        <v>N/A</v>
      </c>
      <c r="E174" s="4">
        <v>4.6100277935999996</v>
      </c>
      <c r="F174" s="27" t="str">
        <f t="shared" si="26"/>
        <v>N/A</v>
      </c>
      <c r="G174" s="4">
        <v>4.6076663978000001</v>
      </c>
      <c r="H174" s="27" t="str">
        <f t="shared" si="27"/>
        <v>N/A</v>
      </c>
      <c r="I174" s="8">
        <v>-15.1</v>
      </c>
      <c r="J174" s="8">
        <v>-5.0999999999999997E-2</v>
      </c>
      <c r="K174" s="28" t="s">
        <v>734</v>
      </c>
      <c r="L174" s="105" t="str">
        <f t="shared" si="28"/>
        <v>Yes</v>
      </c>
    </row>
    <row r="175" spans="1:12" x14ac:dyDescent="0.2">
      <c r="A175" s="128" t="s">
        <v>465</v>
      </c>
      <c r="B175" s="22" t="s">
        <v>213</v>
      </c>
      <c r="C175" s="4">
        <v>16.067423367</v>
      </c>
      <c r="D175" s="27" t="str">
        <f t="shared" si="25"/>
        <v>N/A</v>
      </c>
      <c r="E175" s="4">
        <v>15.266320399</v>
      </c>
      <c r="F175" s="27" t="str">
        <f t="shared" si="26"/>
        <v>N/A</v>
      </c>
      <c r="G175" s="4">
        <v>6.7473951000000003</v>
      </c>
      <c r="H175" s="27" t="str">
        <f t="shared" si="27"/>
        <v>N/A</v>
      </c>
      <c r="I175" s="8">
        <v>-4.99</v>
      </c>
      <c r="J175" s="8">
        <v>-55.8</v>
      </c>
      <c r="K175" s="28" t="s">
        <v>734</v>
      </c>
      <c r="L175" s="105" t="str">
        <f t="shared" si="28"/>
        <v>No</v>
      </c>
    </row>
    <row r="176" spans="1:12" x14ac:dyDescent="0.2">
      <c r="A176" s="128" t="s">
        <v>1337</v>
      </c>
      <c r="B176" s="22" t="s">
        <v>213</v>
      </c>
      <c r="C176" s="4">
        <v>0.56159834939999997</v>
      </c>
      <c r="D176" s="27" t="str">
        <f t="shared" si="25"/>
        <v>N/A</v>
      </c>
      <c r="E176" s="4">
        <v>0.49284372370000001</v>
      </c>
      <c r="F176" s="27" t="str">
        <f t="shared" si="26"/>
        <v>N/A</v>
      </c>
      <c r="G176" s="4">
        <v>1.0895256102999999</v>
      </c>
      <c r="H176" s="27" t="str">
        <f t="shared" si="27"/>
        <v>N/A</v>
      </c>
      <c r="I176" s="8">
        <v>-12.2</v>
      </c>
      <c r="J176" s="8">
        <v>121.1</v>
      </c>
      <c r="K176" s="28" t="s">
        <v>734</v>
      </c>
      <c r="L176" s="105" t="str">
        <f t="shared" si="28"/>
        <v>No</v>
      </c>
    </row>
    <row r="177" spans="1:12" x14ac:dyDescent="0.2">
      <c r="A177" s="128" t="s">
        <v>1338</v>
      </c>
      <c r="B177" s="22" t="s">
        <v>213</v>
      </c>
      <c r="C177" s="4">
        <v>8.6989992302000001</v>
      </c>
      <c r="D177" s="27" t="str">
        <f t="shared" si="25"/>
        <v>N/A</v>
      </c>
      <c r="E177" s="4">
        <v>9.7520661156999999</v>
      </c>
      <c r="F177" s="27" t="str">
        <f t="shared" si="26"/>
        <v>N/A</v>
      </c>
      <c r="G177" s="4">
        <v>11.832946636000001</v>
      </c>
      <c r="H177" s="27" t="str">
        <f t="shared" si="27"/>
        <v>N/A</v>
      </c>
      <c r="I177" s="8">
        <v>12.11</v>
      </c>
      <c r="J177" s="8">
        <v>21.34</v>
      </c>
      <c r="K177" s="28" t="s">
        <v>734</v>
      </c>
      <c r="L177" s="105" t="str">
        <f t="shared" si="28"/>
        <v>Yes</v>
      </c>
    </row>
    <row r="178" spans="1:12" x14ac:dyDescent="0.2">
      <c r="A178" s="128" t="s">
        <v>1339</v>
      </c>
      <c r="B178" s="22" t="s">
        <v>213</v>
      </c>
      <c r="C178" s="4">
        <v>2.5252416058999998</v>
      </c>
      <c r="D178" s="27" t="str">
        <f t="shared" si="25"/>
        <v>N/A</v>
      </c>
      <c r="E178" s="4">
        <v>2.3949293856999998</v>
      </c>
      <c r="F178" s="27" t="str">
        <f t="shared" si="26"/>
        <v>N/A</v>
      </c>
      <c r="G178" s="4">
        <v>3.8142007902000001</v>
      </c>
      <c r="H178" s="27" t="str">
        <f t="shared" si="27"/>
        <v>N/A</v>
      </c>
      <c r="I178" s="8">
        <v>-5.16</v>
      </c>
      <c r="J178" s="8">
        <v>59.26</v>
      </c>
      <c r="K178" s="28" t="s">
        <v>734</v>
      </c>
      <c r="L178" s="105" t="str">
        <f t="shared" si="28"/>
        <v>No</v>
      </c>
    </row>
    <row r="179" spans="1:12" x14ac:dyDescent="0.2">
      <c r="A179" s="128" t="s">
        <v>1340</v>
      </c>
      <c r="B179" s="22" t="s">
        <v>213</v>
      </c>
      <c r="C179" s="4">
        <v>0.1744768079</v>
      </c>
      <c r="D179" s="27" t="str">
        <f t="shared" si="25"/>
        <v>N/A</v>
      </c>
      <c r="E179" s="4">
        <v>0.1330028147</v>
      </c>
      <c r="F179" s="27" t="str">
        <f t="shared" si="26"/>
        <v>N/A</v>
      </c>
      <c r="G179" s="4">
        <v>0.21229659849999999</v>
      </c>
      <c r="H179" s="27" t="str">
        <f t="shared" si="27"/>
        <v>N/A</v>
      </c>
      <c r="I179" s="8">
        <v>-23.8</v>
      </c>
      <c r="J179" s="8">
        <v>59.62</v>
      </c>
      <c r="K179" s="28" t="s">
        <v>734</v>
      </c>
      <c r="L179" s="105" t="str">
        <f t="shared" si="28"/>
        <v>No</v>
      </c>
    </row>
    <row r="180" spans="1:12" x14ac:dyDescent="0.2">
      <c r="A180" s="128" t="s">
        <v>1341</v>
      </c>
      <c r="B180" s="22" t="s">
        <v>213</v>
      </c>
      <c r="C180" s="4">
        <v>0.104216226</v>
      </c>
      <c r="D180" s="27" t="str">
        <f t="shared" si="25"/>
        <v>N/A</v>
      </c>
      <c r="E180" s="4">
        <v>0.1018433649</v>
      </c>
      <c r="F180" s="27" t="str">
        <f t="shared" si="26"/>
        <v>N/A</v>
      </c>
      <c r="G180" s="4">
        <v>6.1954378999999997E-2</v>
      </c>
      <c r="H180" s="27" t="str">
        <f t="shared" si="27"/>
        <v>N/A</v>
      </c>
      <c r="I180" s="8">
        <v>-2.2799999999999998</v>
      </c>
      <c r="J180" s="8">
        <v>-39.200000000000003</v>
      </c>
      <c r="K180" s="28" t="s">
        <v>734</v>
      </c>
      <c r="L180" s="105" t="str">
        <f t="shared" si="28"/>
        <v>No</v>
      </c>
    </row>
    <row r="181" spans="1:12" x14ac:dyDescent="0.2">
      <c r="A181" s="128" t="s">
        <v>86</v>
      </c>
      <c r="B181" s="22" t="s">
        <v>213</v>
      </c>
      <c r="C181" s="4">
        <v>1.6538688718000001</v>
      </c>
      <c r="D181" s="27" t="str">
        <f t="shared" si="25"/>
        <v>N/A</v>
      </c>
      <c r="E181" s="4">
        <v>3.1974921630000002</v>
      </c>
      <c r="F181" s="27" t="str">
        <f t="shared" si="26"/>
        <v>N/A</v>
      </c>
      <c r="G181" s="4">
        <v>4.2687193841999997</v>
      </c>
      <c r="H181" s="27" t="str">
        <f t="shared" si="27"/>
        <v>N/A</v>
      </c>
      <c r="I181" s="8">
        <v>93.33</v>
      </c>
      <c r="J181" s="8">
        <v>33.5</v>
      </c>
      <c r="K181" s="28" t="s">
        <v>734</v>
      </c>
      <c r="L181" s="105" t="str">
        <f t="shared" si="28"/>
        <v>No</v>
      </c>
    </row>
    <row r="182" spans="1:12" x14ac:dyDescent="0.2">
      <c r="A182" s="128" t="s">
        <v>87</v>
      </c>
      <c r="B182" s="22" t="s">
        <v>213</v>
      </c>
      <c r="C182" s="4">
        <v>56.399003520000001</v>
      </c>
      <c r="D182" s="27" t="str">
        <f t="shared" si="25"/>
        <v>N/A</v>
      </c>
      <c r="E182" s="4">
        <v>56.707000544000003</v>
      </c>
      <c r="F182" s="27" t="str">
        <f t="shared" si="26"/>
        <v>N/A</v>
      </c>
      <c r="G182" s="4">
        <v>35.980268074000001</v>
      </c>
      <c r="H182" s="27" t="str">
        <f t="shared" si="27"/>
        <v>N/A</v>
      </c>
      <c r="I182" s="8">
        <v>0.54610000000000003</v>
      </c>
      <c r="J182" s="8">
        <v>-36.6</v>
      </c>
      <c r="K182" s="28" t="s">
        <v>734</v>
      </c>
      <c r="L182" s="105" t="str">
        <f t="shared" si="28"/>
        <v>No</v>
      </c>
    </row>
    <row r="183" spans="1:12" x14ac:dyDescent="0.2">
      <c r="A183" s="128" t="s">
        <v>466</v>
      </c>
      <c r="B183" s="22" t="s">
        <v>213</v>
      </c>
      <c r="C183" s="4">
        <v>26.096997690999999</v>
      </c>
      <c r="D183" s="27" t="str">
        <f t="shared" si="25"/>
        <v>N/A</v>
      </c>
      <c r="E183" s="4">
        <v>23.305785124</v>
      </c>
      <c r="F183" s="27" t="str">
        <f t="shared" si="26"/>
        <v>N/A</v>
      </c>
      <c r="G183" s="4">
        <v>25.464037123000001</v>
      </c>
      <c r="H183" s="27" t="str">
        <f t="shared" si="27"/>
        <v>N/A</v>
      </c>
      <c r="I183" s="8">
        <v>-10.7</v>
      </c>
      <c r="J183" s="8">
        <v>9.2609999999999992</v>
      </c>
      <c r="K183" s="28" t="s">
        <v>734</v>
      </c>
      <c r="L183" s="105" t="str">
        <f t="shared" si="28"/>
        <v>Yes</v>
      </c>
    </row>
    <row r="184" spans="1:12" x14ac:dyDescent="0.2">
      <c r="A184" s="128" t="s">
        <v>467</v>
      </c>
      <c r="B184" s="22" t="s">
        <v>213</v>
      </c>
      <c r="C184" s="4">
        <v>69.958705381000001</v>
      </c>
      <c r="D184" s="27" t="str">
        <f t="shared" si="25"/>
        <v>N/A</v>
      </c>
      <c r="E184" s="4">
        <v>72.043559638999994</v>
      </c>
      <c r="F184" s="27" t="str">
        <f t="shared" si="26"/>
        <v>N/A</v>
      </c>
      <c r="G184" s="4">
        <v>53.841893439000003</v>
      </c>
      <c r="H184" s="27" t="str">
        <f t="shared" si="27"/>
        <v>N/A</v>
      </c>
      <c r="I184" s="8">
        <v>2.98</v>
      </c>
      <c r="J184" s="8">
        <v>-25.3</v>
      </c>
      <c r="K184" s="28" t="s">
        <v>734</v>
      </c>
      <c r="L184" s="105" t="str">
        <f t="shared" si="28"/>
        <v>Yes</v>
      </c>
    </row>
    <row r="185" spans="1:12" x14ac:dyDescent="0.2">
      <c r="A185" s="128" t="s">
        <v>468</v>
      </c>
      <c r="B185" s="22" t="s">
        <v>213</v>
      </c>
      <c r="C185" s="4">
        <v>52.038423035000001</v>
      </c>
      <c r="D185" s="27" t="str">
        <f t="shared" si="25"/>
        <v>N/A</v>
      </c>
      <c r="E185" s="4">
        <v>53.172404346</v>
      </c>
      <c r="F185" s="27" t="str">
        <f t="shared" si="26"/>
        <v>N/A</v>
      </c>
      <c r="G185" s="4">
        <v>29.467716684999999</v>
      </c>
      <c r="H185" s="27" t="str">
        <f t="shared" si="27"/>
        <v>N/A</v>
      </c>
      <c r="I185" s="8">
        <v>2.1789999999999998</v>
      </c>
      <c r="J185" s="8">
        <v>-44.6</v>
      </c>
      <c r="K185" s="28" t="s">
        <v>734</v>
      </c>
      <c r="L185" s="105" t="str">
        <f t="shared" si="28"/>
        <v>No</v>
      </c>
    </row>
    <row r="186" spans="1:12" x14ac:dyDescent="0.2">
      <c r="A186" s="128" t="s">
        <v>469</v>
      </c>
      <c r="B186" s="22" t="s">
        <v>213</v>
      </c>
      <c r="C186" s="4">
        <v>63.805251591999998</v>
      </c>
      <c r="D186" s="27" t="str">
        <f t="shared" si="25"/>
        <v>N/A</v>
      </c>
      <c r="E186" s="4">
        <v>59.136368265999998</v>
      </c>
      <c r="F186" s="27" t="str">
        <f t="shared" si="26"/>
        <v>N/A</v>
      </c>
      <c r="G186" s="4">
        <v>40.675865952999999</v>
      </c>
      <c r="H186" s="27" t="str">
        <f t="shared" si="27"/>
        <v>N/A</v>
      </c>
      <c r="I186" s="8">
        <v>-7.32</v>
      </c>
      <c r="J186" s="8">
        <v>-31.2</v>
      </c>
      <c r="K186" s="28" t="s">
        <v>734</v>
      </c>
      <c r="L186" s="105" t="str">
        <f t="shared" si="28"/>
        <v>No</v>
      </c>
    </row>
    <row r="187" spans="1:12" x14ac:dyDescent="0.2">
      <c r="A187" s="128" t="s">
        <v>116</v>
      </c>
      <c r="B187" s="22" t="s">
        <v>213</v>
      </c>
      <c r="C187" s="4">
        <v>75.632005466999999</v>
      </c>
      <c r="D187" s="27" t="str">
        <f t="shared" si="25"/>
        <v>N/A</v>
      </c>
      <c r="E187" s="4">
        <v>77.429920402999997</v>
      </c>
      <c r="F187" s="27" t="str">
        <f t="shared" si="26"/>
        <v>N/A</v>
      </c>
      <c r="G187" s="4">
        <v>58.755089282</v>
      </c>
      <c r="H187" s="27" t="str">
        <f t="shared" si="27"/>
        <v>N/A</v>
      </c>
      <c r="I187" s="8">
        <v>2.3769999999999998</v>
      </c>
      <c r="J187" s="8">
        <v>-24.1</v>
      </c>
      <c r="K187" s="28" t="s">
        <v>734</v>
      </c>
      <c r="L187" s="105" t="str">
        <f t="shared" si="28"/>
        <v>Yes</v>
      </c>
    </row>
    <row r="188" spans="1:12" x14ac:dyDescent="0.2">
      <c r="A188" s="128" t="s">
        <v>470</v>
      </c>
      <c r="B188" s="22" t="s">
        <v>213</v>
      </c>
      <c r="C188" s="4">
        <v>48.344880676999999</v>
      </c>
      <c r="D188" s="27" t="str">
        <f t="shared" si="25"/>
        <v>N/A</v>
      </c>
      <c r="E188" s="4">
        <v>50.495867769</v>
      </c>
      <c r="F188" s="27" t="str">
        <f t="shared" si="26"/>
        <v>N/A</v>
      </c>
      <c r="G188" s="4">
        <v>48.839907193000002</v>
      </c>
      <c r="H188" s="27" t="str">
        <f t="shared" si="27"/>
        <v>N/A</v>
      </c>
      <c r="I188" s="8">
        <v>4.4489999999999998</v>
      </c>
      <c r="J188" s="8">
        <v>-3.28</v>
      </c>
      <c r="K188" s="28" t="s">
        <v>734</v>
      </c>
      <c r="L188" s="105" t="str">
        <f t="shared" si="28"/>
        <v>Yes</v>
      </c>
    </row>
    <row r="189" spans="1:12" x14ac:dyDescent="0.2">
      <c r="A189" s="128" t="s">
        <v>471</v>
      </c>
      <c r="B189" s="22" t="s">
        <v>213</v>
      </c>
      <c r="C189" s="4">
        <v>85.004215943000005</v>
      </c>
      <c r="D189" s="27" t="str">
        <f t="shared" si="25"/>
        <v>N/A</v>
      </c>
      <c r="E189" s="4">
        <v>86.596052408000006</v>
      </c>
      <c r="F189" s="27" t="str">
        <f t="shared" si="26"/>
        <v>N/A</v>
      </c>
      <c r="G189" s="4">
        <v>72.971975040000004</v>
      </c>
      <c r="H189" s="27" t="str">
        <f t="shared" si="27"/>
        <v>N/A</v>
      </c>
      <c r="I189" s="8">
        <v>1.873</v>
      </c>
      <c r="J189" s="8">
        <v>-15.7</v>
      </c>
      <c r="K189" s="28" t="s">
        <v>734</v>
      </c>
      <c r="L189" s="105" t="str">
        <f t="shared" si="28"/>
        <v>Yes</v>
      </c>
    </row>
    <row r="190" spans="1:12" x14ac:dyDescent="0.2">
      <c r="A190" s="128" t="s">
        <v>472</v>
      </c>
      <c r="B190" s="22" t="s">
        <v>213</v>
      </c>
      <c r="C190" s="4">
        <v>72.737283692000005</v>
      </c>
      <c r="D190" s="27" t="str">
        <f t="shared" si="25"/>
        <v>N/A</v>
      </c>
      <c r="E190" s="4">
        <v>76.026794985999999</v>
      </c>
      <c r="F190" s="27" t="str">
        <f t="shared" si="26"/>
        <v>N/A</v>
      </c>
      <c r="G190" s="4">
        <v>53.613786232999999</v>
      </c>
      <c r="H190" s="27" t="str">
        <f t="shared" si="27"/>
        <v>N/A</v>
      </c>
      <c r="I190" s="8">
        <v>4.5220000000000002</v>
      </c>
      <c r="J190" s="8">
        <v>-29.5</v>
      </c>
      <c r="K190" s="28" t="s">
        <v>734</v>
      </c>
      <c r="L190" s="105" t="str">
        <f t="shared" si="28"/>
        <v>Yes</v>
      </c>
    </row>
    <row r="191" spans="1:12" x14ac:dyDescent="0.2">
      <c r="A191" s="128" t="s">
        <v>473</v>
      </c>
      <c r="B191" s="22" t="s">
        <v>213</v>
      </c>
      <c r="C191" s="4">
        <v>80.371100386999998</v>
      </c>
      <c r="D191" s="27" t="str">
        <f t="shared" si="25"/>
        <v>N/A</v>
      </c>
      <c r="E191" s="4">
        <v>75.783684692999998</v>
      </c>
      <c r="F191" s="27" t="str">
        <f t="shared" si="26"/>
        <v>N/A</v>
      </c>
      <c r="G191" s="4">
        <v>62.365530835999998</v>
      </c>
      <c r="H191" s="27" t="str">
        <f t="shared" si="27"/>
        <v>N/A</v>
      </c>
      <c r="I191" s="8">
        <v>-5.71</v>
      </c>
      <c r="J191" s="8">
        <v>-17.7</v>
      </c>
      <c r="K191" s="28" t="s">
        <v>734</v>
      </c>
      <c r="L191" s="105" t="str">
        <f t="shared" si="28"/>
        <v>Yes</v>
      </c>
    </row>
    <row r="192" spans="1:12" x14ac:dyDescent="0.2">
      <c r="A192" s="128" t="s">
        <v>1342</v>
      </c>
      <c r="B192" s="22" t="s">
        <v>213</v>
      </c>
      <c r="C192" s="23">
        <v>7.0234058167000004</v>
      </c>
      <c r="D192" s="27" t="str">
        <f t="shared" si="25"/>
        <v>N/A</v>
      </c>
      <c r="E192" s="23">
        <v>7.3967506475000002</v>
      </c>
      <c r="F192" s="27" t="str">
        <f t="shared" si="26"/>
        <v>N/A</v>
      </c>
      <c r="G192" s="23">
        <v>10.018222471</v>
      </c>
      <c r="H192" s="27" t="str">
        <f t="shared" si="27"/>
        <v>N/A</v>
      </c>
      <c r="I192" s="8">
        <v>5.3159999999999998</v>
      </c>
      <c r="J192" s="8">
        <v>35.44</v>
      </c>
      <c r="K192" s="28" t="s">
        <v>734</v>
      </c>
      <c r="L192" s="105" t="str">
        <f t="shared" si="28"/>
        <v>No</v>
      </c>
    </row>
    <row r="193" spans="1:12" x14ac:dyDescent="0.2">
      <c r="A193" s="128" t="s">
        <v>1343</v>
      </c>
      <c r="B193" s="22" t="s">
        <v>213</v>
      </c>
      <c r="C193" s="23">
        <v>7.2481203008000001</v>
      </c>
      <c r="D193" s="27" t="str">
        <f t="shared" si="25"/>
        <v>N/A</v>
      </c>
      <c r="E193" s="23">
        <v>8.3537414965999996</v>
      </c>
      <c r="F193" s="27" t="str">
        <f t="shared" si="26"/>
        <v>N/A</v>
      </c>
      <c r="G193" s="23">
        <v>11.68164794</v>
      </c>
      <c r="H193" s="27" t="str">
        <f t="shared" si="27"/>
        <v>N/A</v>
      </c>
      <c r="I193" s="8">
        <v>15.25</v>
      </c>
      <c r="J193" s="8">
        <v>39.840000000000003</v>
      </c>
      <c r="K193" s="28" t="s">
        <v>734</v>
      </c>
      <c r="L193" s="105" t="str">
        <f t="shared" si="28"/>
        <v>No</v>
      </c>
    </row>
    <row r="194" spans="1:12" x14ac:dyDescent="0.2">
      <c r="A194" s="128" t="s">
        <v>1344</v>
      </c>
      <c r="B194" s="22" t="s">
        <v>213</v>
      </c>
      <c r="C194" s="23">
        <v>14.876819555000001</v>
      </c>
      <c r="D194" s="27" t="str">
        <f t="shared" si="25"/>
        <v>N/A</v>
      </c>
      <c r="E194" s="23">
        <v>15.269069799</v>
      </c>
      <c r="F194" s="27" t="str">
        <f t="shared" si="26"/>
        <v>N/A</v>
      </c>
      <c r="G194" s="23">
        <v>17.15979815</v>
      </c>
      <c r="H194" s="27" t="str">
        <f t="shared" si="27"/>
        <v>N/A</v>
      </c>
      <c r="I194" s="8">
        <v>2.637</v>
      </c>
      <c r="J194" s="8">
        <v>12.38</v>
      </c>
      <c r="K194" s="28" t="s">
        <v>734</v>
      </c>
      <c r="L194" s="105" t="str">
        <f t="shared" si="28"/>
        <v>Yes</v>
      </c>
    </row>
    <row r="195" spans="1:12" x14ac:dyDescent="0.2">
      <c r="A195" s="128" t="s">
        <v>1345</v>
      </c>
      <c r="B195" s="22" t="s">
        <v>213</v>
      </c>
      <c r="C195" s="23">
        <v>3.9098735066999999</v>
      </c>
      <c r="D195" s="27" t="str">
        <f t="shared" si="25"/>
        <v>N/A</v>
      </c>
      <c r="E195" s="23">
        <v>4.3260807054999999</v>
      </c>
      <c r="F195" s="27" t="str">
        <f t="shared" si="26"/>
        <v>N/A</v>
      </c>
      <c r="G195" s="23">
        <v>5.0234234233999997</v>
      </c>
      <c r="H195" s="27" t="str">
        <f t="shared" si="27"/>
        <v>N/A</v>
      </c>
      <c r="I195" s="8">
        <v>10.65</v>
      </c>
      <c r="J195" s="8">
        <v>16.12</v>
      </c>
      <c r="K195" s="28" t="s">
        <v>734</v>
      </c>
      <c r="L195" s="105" t="str">
        <f t="shared" si="28"/>
        <v>Yes</v>
      </c>
    </row>
    <row r="196" spans="1:12" x14ac:dyDescent="0.2">
      <c r="A196" s="128" t="s">
        <v>1346</v>
      </c>
      <c r="B196" s="22" t="s">
        <v>213</v>
      </c>
      <c r="C196" s="23">
        <v>3.9531866891999998</v>
      </c>
      <c r="D196" s="27" t="str">
        <f t="shared" si="25"/>
        <v>N/A</v>
      </c>
      <c r="E196" s="23">
        <v>3.8724482989000002</v>
      </c>
      <c r="F196" s="27" t="str">
        <f t="shared" si="26"/>
        <v>N/A</v>
      </c>
      <c r="G196" s="23">
        <v>4.6368948246999997</v>
      </c>
      <c r="H196" s="27" t="str">
        <f t="shared" si="27"/>
        <v>N/A</v>
      </c>
      <c r="I196" s="8">
        <v>-2.04</v>
      </c>
      <c r="J196" s="8">
        <v>19.739999999999998</v>
      </c>
      <c r="K196" s="28" t="s">
        <v>734</v>
      </c>
      <c r="L196" s="105" t="str">
        <f t="shared" si="28"/>
        <v>Yes</v>
      </c>
    </row>
    <row r="197" spans="1:12" x14ac:dyDescent="0.2">
      <c r="A197" s="128" t="s">
        <v>1347</v>
      </c>
      <c r="B197" s="22" t="s">
        <v>213</v>
      </c>
      <c r="C197" s="23">
        <v>238.61724749000001</v>
      </c>
      <c r="D197" s="27" t="str">
        <f t="shared" si="25"/>
        <v>N/A</v>
      </c>
      <c r="E197" s="23">
        <v>242.16238245</v>
      </c>
      <c r="F197" s="27" t="str">
        <f t="shared" si="26"/>
        <v>N/A</v>
      </c>
      <c r="G197" s="23">
        <v>236.29881036</v>
      </c>
      <c r="H197" s="27" t="str">
        <f t="shared" si="27"/>
        <v>N/A</v>
      </c>
      <c r="I197" s="8">
        <v>1.486</v>
      </c>
      <c r="J197" s="8">
        <v>-2.42</v>
      </c>
      <c r="K197" s="28" t="s">
        <v>734</v>
      </c>
      <c r="L197" s="105" t="str">
        <f t="shared" si="28"/>
        <v>Yes</v>
      </c>
    </row>
    <row r="198" spans="1:12" x14ac:dyDescent="0.2">
      <c r="A198" s="128" t="s">
        <v>1348</v>
      </c>
      <c r="B198" s="22" t="s">
        <v>213</v>
      </c>
      <c r="C198" s="23">
        <v>238.20353982</v>
      </c>
      <c r="D198" s="27" t="str">
        <f t="shared" si="25"/>
        <v>N/A</v>
      </c>
      <c r="E198" s="23">
        <v>238.63559322</v>
      </c>
      <c r="F198" s="27" t="str">
        <f t="shared" si="26"/>
        <v>N/A</v>
      </c>
      <c r="G198" s="23">
        <v>218.87254902000001</v>
      </c>
      <c r="H198" s="27" t="str">
        <f t="shared" si="27"/>
        <v>N/A</v>
      </c>
      <c r="I198" s="8">
        <v>0.18140000000000001</v>
      </c>
      <c r="J198" s="8">
        <v>-8.2799999999999994</v>
      </c>
      <c r="K198" s="28" t="s">
        <v>734</v>
      </c>
      <c r="L198" s="105" t="str">
        <f t="shared" si="28"/>
        <v>Yes</v>
      </c>
    </row>
    <row r="199" spans="1:12" x14ac:dyDescent="0.2">
      <c r="A199" s="128" t="s">
        <v>1349</v>
      </c>
      <c r="B199" s="22" t="s">
        <v>213</v>
      </c>
      <c r="C199" s="23">
        <v>270.83133562</v>
      </c>
      <c r="D199" s="27" t="str">
        <f t="shared" si="25"/>
        <v>N/A</v>
      </c>
      <c r="E199" s="23">
        <v>276.33747779999999</v>
      </c>
      <c r="F199" s="27" t="str">
        <f t="shared" si="26"/>
        <v>N/A</v>
      </c>
      <c r="G199" s="23">
        <v>262.59244918000002</v>
      </c>
      <c r="H199" s="27" t="str">
        <f t="shared" si="27"/>
        <v>N/A</v>
      </c>
      <c r="I199" s="8">
        <v>2.0329999999999999</v>
      </c>
      <c r="J199" s="8">
        <v>-4.97</v>
      </c>
      <c r="K199" s="28" t="s">
        <v>734</v>
      </c>
      <c r="L199" s="105" t="str">
        <f t="shared" si="28"/>
        <v>Yes</v>
      </c>
    </row>
    <row r="200" spans="1:12" x14ac:dyDescent="0.2">
      <c r="A200" s="128" t="s">
        <v>1350</v>
      </c>
      <c r="B200" s="22" t="s">
        <v>213</v>
      </c>
      <c r="C200" s="23">
        <v>134.25409836</v>
      </c>
      <c r="D200" s="27" t="str">
        <f t="shared" si="25"/>
        <v>N/A</v>
      </c>
      <c r="E200" s="23">
        <v>116.9269103</v>
      </c>
      <c r="F200" s="27" t="str">
        <f t="shared" si="26"/>
        <v>N/A</v>
      </c>
      <c r="G200" s="23">
        <v>113.17877095</v>
      </c>
      <c r="H200" s="27" t="str">
        <f t="shared" si="27"/>
        <v>N/A</v>
      </c>
      <c r="I200" s="8">
        <v>-12.9</v>
      </c>
      <c r="J200" s="8">
        <v>-3.21</v>
      </c>
      <c r="K200" s="28" t="s">
        <v>734</v>
      </c>
      <c r="L200" s="105" t="str">
        <f t="shared" si="28"/>
        <v>Yes</v>
      </c>
    </row>
    <row r="201" spans="1:12" x14ac:dyDescent="0.2">
      <c r="A201" s="128" t="s">
        <v>1351</v>
      </c>
      <c r="B201" s="22" t="s">
        <v>213</v>
      </c>
      <c r="C201" s="23">
        <v>252.04347826</v>
      </c>
      <c r="D201" s="27" t="str">
        <f t="shared" si="25"/>
        <v>N/A</v>
      </c>
      <c r="E201" s="23">
        <v>234.78</v>
      </c>
      <c r="F201" s="27" t="str">
        <f t="shared" si="26"/>
        <v>N/A</v>
      </c>
      <c r="G201" s="23">
        <v>105.36363636</v>
      </c>
      <c r="H201" s="27" t="str">
        <f t="shared" si="27"/>
        <v>N/A</v>
      </c>
      <c r="I201" s="8">
        <v>-6.85</v>
      </c>
      <c r="J201" s="8">
        <v>-55.1</v>
      </c>
      <c r="K201" s="28" t="s">
        <v>734</v>
      </c>
      <c r="L201" s="105" t="str">
        <f t="shared" si="28"/>
        <v>No</v>
      </c>
    </row>
    <row r="202" spans="1:12" x14ac:dyDescent="0.2">
      <c r="A202" s="128" t="s">
        <v>28</v>
      </c>
      <c r="B202" s="22" t="s">
        <v>213</v>
      </c>
      <c r="C202" s="4">
        <v>1.8284288847000001</v>
      </c>
      <c r="D202" s="27" t="str">
        <f t="shared" si="25"/>
        <v>N/A</v>
      </c>
      <c r="E202" s="4">
        <v>1.7760913629999999</v>
      </c>
      <c r="F202" s="27" t="str">
        <f t="shared" si="26"/>
        <v>N/A</v>
      </c>
      <c r="G202" s="4">
        <v>0.74414065480000002</v>
      </c>
      <c r="H202" s="27" t="str">
        <f t="shared" si="27"/>
        <v>N/A</v>
      </c>
      <c r="I202" s="8">
        <v>-2.86</v>
      </c>
      <c r="J202" s="8">
        <v>-58.1</v>
      </c>
      <c r="K202" s="28" t="s">
        <v>734</v>
      </c>
      <c r="L202" s="105" t="str">
        <f t="shared" si="28"/>
        <v>No</v>
      </c>
    </row>
    <row r="203" spans="1:12" x14ac:dyDescent="0.2">
      <c r="A203" s="128" t="s">
        <v>123</v>
      </c>
      <c r="B203" s="22" t="s">
        <v>213</v>
      </c>
      <c r="C203" s="23">
        <v>0</v>
      </c>
      <c r="D203" s="27" t="str">
        <f t="shared" ref="D203:D213" si="29">IF($B203="N/A","N/A",IF(C203&gt;10,"No",IF(C203&lt;-10,"No","Yes")))</f>
        <v>N/A</v>
      </c>
      <c r="E203" s="23">
        <v>0</v>
      </c>
      <c r="F203" s="27" t="str">
        <f t="shared" ref="F203:F213" si="30">IF($B203="N/A","N/A",IF(E203&gt;10,"No",IF(E203&lt;-10,"No","Yes")))</f>
        <v>N/A</v>
      </c>
      <c r="G203" s="23">
        <v>11</v>
      </c>
      <c r="H203" s="27" t="str">
        <f t="shared" ref="H203:H213" si="31">IF($B203="N/A","N/A",IF(G203&gt;10,"No",IF(G203&lt;-10,"No","Yes")))</f>
        <v>N/A</v>
      </c>
      <c r="I203" s="8" t="s">
        <v>1748</v>
      </c>
      <c r="J203" s="8" t="s">
        <v>1748</v>
      </c>
      <c r="K203" s="10" t="s">
        <v>213</v>
      </c>
      <c r="L203" s="105" t="str">
        <f t="shared" ref="L203:L213" si="32">IF(J203="Div by 0", "N/A", IF(K203="N/A","N/A", IF(J203&gt;VALUE(MID(K203,1,2)), "No", IF(J203&lt;-1*VALUE(MID(K203,1,2)), "No", "Yes"))))</f>
        <v>N/A</v>
      </c>
    </row>
    <row r="204" spans="1:12" x14ac:dyDescent="0.2">
      <c r="A204" s="128" t="s">
        <v>124</v>
      </c>
      <c r="B204" s="22" t="s">
        <v>213</v>
      </c>
      <c r="C204" s="23">
        <v>11</v>
      </c>
      <c r="D204" s="27" t="str">
        <f t="shared" si="29"/>
        <v>N/A</v>
      </c>
      <c r="E204" s="23">
        <v>12</v>
      </c>
      <c r="F204" s="27" t="str">
        <f t="shared" si="30"/>
        <v>N/A</v>
      </c>
      <c r="G204" s="23">
        <v>11</v>
      </c>
      <c r="H204" s="27" t="str">
        <f t="shared" si="31"/>
        <v>N/A</v>
      </c>
      <c r="I204" s="8">
        <v>71.430000000000007</v>
      </c>
      <c r="J204" s="8">
        <v>-50</v>
      </c>
      <c r="K204" s="10" t="s">
        <v>213</v>
      </c>
      <c r="L204" s="105" t="str">
        <f t="shared" si="32"/>
        <v>N/A</v>
      </c>
    </row>
    <row r="205" spans="1:12" ht="25.5" x14ac:dyDescent="0.2">
      <c r="A205" s="128" t="s">
        <v>1599</v>
      </c>
      <c r="B205" s="22" t="s">
        <v>213</v>
      </c>
      <c r="C205" s="23">
        <v>11</v>
      </c>
      <c r="D205" s="27" t="str">
        <f t="shared" si="29"/>
        <v>N/A</v>
      </c>
      <c r="E205" s="23">
        <v>11</v>
      </c>
      <c r="F205" s="27" t="str">
        <f t="shared" si="30"/>
        <v>N/A</v>
      </c>
      <c r="G205" s="23">
        <v>0</v>
      </c>
      <c r="H205" s="27" t="str">
        <f t="shared" si="31"/>
        <v>N/A</v>
      </c>
      <c r="I205" s="8">
        <v>16.670000000000002</v>
      </c>
      <c r="J205" s="8">
        <v>-100</v>
      </c>
      <c r="K205" s="10" t="s">
        <v>213</v>
      </c>
      <c r="L205" s="105" t="str">
        <f t="shared" si="32"/>
        <v>N/A</v>
      </c>
    </row>
    <row r="206" spans="1:12" ht="25.5" x14ac:dyDescent="0.2">
      <c r="A206" s="128" t="s">
        <v>1352</v>
      </c>
      <c r="B206" s="22" t="s">
        <v>213</v>
      </c>
      <c r="C206" s="23">
        <v>0</v>
      </c>
      <c r="D206" s="27" t="str">
        <f t="shared" si="29"/>
        <v>N/A</v>
      </c>
      <c r="E206" s="23">
        <v>11</v>
      </c>
      <c r="F206" s="27" t="str">
        <f t="shared" si="30"/>
        <v>N/A</v>
      </c>
      <c r="G206" s="23">
        <v>11</v>
      </c>
      <c r="H206" s="27" t="str">
        <f t="shared" si="31"/>
        <v>N/A</v>
      </c>
      <c r="I206" s="8" t="s">
        <v>1748</v>
      </c>
      <c r="J206" s="8">
        <v>200</v>
      </c>
      <c r="K206" s="10" t="s">
        <v>213</v>
      </c>
      <c r="L206" s="105" t="str">
        <f t="shared" si="32"/>
        <v>N/A</v>
      </c>
    </row>
    <row r="207" spans="1:12" x14ac:dyDescent="0.2">
      <c r="A207" s="128" t="s">
        <v>1600</v>
      </c>
      <c r="B207" s="22" t="s">
        <v>213</v>
      </c>
      <c r="C207" s="23">
        <v>11</v>
      </c>
      <c r="D207" s="27" t="str">
        <f t="shared" si="29"/>
        <v>N/A</v>
      </c>
      <c r="E207" s="23">
        <v>12</v>
      </c>
      <c r="F207" s="27" t="str">
        <f t="shared" si="30"/>
        <v>N/A</v>
      </c>
      <c r="G207" s="23">
        <v>14</v>
      </c>
      <c r="H207" s="27" t="str">
        <f t="shared" si="31"/>
        <v>N/A</v>
      </c>
      <c r="I207" s="8">
        <v>71.430000000000007</v>
      </c>
      <c r="J207" s="8">
        <v>16.670000000000002</v>
      </c>
      <c r="K207" s="10" t="s">
        <v>213</v>
      </c>
      <c r="L207" s="105" t="str">
        <f t="shared" si="32"/>
        <v>N/A</v>
      </c>
    </row>
    <row r="208" spans="1:12" x14ac:dyDescent="0.2">
      <c r="A208" s="128" t="s">
        <v>1601</v>
      </c>
      <c r="B208" s="22" t="s">
        <v>213</v>
      </c>
      <c r="C208" s="23">
        <v>11</v>
      </c>
      <c r="D208" s="27" t="str">
        <f t="shared" si="29"/>
        <v>N/A</v>
      </c>
      <c r="E208" s="23">
        <v>11</v>
      </c>
      <c r="F208" s="27" t="str">
        <f t="shared" si="30"/>
        <v>N/A</v>
      </c>
      <c r="G208" s="23">
        <v>11</v>
      </c>
      <c r="H208" s="27" t="str">
        <f t="shared" si="31"/>
        <v>N/A</v>
      </c>
      <c r="I208" s="8">
        <v>0</v>
      </c>
      <c r="J208" s="8">
        <v>-14.3</v>
      </c>
      <c r="K208" s="10" t="s">
        <v>213</v>
      </c>
      <c r="L208" s="105" t="str">
        <f t="shared" si="32"/>
        <v>N/A</v>
      </c>
    </row>
    <row r="209" spans="1:12" x14ac:dyDescent="0.2">
      <c r="A209" s="128" t="s">
        <v>125</v>
      </c>
      <c r="B209" s="22" t="s">
        <v>213</v>
      </c>
      <c r="C209" s="29">
        <v>966689</v>
      </c>
      <c r="D209" s="27" t="str">
        <f t="shared" si="29"/>
        <v>N/A</v>
      </c>
      <c r="E209" s="29">
        <v>945681</v>
      </c>
      <c r="F209" s="27" t="str">
        <f t="shared" si="30"/>
        <v>N/A</v>
      </c>
      <c r="G209" s="29">
        <v>1230700</v>
      </c>
      <c r="H209" s="27" t="str">
        <f t="shared" si="31"/>
        <v>N/A</v>
      </c>
      <c r="I209" s="8">
        <v>-2.17</v>
      </c>
      <c r="J209" s="8">
        <v>30.14</v>
      </c>
      <c r="K209" s="10" t="s">
        <v>213</v>
      </c>
      <c r="L209" s="105" t="str">
        <f t="shared" si="32"/>
        <v>N/A</v>
      </c>
    </row>
    <row r="210" spans="1:12" x14ac:dyDescent="0.2">
      <c r="A210" s="168" t="s">
        <v>1596</v>
      </c>
      <c r="B210" s="22" t="s">
        <v>213</v>
      </c>
      <c r="C210" s="29">
        <v>912348</v>
      </c>
      <c r="D210" s="27" t="str">
        <f t="shared" si="29"/>
        <v>N/A</v>
      </c>
      <c r="E210" s="29">
        <v>893031</v>
      </c>
      <c r="F210" s="27" t="str">
        <f t="shared" si="30"/>
        <v>N/A</v>
      </c>
      <c r="G210" s="29">
        <v>494492</v>
      </c>
      <c r="H210" s="27" t="str">
        <f t="shared" si="31"/>
        <v>N/A</v>
      </c>
      <c r="I210" s="8">
        <v>-2.12</v>
      </c>
      <c r="J210" s="8">
        <v>-44.6</v>
      </c>
      <c r="K210" s="10" t="s">
        <v>213</v>
      </c>
      <c r="L210" s="105" t="str">
        <f t="shared" si="32"/>
        <v>N/A</v>
      </c>
    </row>
    <row r="211" spans="1:12" x14ac:dyDescent="0.2">
      <c r="A211" s="168" t="s">
        <v>1353</v>
      </c>
      <c r="B211" s="22" t="s">
        <v>213</v>
      </c>
      <c r="C211" s="29">
        <v>142074</v>
      </c>
      <c r="D211" s="27" t="str">
        <f t="shared" si="29"/>
        <v>N/A</v>
      </c>
      <c r="E211" s="29">
        <v>265014</v>
      </c>
      <c r="F211" s="27" t="str">
        <f t="shared" si="30"/>
        <v>N/A</v>
      </c>
      <c r="G211" s="29">
        <v>229677</v>
      </c>
      <c r="H211" s="27" t="str">
        <f t="shared" si="31"/>
        <v>N/A</v>
      </c>
      <c r="I211" s="8">
        <v>86.53</v>
      </c>
      <c r="J211" s="8">
        <v>-13.3</v>
      </c>
      <c r="K211" s="10" t="s">
        <v>213</v>
      </c>
      <c r="L211" s="105" t="str">
        <f t="shared" si="32"/>
        <v>N/A</v>
      </c>
    </row>
    <row r="212" spans="1:12" x14ac:dyDescent="0.2">
      <c r="A212" s="168" t="s">
        <v>1590</v>
      </c>
      <c r="B212" s="22" t="s">
        <v>213</v>
      </c>
      <c r="C212" s="29">
        <v>452140</v>
      </c>
      <c r="D212" s="27" t="str">
        <f t="shared" si="29"/>
        <v>N/A</v>
      </c>
      <c r="E212" s="29">
        <v>480127</v>
      </c>
      <c r="F212" s="27" t="str">
        <f t="shared" si="30"/>
        <v>N/A</v>
      </c>
      <c r="G212" s="29">
        <v>881856</v>
      </c>
      <c r="H212" s="27" t="str">
        <f t="shared" si="31"/>
        <v>N/A</v>
      </c>
      <c r="I212" s="8">
        <v>6.19</v>
      </c>
      <c r="J212" s="8">
        <v>83.67</v>
      </c>
      <c r="K212" s="10" t="s">
        <v>213</v>
      </c>
      <c r="L212" s="105" t="str">
        <f t="shared" si="32"/>
        <v>N/A</v>
      </c>
    </row>
    <row r="213" spans="1:12" x14ac:dyDescent="0.2">
      <c r="A213" s="168" t="s">
        <v>1591</v>
      </c>
      <c r="B213" s="22" t="s">
        <v>213</v>
      </c>
      <c r="C213" s="29">
        <v>581790</v>
      </c>
      <c r="D213" s="27" t="str">
        <f t="shared" si="29"/>
        <v>N/A</v>
      </c>
      <c r="E213" s="29">
        <v>581885</v>
      </c>
      <c r="F213" s="27" t="str">
        <f t="shared" si="30"/>
        <v>N/A</v>
      </c>
      <c r="G213" s="29">
        <v>247267</v>
      </c>
      <c r="H213" s="27" t="str">
        <f t="shared" si="31"/>
        <v>N/A</v>
      </c>
      <c r="I213" s="8">
        <v>1.6299999999999999E-2</v>
      </c>
      <c r="J213" s="8">
        <v>-57.5</v>
      </c>
      <c r="K213" s="10" t="s">
        <v>213</v>
      </c>
      <c r="L213" s="105" t="str">
        <f t="shared" si="32"/>
        <v>N/A</v>
      </c>
    </row>
    <row r="214" spans="1:12" ht="25.5" x14ac:dyDescent="0.2">
      <c r="A214" s="128" t="s">
        <v>1354</v>
      </c>
      <c r="B214" s="22" t="s">
        <v>213</v>
      </c>
      <c r="C214" s="29">
        <v>71762672</v>
      </c>
      <c r="D214" s="27" t="str">
        <f t="shared" ref="D214:D228" si="33">IF($B214="N/A","N/A",IF(C214&gt;10,"No",IF(C214&lt;-10,"No","Yes")))</f>
        <v>N/A</v>
      </c>
      <c r="E214" s="29">
        <v>73983134</v>
      </c>
      <c r="F214" s="27" t="str">
        <f t="shared" ref="F214:F228" si="34">IF($B214="N/A","N/A",IF(E214&gt;10,"No",IF(E214&lt;-10,"No","Yes")))</f>
        <v>N/A</v>
      </c>
      <c r="G214" s="29">
        <v>25780282</v>
      </c>
      <c r="H214" s="27" t="str">
        <f t="shared" ref="H214:H228" si="35">IF($B214="N/A","N/A",IF(G214&gt;10,"No",IF(G214&lt;-10,"No","Yes")))</f>
        <v>N/A</v>
      </c>
      <c r="I214" s="8">
        <v>3.0939999999999999</v>
      </c>
      <c r="J214" s="8">
        <v>-65.2</v>
      </c>
      <c r="K214" s="28" t="s">
        <v>734</v>
      </c>
      <c r="L214" s="105" t="str">
        <f t="shared" ref="L214:L228" si="36">IF(J214="Div by 0", "N/A", IF(K214="N/A","N/A", IF(J214&gt;VALUE(MID(K214,1,2)), "No", IF(J214&lt;-1*VALUE(MID(K214,1,2)), "No", "Yes"))))</f>
        <v>No</v>
      </c>
    </row>
    <row r="215" spans="1:12" x14ac:dyDescent="0.2">
      <c r="A215" s="136" t="s">
        <v>646</v>
      </c>
      <c r="B215" s="22" t="s">
        <v>213</v>
      </c>
      <c r="C215" s="23">
        <v>26804</v>
      </c>
      <c r="D215" s="27" t="str">
        <f t="shared" si="33"/>
        <v>N/A</v>
      </c>
      <c r="E215" s="23">
        <v>22765</v>
      </c>
      <c r="F215" s="27" t="str">
        <f t="shared" si="34"/>
        <v>N/A</v>
      </c>
      <c r="G215" s="23">
        <v>7957</v>
      </c>
      <c r="H215" s="27" t="str">
        <f t="shared" si="35"/>
        <v>N/A</v>
      </c>
      <c r="I215" s="8">
        <v>-15.1</v>
      </c>
      <c r="J215" s="8">
        <v>-65</v>
      </c>
      <c r="K215" s="28" t="s">
        <v>734</v>
      </c>
      <c r="L215" s="105" t="str">
        <f t="shared" si="36"/>
        <v>No</v>
      </c>
    </row>
    <row r="216" spans="1:12" ht="25.5" x14ac:dyDescent="0.2">
      <c r="A216" s="137" t="s">
        <v>1355</v>
      </c>
      <c r="B216" s="22" t="s">
        <v>213</v>
      </c>
      <c r="C216" s="29">
        <v>2677.3120429999999</v>
      </c>
      <c r="D216" s="27" t="str">
        <f t="shared" si="33"/>
        <v>N/A</v>
      </c>
      <c r="E216" s="29">
        <v>3249.8631231999998</v>
      </c>
      <c r="F216" s="27" t="str">
        <f t="shared" si="34"/>
        <v>N/A</v>
      </c>
      <c r="G216" s="29">
        <v>3239.9499811000001</v>
      </c>
      <c r="H216" s="27" t="str">
        <f t="shared" si="35"/>
        <v>N/A</v>
      </c>
      <c r="I216" s="8">
        <v>21.39</v>
      </c>
      <c r="J216" s="8">
        <v>-0.30499999999999999</v>
      </c>
      <c r="K216" s="28" t="s">
        <v>734</v>
      </c>
      <c r="L216" s="105" t="str">
        <f t="shared" si="36"/>
        <v>Yes</v>
      </c>
    </row>
    <row r="217" spans="1:12" ht="25.5" x14ac:dyDescent="0.2">
      <c r="A217" s="128" t="s">
        <v>1356</v>
      </c>
      <c r="B217" s="22" t="s">
        <v>213</v>
      </c>
      <c r="C217" s="29">
        <v>8894788</v>
      </c>
      <c r="D217" s="27" t="str">
        <f t="shared" si="33"/>
        <v>N/A</v>
      </c>
      <c r="E217" s="29">
        <v>8443424</v>
      </c>
      <c r="F217" s="27" t="str">
        <f t="shared" si="34"/>
        <v>N/A</v>
      </c>
      <c r="G217" s="29">
        <v>1252767</v>
      </c>
      <c r="H217" s="27" t="str">
        <f t="shared" si="35"/>
        <v>N/A</v>
      </c>
      <c r="I217" s="8">
        <v>-5.07</v>
      </c>
      <c r="J217" s="8">
        <v>-85.2</v>
      </c>
      <c r="K217" s="28" t="s">
        <v>734</v>
      </c>
      <c r="L217" s="105" t="str">
        <f t="shared" si="36"/>
        <v>No</v>
      </c>
    </row>
    <row r="218" spans="1:12" x14ac:dyDescent="0.2">
      <c r="A218" s="137" t="s">
        <v>513</v>
      </c>
      <c r="B218" s="22" t="s">
        <v>213</v>
      </c>
      <c r="C218" s="23">
        <v>33644</v>
      </c>
      <c r="D218" s="27" t="str">
        <f t="shared" si="33"/>
        <v>N/A</v>
      </c>
      <c r="E218" s="23">
        <v>33410</v>
      </c>
      <c r="F218" s="27" t="str">
        <f t="shared" si="34"/>
        <v>N/A</v>
      </c>
      <c r="G218" s="23">
        <v>5329</v>
      </c>
      <c r="H218" s="27" t="str">
        <f t="shared" si="35"/>
        <v>N/A</v>
      </c>
      <c r="I218" s="8">
        <v>-0.69599999999999995</v>
      </c>
      <c r="J218" s="8">
        <v>-84</v>
      </c>
      <c r="K218" s="28" t="s">
        <v>734</v>
      </c>
      <c r="L218" s="105" t="str">
        <f t="shared" si="36"/>
        <v>No</v>
      </c>
    </row>
    <row r="219" spans="1:12" ht="25.5" x14ac:dyDescent="0.2">
      <c r="A219" s="128" t="s">
        <v>1357</v>
      </c>
      <c r="B219" s="22" t="s">
        <v>213</v>
      </c>
      <c r="C219" s="29">
        <v>264.37962191999998</v>
      </c>
      <c r="D219" s="27" t="str">
        <f t="shared" si="33"/>
        <v>N/A</v>
      </c>
      <c r="E219" s="29">
        <v>252.72146064</v>
      </c>
      <c r="F219" s="27" t="str">
        <f t="shared" si="34"/>
        <v>N/A</v>
      </c>
      <c r="G219" s="29">
        <v>235.08481892</v>
      </c>
      <c r="H219" s="27" t="str">
        <f t="shared" si="35"/>
        <v>N/A</v>
      </c>
      <c r="I219" s="8">
        <v>-4.41</v>
      </c>
      <c r="J219" s="8">
        <v>-6.98</v>
      </c>
      <c r="K219" s="28" t="s">
        <v>734</v>
      </c>
      <c r="L219" s="105" t="str">
        <f t="shared" si="36"/>
        <v>Yes</v>
      </c>
    </row>
    <row r="220" spans="1:12" ht="25.5" x14ac:dyDescent="0.2">
      <c r="A220" s="128" t="s">
        <v>1358</v>
      </c>
      <c r="B220" s="22" t="s">
        <v>213</v>
      </c>
      <c r="C220" s="29">
        <v>8022050</v>
      </c>
      <c r="D220" s="27" t="str">
        <f t="shared" si="33"/>
        <v>N/A</v>
      </c>
      <c r="E220" s="29">
        <v>8908200</v>
      </c>
      <c r="F220" s="27" t="str">
        <f t="shared" si="34"/>
        <v>N/A</v>
      </c>
      <c r="G220" s="29">
        <v>2458576</v>
      </c>
      <c r="H220" s="27" t="str">
        <f t="shared" si="35"/>
        <v>N/A</v>
      </c>
      <c r="I220" s="8">
        <v>11.05</v>
      </c>
      <c r="J220" s="8">
        <v>-72.400000000000006</v>
      </c>
      <c r="K220" s="28" t="s">
        <v>734</v>
      </c>
      <c r="L220" s="105" t="str">
        <f t="shared" si="36"/>
        <v>No</v>
      </c>
    </row>
    <row r="221" spans="1:12" x14ac:dyDescent="0.2">
      <c r="A221" s="137" t="s">
        <v>514</v>
      </c>
      <c r="B221" s="22" t="s">
        <v>213</v>
      </c>
      <c r="C221" s="23">
        <v>22441</v>
      </c>
      <c r="D221" s="27" t="str">
        <f t="shared" si="33"/>
        <v>N/A</v>
      </c>
      <c r="E221" s="23">
        <v>25552</v>
      </c>
      <c r="F221" s="27" t="str">
        <f t="shared" si="34"/>
        <v>N/A</v>
      </c>
      <c r="G221" s="23">
        <v>6957</v>
      </c>
      <c r="H221" s="27" t="str">
        <f t="shared" si="35"/>
        <v>N/A</v>
      </c>
      <c r="I221" s="8">
        <v>13.86</v>
      </c>
      <c r="J221" s="8">
        <v>-72.8</v>
      </c>
      <c r="K221" s="28" t="s">
        <v>734</v>
      </c>
      <c r="L221" s="105" t="str">
        <f t="shared" si="36"/>
        <v>No</v>
      </c>
    </row>
    <row r="222" spans="1:12" ht="25.5" x14ac:dyDescent="0.2">
      <c r="A222" s="128" t="s">
        <v>1359</v>
      </c>
      <c r="B222" s="22" t="s">
        <v>213</v>
      </c>
      <c r="C222" s="29">
        <v>357.47292900999997</v>
      </c>
      <c r="D222" s="27" t="str">
        <f t="shared" si="33"/>
        <v>N/A</v>
      </c>
      <c r="E222" s="29">
        <v>348.63024421</v>
      </c>
      <c r="F222" s="27" t="str">
        <f t="shared" si="34"/>
        <v>N/A</v>
      </c>
      <c r="G222" s="29">
        <v>353.39600402000002</v>
      </c>
      <c r="H222" s="27" t="str">
        <f t="shared" si="35"/>
        <v>N/A</v>
      </c>
      <c r="I222" s="8">
        <v>-2.4700000000000002</v>
      </c>
      <c r="J222" s="8">
        <v>1.367</v>
      </c>
      <c r="K222" s="28" t="s">
        <v>734</v>
      </c>
      <c r="L222" s="105" t="str">
        <f t="shared" si="36"/>
        <v>Yes</v>
      </c>
    </row>
    <row r="223" spans="1:12" ht="25.5" x14ac:dyDescent="0.2">
      <c r="A223" s="128" t="s">
        <v>1360</v>
      </c>
      <c r="B223" s="22" t="s">
        <v>213</v>
      </c>
      <c r="C223" s="29">
        <v>64578</v>
      </c>
      <c r="D223" s="27" t="str">
        <f t="shared" si="33"/>
        <v>N/A</v>
      </c>
      <c r="E223" s="29">
        <v>68569</v>
      </c>
      <c r="F223" s="27" t="str">
        <f t="shared" si="34"/>
        <v>N/A</v>
      </c>
      <c r="G223" s="29">
        <v>34818</v>
      </c>
      <c r="H223" s="27" t="str">
        <f t="shared" si="35"/>
        <v>N/A</v>
      </c>
      <c r="I223" s="8">
        <v>6.18</v>
      </c>
      <c r="J223" s="8">
        <v>-49.2</v>
      </c>
      <c r="K223" s="28" t="s">
        <v>734</v>
      </c>
      <c r="L223" s="105" t="str">
        <f t="shared" si="36"/>
        <v>No</v>
      </c>
    </row>
    <row r="224" spans="1:12" x14ac:dyDescent="0.2">
      <c r="A224" s="128" t="s">
        <v>515</v>
      </c>
      <c r="B224" s="22" t="s">
        <v>213</v>
      </c>
      <c r="C224" s="23">
        <v>90</v>
      </c>
      <c r="D224" s="27" t="str">
        <f t="shared" si="33"/>
        <v>N/A</v>
      </c>
      <c r="E224" s="23">
        <v>93</v>
      </c>
      <c r="F224" s="27" t="str">
        <f t="shared" si="34"/>
        <v>N/A</v>
      </c>
      <c r="G224" s="23">
        <v>53</v>
      </c>
      <c r="H224" s="27" t="str">
        <f t="shared" si="35"/>
        <v>N/A</v>
      </c>
      <c r="I224" s="8">
        <v>3.3330000000000002</v>
      </c>
      <c r="J224" s="8">
        <v>-43</v>
      </c>
      <c r="K224" s="28" t="s">
        <v>734</v>
      </c>
      <c r="L224" s="105" t="str">
        <f t="shared" si="36"/>
        <v>No</v>
      </c>
    </row>
    <row r="225" spans="1:12" ht="25.5" x14ac:dyDescent="0.2">
      <c r="A225" s="128" t="s">
        <v>1361</v>
      </c>
      <c r="B225" s="22" t="s">
        <v>213</v>
      </c>
      <c r="C225" s="29">
        <v>717.53333333</v>
      </c>
      <c r="D225" s="27" t="str">
        <f t="shared" si="33"/>
        <v>N/A</v>
      </c>
      <c r="E225" s="29">
        <v>737.30107526999996</v>
      </c>
      <c r="F225" s="27" t="str">
        <f t="shared" si="34"/>
        <v>N/A</v>
      </c>
      <c r="G225" s="29">
        <v>656.94339622999996</v>
      </c>
      <c r="H225" s="27" t="str">
        <f t="shared" si="35"/>
        <v>N/A</v>
      </c>
      <c r="I225" s="8">
        <v>2.7549999999999999</v>
      </c>
      <c r="J225" s="8">
        <v>-10.9</v>
      </c>
      <c r="K225" s="28" t="s">
        <v>734</v>
      </c>
      <c r="L225" s="105" t="str">
        <f t="shared" si="36"/>
        <v>Yes</v>
      </c>
    </row>
    <row r="226" spans="1:12" ht="25.5" x14ac:dyDescent="0.2">
      <c r="A226" s="128" t="s">
        <v>1362</v>
      </c>
      <c r="B226" s="22" t="s">
        <v>213</v>
      </c>
      <c r="C226" s="29">
        <v>61484366</v>
      </c>
      <c r="D226" s="27" t="str">
        <f t="shared" si="33"/>
        <v>N/A</v>
      </c>
      <c r="E226" s="29">
        <v>63189334</v>
      </c>
      <c r="F226" s="27" t="str">
        <f t="shared" si="34"/>
        <v>N/A</v>
      </c>
      <c r="G226" s="29">
        <v>111583953</v>
      </c>
      <c r="H226" s="27" t="str">
        <f t="shared" si="35"/>
        <v>N/A</v>
      </c>
      <c r="I226" s="8">
        <v>2.7730000000000001</v>
      </c>
      <c r="J226" s="8">
        <v>76.59</v>
      </c>
      <c r="K226" s="28" t="s">
        <v>734</v>
      </c>
      <c r="L226" s="105" t="str">
        <f t="shared" si="36"/>
        <v>No</v>
      </c>
    </row>
    <row r="227" spans="1:12" ht="25.5" x14ac:dyDescent="0.2">
      <c r="A227" s="128" t="s">
        <v>516</v>
      </c>
      <c r="B227" s="22" t="s">
        <v>213</v>
      </c>
      <c r="C227" s="23">
        <v>6017</v>
      </c>
      <c r="D227" s="27" t="str">
        <f t="shared" si="33"/>
        <v>N/A</v>
      </c>
      <c r="E227" s="23">
        <v>6667</v>
      </c>
      <c r="F227" s="27" t="str">
        <f t="shared" si="34"/>
        <v>N/A</v>
      </c>
      <c r="G227" s="23">
        <v>7042</v>
      </c>
      <c r="H227" s="27" t="str">
        <f t="shared" si="35"/>
        <v>N/A</v>
      </c>
      <c r="I227" s="8">
        <v>10.8</v>
      </c>
      <c r="J227" s="8">
        <v>5.625</v>
      </c>
      <c r="K227" s="28" t="s">
        <v>734</v>
      </c>
      <c r="L227" s="105" t="str">
        <f t="shared" si="36"/>
        <v>Yes</v>
      </c>
    </row>
    <row r="228" spans="1:12" ht="25.5" x14ac:dyDescent="0.2">
      <c r="A228" s="128" t="s">
        <v>1363</v>
      </c>
      <c r="B228" s="22" t="s">
        <v>213</v>
      </c>
      <c r="C228" s="29">
        <v>10218.442080999999</v>
      </c>
      <c r="D228" s="27" t="str">
        <f t="shared" si="33"/>
        <v>N/A</v>
      </c>
      <c r="E228" s="29">
        <v>9477.9262037000008</v>
      </c>
      <c r="F228" s="27" t="str">
        <f t="shared" si="34"/>
        <v>N/A</v>
      </c>
      <c r="G228" s="29">
        <v>15845.491764</v>
      </c>
      <c r="H228" s="27" t="str">
        <f t="shared" si="35"/>
        <v>N/A</v>
      </c>
      <c r="I228" s="8">
        <v>-7.25</v>
      </c>
      <c r="J228" s="8">
        <v>67.180000000000007</v>
      </c>
      <c r="K228" s="28" t="s">
        <v>734</v>
      </c>
      <c r="L228" s="105" t="str">
        <f t="shared" si="36"/>
        <v>No</v>
      </c>
    </row>
    <row r="229" spans="1:12" x14ac:dyDescent="0.2">
      <c r="A229" s="128" t="s">
        <v>1364</v>
      </c>
      <c r="B229" s="22" t="s">
        <v>213</v>
      </c>
      <c r="C229" s="32">
        <v>135768867</v>
      </c>
      <c r="D229" s="27" t="str">
        <f t="shared" ref="D229:D252" si="37">IF($B229="N/A","N/A",IF(C229&gt;10,"No",IF(C229&lt;-10,"No","Yes")))</f>
        <v>N/A</v>
      </c>
      <c r="E229" s="32">
        <v>143677081</v>
      </c>
      <c r="F229" s="27" t="str">
        <f t="shared" ref="F229:F252" si="38">IF($B229="N/A","N/A",IF(E229&gt;10,"No",IF(E229&lt;-10,"No","Yes")))</f>
        <v>N/A</v>
      </c>
      <c r="G229" s="32">
        <v>149856548</v>
      </c>
      <c r="H229" s="27" t="str">
        <f t="shared" ref="H229:H252" si="39">IF($B229="N/A","N/A",IF(G229&gt;10,"No",IF(G229&lt;-10,"No","Yes")))</f>
        <v>N/A</v>
      </c>
      <c r="I229" s="8">
        <v>5.8250000000000002</v>
      </c>
      <c r="J229" s="8">
        <v>4.3010000000000002</v>
      </c>
      <c r="K229" s="28" t="s">
        <v>734</v>
      </c>
      <c r="L229" s="105" t="str">
        <f t="shared" ref="L229:L252" si="40">IF(J229="Div by 0", "N/A", IF(K229="N/A","N/A", IF(J229&gt;VALUE(MID(K229,1,2)), "No", IF(J229&lt;-1*VALUE(MID(K229,1,2)), "No", "Yes"))))</f>
        <v>Yes</v>
      </c>
    </row>
    <row r="230" spans="1:12" x14ac:dyDescent="0.2">
      <c r="A230" s="137" t="s">
        <v>1365</v>
      </c>
      <c r="B230" s="22" t="s">
        <v>213</v>
      </c>
      <c r="C230" s="31">
        <v>8666</v>
      </c>
      <c r="D230" s="27" t="str">
        <f t="shared" si="37"/>
        <v>N/A</v>
      </c>
      <c r="E230" s="31">
        <v>9436</v>
      </c>
      <c r="F230" s="27" t="str">
        <f t="shared" si="38"/>
        <v>N/A</v>
      </c>
      <c r="G230" s="31">
        <v>7992</v>
      </c>
      <c r="H230" s="27" t="str">
        <f t="shared" si="39"/>
        <v>N/A</v>
      </c>
      <c r="I230" s="8">
        <v>8.8849999999999998</v>
      </c>
      <c r="J230" s="8">
        <v>-15.3</v>
      </c>
      <c r="K230" s="28" t="s">
        <v>734</v>
      </c>
      <c r="L230" s="105" t="str">
        <f t="shared" si="40"/>
        <v>Yes</v>
      </c>
    </row>
    <row r="231" spans="1:12" x14ac:dyDescent="0.2">
      <c r="A231" s="137" t="s">
        <v>1366</v>
      </c>
      <c r="B231" s="22" t="s">
        <v>213</v>
      </c>
      <c r="C231" s="32">
        <v>15666.843642</v>
      </c>
      <c r="D231" s="27" t="str">
        <f t="shared" si="37"/>
        <v>N/A</v>
      </c>
      <c r="E231" s="32">
        <v>15226.481666</v>
      </c>
      <c r="F231" s="27" t="str">
        <f t="shared" si="38"/>
        <v>N/A</v>
      </c>
      <c r="G231" s="32">
        <v>18750.819318999998</v>
      </c>
      <c r="H231" s="27" t="str">
        <f t="shared" si="39"/>
        <v>N/A</v>
      </c>
      <c r="I231" s="8">
        <v>-2.81</v>
      </c>
      <c r="J231" s="8">
        <v>23.15</v>
      </c>
      <c r="K231" s="28" t="s">
        <v>734</v>
      </c>
      <c r="L231" s="105" t="str">
        <f t="shared" si="40"/>
        <v>Yes</v>
      </c>
    </row>
    <row r="232" spans="1:12" ht="25.5" x14ac:dyDescent="0.2">
      <c r="A232" s="137" t="s">
        <v>1367</v>
      </c>
      <c r="B232" s="22" t="s">
        <v>213</v>
      </c>
      <c r="C232" s="32">
        <v>9431.4304635999997</v>
      </c>
      <c r="D232" s="27" t="str">
        <f t="shared" si="37"/>
        <v>N/A</v>
      </c>
      <c r="E232" s="32">
        <v>8236.8311687999994</v>
      </c>
      <c r="F232" s="27" t="str">
        <f t="shared" si="38"/>
        <v>N/A</v>
      </c>
      <c r="G232" s="32">
        <v>11018.922726999999</v>
      </c>
      <c r="H232" s="27" t="str">
        <f t="shared" si="39"/>
        <v>N/A</v>
      </c>
      <c r="I232" s="8">
        <v>-12.7</v>
      </c>
      <c r="J232" s="8">
        <v>33.78</v>
      </c>
      <c r="K232" s="28" t="s">
        <v>734</v>
      </c>
      <c r="L232" s="105" t="str">
        <f t="shared" si="40"/>
        <v>No</v>
      </c>
    </row>
    <row r="233" spans="1:12" ht="25.5" x14ac:dyDescent="0.2">
      <c r="A233" s="137" t="s">
        <v>1368</v>
      </c>
      <c r="B233" s="22" t="s">
        <v>213</v>
      </c>
      <c r="C233" s="32">
        <v>16918.879203</v>
      </c>
      <c r="D233" s="27" t="str">
        <f t="shared" si="37"/>
        <v>N/A</v>
      </c>
      <c r="E233" s="32">
        <v>16696.524831999999</v>
      </c>
      <c r="F233" s="27" t="str">
        <f t="shared" si="38"/>
        <v>N/A</v>
      </c>
      <c r="G233" s="32">
        <v>19399.870212000002</v>
      </c>
      <c r="H233" s="27" t="str">
        <f t="shared" si="39"/>
        <v>N/A</v>
      </c>
      <c r="I233" s="8">
        <v>-1.31</v>
      </c>
      <c r="J233" s="8">
        <v>16.190000000000001</v>
      </c>
      <c r="K233" s="28" t="s">
        <v>734</v>
      </c>
      <c r="L233" s="105" t="str">
        <f t="shared" si="40"/>
        <v>Yes</v>
      </c>
    </row>
    <row r="234" spans="1:12" x14ac:dyDescent="0.2">
      <c r="A234" s="137" t="s">
        <v>1369</v>
      </c>
      <c r="B234" s="22" t="s">
        <v>213</v>
      </c>
      <c r="C234" s="32">
        <v>7424.1025640999997</v>
      </c>
      <c r="D234" s="27" t="str">
        <f t="shared" si="37"/>
        <v>N/A</v>
      </c>
      <c r="E234" s="32">
        <v>7609.5024000000003</v>
      </c>
      <c r="F234" s="27" t="str">
        <f t="shared" si="38"/>
        <v>N/A</v>
      </c>
      <c r="G234" s="32">
        <v>12565.863057</v>
      </c>
      <c r="H234" s="27" t="str">
        <f t="shared" si="39"/>
        <v>N/A</v>
      </c>
      <c r="I234" s="8">
        <v>2.4969999999999999</v>
      </c>
      <c r="J234" s="8">
        <v>65.13</v>
      </c>
      <c r="K234" s="28" t="s">
        <v>734</v>
      </c>
      <c r="L234" s="105" t="str">
        <f t="shared" si="40"/>
        <v>No</v>
      </c>
    </row>
    <row r="235" spans="1:12" ht="25.5" x14ac:dyDescent="0.2">
      <c r="A235" s="137" t="s">
        <v>1370</v>
      </c>
      <c r="B235" s="22" t="s">
        <v>213</v>
      </c>
      <c r="C235" s="32">
        <v>2231.2035928</v>
      </c>
      <c r="D235" s="27" t="str">
        <f t="shared" si="37"/>
        <v>N/A</v>
      </c>
      <c r="E235" s="32">
        <v>1784.9545455</v>
      </c>
      <c r="F235" s="27" t="str">
        <f t="shared" si="38"/>
        <v>N/A</v>
      </c>
      <c r="G235" s="32">
        <v>1918.6470588</v>
      </c>
      <c r="H235" s="27" t="str">
        <f t="shared" si="39"/>
        <v>N/A</v>
      </c>
      <c r="I235" s="8">
        <v>-20</v>
      </c>
      <c r="J235" s="8">
        <v>7.49</v>
      </c>
      <c r="K235" s="28" t="s">
        <v>734</v>
      </c>
      <c r="L235" s="105" t="str">
        <f t="shared" si="40"/>
        <v>Yes</v>
      </c>
    </row>
    <row r="236" spans="1:12" x14ac:dyDescent="0.2">
      <c r="A236" s="137" t="s">
        <v>1371</v>
      </c>
      <c r="B236" s="22" t="s">
        <v>213</v>
      </c>
      <c r="C236" s="27">
        <v>2.8746670382000001</v>
      </c>
      <c r="D236" s="27" t="str">
        <f t="shared" si="37"/>
        <v>N/A</v>
      </c>
      <c r="E236" s="27">
        <v>2.9156572897999999</v>
      </c>
      <c r="F236" s="27" t="str">
        <f t="shared" si="38"/>
        <v>N/A</v>
      </c>
      <c r="G236" s="27">
        <v>6.0934140501999998</v>
      </c>
      <c r="H236" s="27" t="str">
        <f t="shared" si="39"/>
        <v>N/A</v>
      </c>
      <c r="I236" s="8">
        <v>1.4259999999999999</v>
      </c>
      <c r="J236" s="8">
        <v>109</v>
      </c>
      <c r="K236" s="28" t="s">
        <v>734</v>
      </c>
      <c r="L236" s="105" t="str">
        <f t="shared" si="40"/>
        <v>No</v>
      </c>
    </row>
    <row r="237" spans="1:12" x14ac:dyDescent="0.2">
      <c r="A237" s="137" t="s">
        <v>1372</v>
      </c>
      <c r="B237" s="22" t="s">
        <v>213</v>
      </c>
      <c r="C237" s="27">
        <v>11.624326405</v>
      </c>
      <c r="D237" s="27" t="str">
        <f t="shared" si="37"/>
        <v>N/A</v>
      </c>
      <c r="E237" s="27">
        <v>12.727272727000001</v>
      </c>
      <c r="F237" s="27" t="str">
        <f t="shared" si="38"/>
        <v>N/A</v>
      </c>
      <c r="G237" s="27">
        <v>12.761020882</v>
      </c>
      <c r="H237" s="27" t="str">
        <f t="shared" si="39"/>
        <v>N/A</v>
      </c>
      <c r="I237" s="8">
        <v>9.4879999999999995</v>
      </c>
      <c r="J237" s="8">
        <v>0.26519999999999999</v>
      </c>
      <c r="K237" s="28" t="s">
        <v>734</v>
      </c>
      <c r="L237" s="105" t="str">
        <f t="shared" si="40"/>
        <v>Yes</v>
      </c>
    </row>
    <row r="238" spans="1:12" x14ac:dyDescent="0.2">
      <c r="A238" s="136" t="s">
        <v>1373</v>
      </c>
      <c r="B238" s="22" t="s">
        <v>213</v>
      </c>
      <c r="C238" s="27">
        <v>16.591356235999999</v>
      </c>
      <c r="D238" s="27" t="str">
        <f t="shared" si="37"/>
        <v>N/A</v>
      </c>
      <c r="E238" s="27">
        <v>17.430236515000001</v>
      </c>
      <c r="F238" s="27" t="str">
        <f t="shared" si="38"/>
        <v>N/A</v>
      </c>
      <c r="G238" s="27">
        <v>27.282797327000001</v>
      </c>
      <c r="H238" s="27" t="str">
        <f t="shared" si="39"/>
        <v>N/A</v>
      </c>
      <c r="I238" s="8">
        <v>5.056</v>
      </c>
      <c r="J238" s="8">
        <v>56.53</v>
      </c>
      <c r="K238" s="28" t="s">
        <v>734</v>
      </c>
      <c r="L238" s="105" t="str">
        <f t="shared" si="40"/>
        <v>No</v>
      </c>
    </row>
    <row r="239" spans="1:12" x14ac:dyDescent="0.2">
      <c r="A239" s="136" t="s">
        <v>1374</v>
      </c>
      <c r="B239" s="22" t="s">
        <v>213</v>
      </c>
      <c r="C239" s="27">
        <v>0.24169328309999999</v>
      </c>
      <c r="D239" s="27" t="str">
        <f t="shared" si="37"/>
        <v>N/A</v>
      </c>
      <c r="E239" s="27">
        <v>0.27616863520000001</v>
      </c>
      <c r="F239" s="27" t="str">
        <f t="shared" si="38"/>
        <v>N/A</v>
      </c>
      <c r="G239" s="27">
        <v>0.37240855830000003</v>
      </c>
      <c r="H239" s="27" t="str">
        <f t="shared" si="39"/>
        <v>N/A</v>
      </c>
      <c r="I239" s="8">
        <v>14.26</v>
      </c>
      <c r="J239" s="8">
        <v>34.85</v>
      </c>
      <c r="K239" s="28" t="s">
        <v>734</v>
      </c>
      <c r="L239" s="105" t="str">
        <f t="shared" si="40"/>
        <v>No</v>
      </c>
    </row>
    <row r="240" spans="1:12" x14ac:dyDescent="0.2">
      <c r="A240" s="136" t="s">
        <v>1375</v>
      </c>
      <c r="B240" s="22" t="s">
        <v>213</v>
      </c>
      <c r="C240" s="27">
        <v>0.75670042370000001</v>
      </c>
      <c r="D240" s="27" t="str">
        <f t="shared" si="37"/>
        <v>N/A</v>
      </c>
      <c r="E240" s="27">
        <v>0.94103269170000003</v>
      </c>
      <c r="F240" s="27" t="str">
        <f t="shared" si="38"/>
        <v>N/A</v>
      </c>
      <c r="G240" s="27">
        <v>0.38299070680000002</v>
      </c>
      <c r="H240" s="27" t="str">
        <f t="shared" si="39"/>
        <v>N/A</v>
      </c>
      <c r="I240" s="8">
        <v>24.36</v>
      </c>
      <c r="J240" s="8">
        <v>-59.3</v>
      </c>
      <c r="K240" s="28" t="s">
        <v>734</v>
      </c>
      <c r="L240" s="105" t="str">
        <f t="shared" si="40"/>
        <v>No</v>
      </c>
    </row>
    <row r="241" spans="1:12" ht="25.5" x14ac:dyDescent="0.2">
      <c r="A241" s="136" t="s">
        <v>1376</v>
      </c>
      <c r="B241" s="22" t="s">
        <v>213</v>
      </c>
      <c r="C241" s="32">
        <v>59396217</v>
      </c>
      <c r="D241" s="27" t="str">
        <f t="shared" si="37"/>
        <v>N/A</v>
      </c>
      <c r="E241" s="32">
        <v>60898553</v>
      </c>
      <c r="F241" s="27" t="str">
        <f t="shared" si="38"/>
        <v>N/A</v>
      </c>
      <c r="G241" s="32">
        <v>109353485</v>
      </c>
      <c r="H241" s="27" t="str">
        <f t="shared" si="39"/>
        <v>N/A</v>
      </c>
      <c r="I241" s="8">
        <v>2.5289999999999999</v>
      </c>
      <c r="J241" s="8">
        <v>79.569999999999993</v>
      </c>
      <c r="K241" s="28" t="s">
        <v>734</v>
      </c>
      <c r="L241" s="105" t="str">
        <f t="shared" si="40"/>
        <v>No</v>
      </c>
    </row>
    <row r="242" spans="1:12" x14ac:dyDescent="0.2">
      <c r="A242" s="136" t="s">
        <v>1377</v>
      </c>
      <c r="B242" s="22" t="s">
        <v>213</v>
      </c>
      <c r="C242" s="31">
        <v>5661</v>
      </c>
      <c r="D242" s="27" t="str">
        <f t="shared" si="37"/>
        <v>N/A</v>
      </c>
      <c r="E242" s="31">
        <v>6350</v>
      </c>
      <c r="F242" s="27" t="str">
        <f t="shared" si="38"/>
        <v>N/A</v>
      </c>
      <c r="G242" s="31">
        <v>7028</v>
      </c>
      <c r="H242" s="27" t="str">
        <f t="shared" si="39"/>
        <v>N/A</v>
      </c>
      <c r="I242" s="8">
        <v>12.17</v>
      </c>
      <c r="J242" s="8">
        <v>10.68</v>
      </c>
      <c r="K242" s="28" t="s">
        <v>734</v>
      </c>
      <c r="L242" s="105" t="str">
        <f t="shared" si="40"/>
        <v>Yes</v>
      </c>
    </row>
    <row r="243" spans="1:12" ht="25.5" x14ac:dyDescent="0.2">
      <c r="A243" s="136" t="s">
        <v>1378</v>
      </c>
      <c r="B243" s="22" t="s">
        <v>213</v>
      </c>
      <c r="C243" s="32">
        <v>10492.177530000001</v>
      </c>
      <c r="D243" s="27" t="str">
        <f t="shared" si="37"/>
        <v>N/A</v>
      </c>
      <c r="E243" s="32">
        <v>9590.3233070999995</v>
      </c>
      <c r="F243" s="27" t="str">
        <f t="shared" si="38"/>
        <v>N/A</v>
      </c>
      <c r="G243" s="32">
        <v>15559.687678</v>
      </c>
      <c r="H243" s="27" t="str">
        <f t="shared" si="39"/>
        <v>N/A</v>
      </c>
      <c r="I243" s="8">
        <v>-8.6</v>
      </c>
      <c r="J243" s="8">
        <v>62.24</v>
      </c>
      <c r="K243" s="28" t="s">
        <v>734</v>
      </c>
      <c r="L243" s="105" t="str">
        <f t="shared" si="40"/>
        <v>No</v>
      </c>
    </row>
    <row r="244" spans="1:12" ht="25.5" x14ac:dyDescent="0.2">
      <c r="A244" s="136" t="s">
        <v>1379</v>
      </c>
      <c r="B244" s="22" t="s">
        <v>213</v>
      </c>
      <c r="C244" s="32">
        <v>8324.4227642000005</v>
      </c>
      <c r="D244" s="27" t="str">
        <f t="shared" si="37"/>
        <v>N/A</v>
      </c>
      <c r="E244" s="32">
        <v>7525.5041321999997</v>
      </c>
      <c r="F244" s="27" t="str">
        <f t="shared" si="38"/>
        <v>N/A</v>
      </c>
      <c r="G244" s="32">
        <v>11156.311828</v>
      </c>
      <c r="H244" s="27" t="str">
        <f t="shared" si="39"/>
        <v>N/A</v>
      </c>
      <c r="I244" s="8">
        <v>-9.6</v>
      </c>
      <c r="J244" s="8">
        <v>48.25</v>
      </c>
      <c r="K244" s="28" t="s">
        <v>734</v>
      </c>
      <c r="L244" s="105" t="str">
        <f t="shared" si="40"/>
        <v>No</v>
      </c>
    </row>
    <row r="245" spans="1:12" ht="25.5" x14ac:dyDescent="0.2">
      <c r="A245" s="136" t="s">
        <v>1380</v>
      </c>
      <c r="B245" s="22" t="s">
        <v>213</v>
      </c>
      <c r="C245" s="32">
        <v>10930.275793999999</v>
      </c>
      <c r="D245" s="27" t="str">
        <f t="shared" si="37"/>
        <v>N/A</v>
      </c>
      <c r="E245" s="32">
        <v>10220.936127999999</v>
      </c>
      <c r="F245" s="27" t="str">
        <f t="shared" si="38"/>
        <v>N/A</v>
      </c>
      <c r="G245" s="32">
        <v>16011.38213</v>
      </c>
      <c r="H245" s="27" t="str">
        <f t="shared" si="39"/>
        <v>N/A</v>
      </c>
      <c r="I245" s="8">
        <v>-6.49</v>
      </c>
      <c r="J245" s="8">
        <v>56.65</v>
      </c>
      <c r="K245" s="28" t="s">
        <v>734</v>
      </c>
      <c r="L245" s="105" t="str">
        <f t="shared" si="40"/>
        <v>No</v>
      </c>
    </row>
    <row r="246" spans="1:12" ht="25.5" x14ac:dyDescent="0.2">
      <c r="A246" s="136" t="s">
        <v>1381</v>
      </c>
      <c r="B246" s="22" t="s">
        <v>213</v>
      </c>
      <c r="C246" s="32">
        <v>7290.3192182000003</v>
      </c>
      <c r="D246" s="27" t="str">
        <f t="shared" si="37"/>
        <v>N/A</v>
      </c>
      <c r="E246" s="32">
        <v>5917.6864198000003</v>
      </c>
      <c r="F246" s="27" t="str">
        <f t="shared" si="38"/>
        <v>N/A</v>
      </c>
      <c r="G246" s="32">
        <v>7063.8626609000003</v>
      </c>
      <c r="H246" s="27" t="str">
        <f t="shared" si="39"/>
        <v>N/A</v>
      </c>
      <c r="I246" s="8">
        <v>-18.8</v>
      </c>
      <c r="J246" s="8">
        <v>19.37</v>
      </c>
      <c r="K246" s="28" t="s">
        <v>734</v>
      </c>
      <c r="L246" s="105" t="str">
        <f t="shared" si="40"/>
        <v>Yes</v>
      </c>
    </row>
    <row r="247" spans="1:12" ht="25.5" x14ac:dyDescent="0.2">
      <c r="A247" s="136" t="s">
        <v>1382</v>
      </c>
      <c r="B247" s="22" t="s">
        <v>213</v>
      </c>
      <c r="C247" s="32">
        <v>3095.0300751999998</v>
      </c>
      <c r="D247" s="27" t="str">
        <f t="shared" si="37"/>
        <v>N/A</v>
      </c>
      <c r="E247" s="32">
        <v>1383.3652967999999</v>
      </c>
      <c r="F247" s="27" t="str">
        <f t="shared" si="38"/>
        <v>N/A</v>
      </c>
      <c r="G247" s="32">
        <v>4681.5625</v>
      </c>
      <c r="H247" s="27" t="str">
        <f t="shared" si="39"/>
        <v>N/A</v>
      </c>
      <c r="I247" s="8">
        <v>-55.3</v>
      </c>
      <c r="J247" s="8">
        <v>238.4</v>
      </c>
      <c r="K247" s="28" t="s">
        <v>734</v>
      </c>
      <c r="L247" s="105" t="str">
        <f t="shared" si="40"/>
        <v>No</v>
      </c>
    </row>
    <row r="248" spans="1:12" ht="25.5" x14ac:dyDescent="0.2">
      <c r="A248" s="136" t="s">
        <v>1383</v>
      </c>
      <c r="B248" s="22" t="s">
        <v>213</v>
      </c>
      <c r="C248" s="27">
        <v>1.8778548469</v>
      </c>
      <c r="D248" s="27" t="str">
        <f t="shared" si="37"/>
        <v>N/A</v>
      </c>
      <c r="E248" s="27">
        <v>1.962105107</v>
      </c>
      <c r="F248" s="27" t="str">
        <f t="shared" si="38"/>
        <v>N/A</v>
      </c>
      <c r="G248" s="27">
        <v>5.3584226658</v>
      </c>
      <c r="H248" s="27" t="str">
        <f t="shared" si="39"/>
        <v>N/A</v>
      </c>
      <c r="I248" s="8">
        <v>4.4870000000000001</v>
      </c>
      <c r="J248" s="8">
        <v>173.1</v>
      </c>
      <c r="K248" s="28" t="s">
        <v>734</v>
      </c>
      <c r="L248" s="105" t="str">
        <f t="shared" si="40"/>
        <v>No</v>
      </c>
    </row>
    <row r="249" spans="1:12" ht="25.5" x14ac:dyDescent="0.2">
      <c r="A249" s="136" t="s">
        <v>1384</v>
      </c>
      <c r="B249" s="22" t="s">
        <v>213</v>
      </c>
      <c r="C249" s="27">
        <v>9.4688221708999993</v>
      </c>
      <c r="D249" s="27" t="str">
        <f t="shared" si="37"/>
        <v>N/A</v>
      </c>
      <c r="E249" s="27">
        <v>10</v>
      </c>
      <c r="F249" s="27" t="str">
        <f t="shared" si="38"/>
        <v>N/A</v>
      </c>
      <c r="G249" s="27">
        <v>10.788863108999999</v>
      </c>
      <c r="H249" s="27" t="str">
        <f t="shared" si="39"/>
        <v>N/A</v>
      </c>
      <c r="I249" s="8">
        <v>5.61</v>
      </c>
      <c r="J249" s="8">
        <v>7.8890000000000002</v>
      </c>
      <c r="K249" s="28" t="s">
        <v>734</v>
      </c>
      <c r="L249" s="105" t="str">
        <f t="shared" si="40"/>
        <v>Yes</v>
      </c>
    </row>
    <row r="250" spans="1:12" ht="25.5" x14ac:dyDescent="0.2">
      <c r="A250" s="136" t="s">
        <v>1385</v>
      </c>
      <c r="B250" s="22" t="s">
        <v>213</v>
      </c>
      <c r="C250" s="27">
        <v>11.021987763</v>
      </c>
      <c r="D250" s="27" t="str">
        <f t="shared" si="37"/>
        <v>N/A</v>
      </c>
      <c r="E250" s="27">
        <v>11.921473540999999</v>
      </c>
      <c r="F250" s="27" t="str">
        <f t="shared" si="38"/>
        <v>N/A</v>
      </c>
      <c r="G250" s="27">
        <v>24.339991876999999</v>
      </c>
      <c r="H250" s="27" t="str">
        <f t="shared" si="39"/>
        <v>N/A</v>
      </c>
      <c r="I250" s="8">
        <v>8.1609999999999996</v>
      </c>
      <c r="J250" s="8">
        <v>104.2</v>
      </c>
      <c r="K250" s="28" t="s">
        <v>734</v>
      </c>
      <c r="L250" s="105" t="str">
        <f t="shared" si="40"/>
        <v>No</v>
      </c>
    </row>
    <row r="251" spans="1:12" ht="25.5" x14ac:dyDescent="0.2">
      <c r="A251" s="136" t="s">
        <v>1386</v>
      </c>
      <c r="B251" s="22" t="s">
        <v>213</v>
      </c>
      <c r="C251" s="27">
        <v>0.1463507651</v>
      </c>
      <c r="D251" s="27" t="str">
        <f t="shared" si="37"/>
        <v>N/A</v>
      </c>
      <c r="E251" s="27">
        <v>0.17895727559999999</v>
      </c>
      <c r="F251" s="27" t="str">
        <f t="shared" si="38"/>
        <v>N/A</v>
      </c>
      <c r="G251" s="27">
        <v>0.2763413824</v>
      </c>
      <c r="H251" s="27" t="str">
        <f t="shared" si="39"/>
        <v>N/A</v>
      </c>
      <c r="I251" s="8">
        <v>22.28</v>
      </c>
      <c r="J251" s="8">
        <v>54.42</v>
      </c>
      <c r="K251" s="28" t="s">
        <v>734</v>
      </c>
      <c r="L251" s="105" t="str">
        <f t="shared" si="40"/>
        <v>No</v>
      </c>
    </row>
    <row r="252" spans="1:12" ht="25.5" x14ac:dyDescent="0.2">
      <c r="A252" s="171" t="s">
        <v>1387</v>
      </c>
      <c r="B252" s="113" t="s">
        <v>213</v>
      </c>
      <c r="C252" s="145">
        <v>0.30132082739999999</v>
      </c>
      <c r="D252" s="145" t="str">
        <f t="shared" si="37"/>
        <v>N/A</v>
      </c>
      <c r="E252" s="145">
        <v>0.44607393829999997</v>
      </c>
      <c r="F252" s="145" t="str">
        <f t="shared" si="38"/>
        <v>N/A</v>
      </c>
      <c r="G252" s="145">
        <v>9.01154604E-2</v>
      </c>
      <c r="H252" s="145" t="str">
        <f t="shared" si="39"/>
        <v>N/A</v>
      </c>
      <c r="I252" s="146">
        <v>48.04</v>
      </c>
      <c r="J252" s="146">
        <v>-79.8</v>
      </c>
      <c r="K252" s="161" t="s">
        <v>734</v>
      </c>
      <c r="L252" s="116" t="str">
        <f t="shared" si="40"/>
        <v>No</v>
      </c>
    </row>
    <row r="253" spans="1:12" x14ac:dyDescent="0.2">
      <c r="A253" s="199" t="s">
        <v>1621</v>
      </c>
      <c r="B253" s="200"/>
      <c r="C253" s="200"/>
      <c r="D253" s="200"/>
      <c r="E253" s="200"/>
      <c r="F253" s="200"/>
      <c r="G253" s="200"/>
      <c r="H253" s="200"/>
      <c r="I253" s="200"/>
      <c r="J253" s="200"/>
      <c r="K253" s="200"/>
      <c r="L253" s="201"/>
    </row>
    <row r="254" spans="1:12" x14ac:dyDescent="0.2">
      <c r="A254" s="194" t="s">
        <v>1619</v>
      </c>
      <c r="B254" s="195"/>
      <c r="C254" s="195"/>
      <c r="D254" s="195"/>
      <c r="E254" s="195"/>
      <c r="F254" s="195"/>
      <c r="G254" s="195"/>
      <c r="H254" s="195"/>
      <c r="I254" s="195"/>
      <c r="J254" s="195"/>
      <c r="K254" s="195"/>
      <c r="L254" s="196"/>
    </row>
    <row r="255" spans="1:12" s="13" customFormat="1" x14ac:dyDescent="0.2">
      <c r="A255" s="197" t="s">
        <v>1707</v>
      </c>
      <c r="B255" s="197"/>
      <c r="C255" s="197"/>
      <c r="D255" s="197"/>
      <c r="E255" s="197"/>
      <c r="F255" s="197"/>
      <c r="G255" s="197"/>
      <c r="H255" s="197"/>
      <c r="I255" s="197"/>
      <c r="J255" s="197"/>
      <c r="K255" s="197"/>
      <c r="L255" s="198"/>
    </row>
  </sheetData>
  <mergeCells count="7">
    <mergeCell ref="A255:L255"/>
    <mergeCell ref="A2:L2"/>
    <mergeCell ref="A253:L253"/>
    <mergeCell ref="A254:L254"/>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1" manualBreakCount="1">
    <brk id="56" max="16383" man="1"/>
  </rowBreaks>
  <tableParts count="1">
    <tablePart r:id="rId2"/>
  </tablePart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L226"/>
  <sheetViews>
    <sheetView zoomScaleNormal="100" zoomScaleSheetLayoutView="80" workbookViewId="0">
      <pane xSplit="2" ySplit="5" topLeftCell="C201" activePane="bottomRight" state="frozen"/>
      <selection activeCell="A3" sqref="A3:L3"/>
      <selection pane="topRight" activeCell="A3" sqref="A3:L3"/>
      <selection pane="bottomLeft" activeCell="A3" sqref="A3:L3"/>
      <selection pane="bottomRight" activeCell="A3" sqref="A3:L3"/>
    </sheetView>
  </sheetViews>
  <sheetFormatPr defaultColWidth="9.140625" defaultRowHeight="12.75" x14ac:dyDescent="0.2"/>
  <cols>
    <col min="1" max="1" width="77.28515625" style="34"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28.140625" style="13" customWidth="1"/>
    <col min="12" max="12" width="25.5703125" style="26" customWidth="1"/>
    <col min="13" max="16384" width="9.140625" style="26"/>
  </cols>
  <sheetData>
    <row r="1" spans="1:12" s="12" customFormat="1" ht="18.75" customHeight="1" x14ac:dyDescent="0.2">
      <c r="A1" s="185" t="s">
        <v>1729</v>
      </c>
      <c r="B1" s="186"/>
      <c r="C1" s="186"/>
      <c r="D1" s="186"/>
      <c r="E1" s="186"/>
      <c r="F1" s="186"/>
      <c r="G1" s="186"/>
      <c r="H1" s="186"/>
      <c r="I1" s="186"/>
      <c r="J1" s="186"/>
      <c r="K1" s="186"/>
      <c r="L1" s="187"/>
    </row>
    <row r="2" spans="1:12" ht="54" customHeight="1" x14ac:dyDescent="0.2">
      <c r="A2" s="210" t="s">
        <v>1583</v>
      </c>
      <c r="B2" s="211"/>
      <c r="C2" s="211"/>
      <c r="D2" s="211"/>
      <c r="E2" s="211"/>
      <c r="F2" s="211"/>
      <c r="G2" s="211"/>
      <c r="H2" s="211"/>
      <c r="I2" s="211"/>
      <c r="J2" s="211"/>
      <c r="K2" s="211"/>
      <c r="L2" s="212"/>
    </row>
    <row r="3" spans="1:12" s="13" customFormat="1" x14ac:dyDescent="0.2">
      <c r="A3" s="191" t="s">
        <v>1747</v>
      </c>
      <c r="B3" s="192"/>
      <c r="C3" s="192"/>
      <c r="D3" s="192"/>
      <c r="E3" s="192"/>
      <c r="F3" s="192"/>
      <c r="G3" s="192"/>
      <c r="H3" s="192"/>
      <c r="I3" s="192"/>
      <c r="J3" s="192"/>
      <c r="K3" s="192"/>
      <c r="L3" s="193"/>
    </row>
    <row r="4" spans="1:12" s="13" customFormat="1" x14ac:dyDescent="0.2">
      <c r="A4" s="207" t="s">
        <v>647</v>
      </c>
      <c r="B4" s="208"/>
      <c r="C4" s="208"/>
      <c r="D4" s="208"/>
      <c r="E4" s="208"/>
      <c r="F4" s="208"/>
      <c r="G4" s="208"/>
      <c r="H4" s="208"/>
      <c r="I4" s="208"/>
      <c r="J4" s="208"/>
      <c r="K4" s="208"/>
      <c r="L4" s="209"/>
    </row>
    <row r="5" spans="1:12" ht="51" x14ac:dyDescent="0.2">
      <c r="A5" s="140" t="s">
        <v>11</v>
      </c>
      <c r="B5" s="109" t="s">
        <v>212</v>
      </c>
      <c r="C5" s="109" t="s">
        <v>1680</v>
      </c>
      <c r="D5" s="109" t="s">
        <v>1724</v>
      </c>
      <c r="E5" s="109" t="s">
        <v>1704</v>
      </c>
      <c r="F5" s="109" t="s">
        <v>1721</v>
      </c>
      <c r="G5" s="109" t="s">
        <v>1719</v>
      </c>
      <c r="H5" s="109" t="s">
        <v>1720</v>
      </c>
      <c r="I5" s="141" t="s">
        <v>1725</v>
      </c>
      <c r="J5" s="141" t="s">
        <v>1722</v>
      </c>
      <c r="K5" s="142" t="s">
        <v>739</v>
      </c>
      <c r="L5" s="143" t="s">
        <v>738</v>
      </c>
    </row>
    <row r="6" spans="1:12" x14ac:dyDescent="0.2">
      <c r="A6" s="168" t="s">
        <v>5</v>
      </c>
      <c r="B6" s="22" t="s">
        <v>213</v>
      </c>
      <c r="C6" s="23">
        <v>134964</v>
      </c>
      <c r="D6" s="27" t="str">
        <f t="shared" ref="D6:D37" si="0">IF($B6="N/A","N/A",IF(C6&gt;10,"No",IF(C6&lt;-10,"No","Yes")))</f>
        <v>N/A</v>
      </c>
      <c r="E6" s="23">
        <v>135805</v>
      </c>
      <c r="F6" s="27" t="str">
        <f t="shared" ref="F6:F37" si="1">IF($B6="N/A","N/A",IF(E6&gt;10,"No",IF(E6&lt;-10,"No","Yes")))</f>
        <v>N/A</v>
      </c>
      <c r="G6" s="23">
        <v>136578</v>
      </c>
      <c r="H6" s="27" t="str">
        <f t="shared" ref="H6:H37" si="2">IF($B6="N/A","N/A",IF(G6&gt;10,"No",IF(G6&lt;-10,"No","Yes")))</f>
        <v>N/A</v>
      </c>
      <c r="I6" s="8">
        <v>0.62309999999999999</v>
      </c>
      <c r="J6" s="8">
        <v>0.56920000000000004</v>
      </c>
      <c r="K6" s="28" t="s">
        <v>734</v>
      </c>
      <c r="L6" s="105" t="str">
        <f t="shared" ref="L6:L39" si="3">IF(J6="Div by 0", "N/A", IF(K6="N/A","N/A", IF(J6&gt;VALUE(MID(K6,1,2)), "No", IF(J6&lt;-1*VALUE(MID(K6,1,2)), "No", "Yes"))))</f>
        <v>Yes</v>
      </c>
    </row>
    <row r="7" spans="1:12" x14ac:dyDescent="0.2">
      <c r="A7" s="168" t="s">
        <v>6</v>
      </c>
      <c r="B7" s="22" t="s">
        <v>213</v>
      </c>
      <c r="C7" s="23">
        <v>120715</v>
      </c>
      <c r="D7" s="27" t="str">
        <f t="shared" si="0"/>
        <v>N/A</v>
      </c>
      <c r="E7" s="23">
        <v>121973</v>
      </c>
      <c r="F7" s="27" t="str">
        <f t="shared" si="1"/>
        <v>N/A</v>
      </c>
      <c r="G7" s="23">
        <v>120521</v>
      </c>
      <c r="H7" s="27" t="str">
        <f t="shared" si="2"/>
        <v>N/A</v>
      </c>
      <c r="I7" s="8">
        <v>1.042</v>
      </c>
      <c r="J7" s="8">
        <v>-1.19</v>
      </c>
      <c r="K7" s="28" t="s">
        <v>734</v>
      </c>
      <c r="L7" s="105" t="str">
        <f t="shared" si="3"/>
        <v>Yes</v>
      </c>
    </row>
    <row r="8" spans="1:12" x14ac:dyDescent="0.2">
      <c r="A8" s="168" t="s">
        <v>360</v>
      </c>
      <c r="B8" s="22" t="s">
        <v>213</v>
      </c>
      <c r="C8" s="4">
        <v>89.442369816999999</v>
      </c>
      <c r="D8" s="27" t="str">
        <f t="shared" si="0"/>
        <v>N/A</v>
      </c>
      <c r="E8" s="4">
        <v>89.814807997000003</v>
      </c>
      <c r="F8" s="27" t="str">
        <f t="shared" si="1"/>
        <v>N/A</v>
      </c>
      <c r="G8" s="4">
        <v>88.243348123000004</v>
      </c>
      <c r="H8" s="27" t="str">
        <f t="shared" si="2"/>
        <v>N/A</v>
      </c>
      <c r="I8" s="8">
        <v>0.41639999999999999</v>
      </c>
      <c r="J8" s="8">
        <v>-1.75</v>
      </c>
      <c r="K8" s="28" t="s">
        <v>734</v>
      </c>
      <c r="L8" s="105" t="str">
        <f t="shared" si="3"/>
        <v>Yes</v>
      </c>
    </row>
    <row r="9" spans="1:12" x14ac:dyDescent="0.2">
      <c r="A9" s="137" t="s">
        <v>88</v>
      </c>
      <c r="B9" s="30" t="s">
        <v>213</v>
      </c>
      <c r="C9" s="1">
        <v>123522.23</v>
      </c>
      <c r="D9" s="7" t="str">
        <f t="shared" si="0"/>
        <v>N/A</v>
      </c>
      <c r="E9" s="1">
        <v>124378.17</v>
      </c>
      <c r="F9" s="7" t="str">
        <f t="shared" si="1"/>
        <v>N/A</v>
      </c>
      <c r="G9" s="1">
        <v>124570.44</v>
      </c>
      <c r="H9" s="7" t="str">
        <f t="shared" si="2"/>
        <v>N/A</v>
      </c>
      <c r="I9" s="8">
        <v>0.69289999999999996</v>
      </c>
      <c r="J9" s="8">
        <v>0.15459999999999999</v>
      </c>
      <c r="K9" s="30" t="s">
        <v>734</v>
      </c>
      <c r="L9" s="105" t="str">
        <f t="shared" si="3"/>
        <v>Yes</v>
      </c>
    </row>
    <row r="10" spans="1:12" x14ac:dyDescent="0.2">
      <c r="A10" s="137" t="s">
        <v>1388</v>
      </c>
      <c r="B10" s="22" t="s">
        <v>213</v>
      </c>
      <c r="C10" s="4">
        <v>0.44308111789999999</v>
      </c>
      <c r="D10" s="27" t="str">
        <f t="shared" si="0"/>
        <v>N/A</v>
      </c>
      <c r="E10" s="4">
        <v>0.47126394459999998</v>
      </c>
      <c r="F10" s="27" t="str">
        <f t="shared" si="1"/>
        <v>N/A</v>
      </c>
      <c r="G10" s="4">
        <v>0.12959627470000001</v>
      </c>
      <c r="H10" s="27" t="str">
        <f t="shared" si="2"/>
        <v>N/A</v>
      </c>
      <c r="I10" s="8">
        <v>6.3609999999999998</v>
      </c>
      <c r="J10" s="8">
        <v>-72.5</v>
      </c>
      <c r="K10" s="28" t="s">
        <v>734</v>
      </c>
      <c r="L10" s="105" t="str">
        <f t="shared" si="3"/>
        <v>No</v>
      </c>
    </row>
    <row r="11" spans="1:12" x14ac:dyDescent="0.2">
      <c r="A11" s="137" t="s">
        <v>1389</v>
      </c>
      <c r="B11" s="22" t="s">
        <v>213</v>
      </c>
      <c r="C11" s="4">
        <v>0</v>
      </c>
      <c r="D11" s="27" t="str">
        <f t="shared" si="0"/>
        <v>N/A</v>
      </c>
      <c r="E11" s="4">
        <v>0</v>
      </c>
      <c r="F11" s="27" t="str">
        <f t="shared" si="1"/>
        <v>N/A</v>
      </c>
      <c r="G11" s="4">
        <v>0</v>
      </c>
      <c r="H11" s="27" t="str">
        <f t="shared" si="2"/>
        <v>N/A</v>
      </c>
      <c r="I11" s="8" t="s">
        <v>1748</v>
      </c>
      <c r="J11" s="8" t="s">
        <v>1748</v>
      </c>
      <c r="K11" s="28" t="s">
        <v>734</v>
      </c>
      <c r="L11" s="105" t="str">
        <f t="shared" si="3"/>
        <v>N/A</v>
      </c>
    </row>
    <row r="12" spans="1:12" x14ac:dyDescent="0.2">
      <c r="A12" s="137" t="s">
        <v>1390</v>
      </c>
      <c r="B12" s="22" t="s">
        <v>213</v>
      </c>
      <c r="C12" s="4">
        <v>88.984469933</v>
      </c>
      <c r="D12" s="27" t="str">
        <f t="shared" si="0"/>
        <v>N/A</v>
      </c>
      <c r="E12" s="4">
        <v>91.581311439000004</v>
      </c>
      <c r="F12" s="27" t="str">
        <f t="shared" si="1"/>
        <v>N/A</v>
      </c>
      <c r="G12" s="4">
        <v>85.613349147999998</v>
      </c>
      <c r="H12" s="27" t="str">
        <f t="shared" si="2"/>
        <v>N/A</v>
      </c>
      <c r="I12" s="8">
        <v>2.9180000000000001</v>
      </c>
      <c r="J12" s="8">
        <v>-6.52</v>
      </c>
      <c r="K12" s="28" t="s">
        <v>734</v>
      </c>
      <c r="L12" s="105" t="str">
        <f t="shared" si="3"/>
        <v>Yes</v>
      </c>
    </row>
    <row r="13" spans="1:12" x14ac:dyDescent="0.2">
      <c r="A13" s="137" t="s">
        <v>1391</v>
      </c>
      <c r="B13" s="22" t="s">
        <v>213</v>
      </c>
      <c r="C13" s="4">
        <v>0.90024006400000001</v>
      </c>
      <c r="D13" s="27" t="str">
        <f t="shared" si="0"/>
        <v>N/A</v>
      </c>
      <c r="E13" s="4">
        <v>0.53238098739999995</v>
      </c>
      <c r="F13" s="27" t="str">
        <f t="shared" si="1"/>
        <v>N/A</v>
      </c>
      <c r="G13" s="4">
        <v>0.61796189720000005</v>
      </c>
      <c r="H13" s="27" t="str">
        <f t="shared" si="2"/>
        <v>N/A</v>
      </c>
      <c r="I13" s="8">
        <v>-40.9</v>
      </c>
      <c r="J13" s="8">
        <v>16.079999999999998</v>
      </c>
      <c r="K13" s="28" t="s">
        <v>734</v>
      </c>
      <c r="L13" s="105" t="str">
        <f t="shared" si="3"/>
        <v>Yes</v>
      </c>
    </row>
    <row r="14" spans="1:12" x14ac:dyDescent="0.2">
      <c r="A14" s="137" t="s">
        <v>1392</v>
      </c>
      <c r="B14" s="22" t="s">
        <v>213</v>
      </c>
      <c r="C14" s="4">
        <v>0</v>
      </c>
      <c r="D14" s="27" t="str">
        <f t="shared" si="0"/>
        <v>N/A</v>
      </c>
      <c r="E14" s="4">
        <v>0</v>
      </c>
      <c r="F14" s="27" t="str">
        <f t="shared" si="1"/>
        <v>N/A</v>
      </c>
      <c r="G14" s="4">
        <v>0</v>
      </c>
      <c r="H14" s="27" t="str">
        <f t="shared" si="2"/>
        <v>N/A</v>
      </c>
      <c r="I14" s="8" t="s">
        <v>1748</v>
      </c>
      <c r="J14" s="8" t="s">
        <v>1748</v>
      </c>
      <c r="K14" s="28" t="s">
        <v>734</v>
      </c>
      <c r="L14" s="105" t="str">
        <f t="shared" si="3"/>
        <v>N/A</v>
      </c>
    </row>
    <row r="15" spans="1:12" x14ac:dyDescent="0.2">
      <c r="A15" s="137" t="s">
        <v>1393</v>
      </c>
      <c r="B15" s="22" t="s">
        <v>213</v>
      </c>
      <c r="C15" s="4">
        <v>0</v>
      </c>
      <c r="D15" s="27" t="str">
        <f t="shared" si="0"/>
        <v>N/A</v>
      </c>
      <c r="E15" s="4">
        <v>0</v>
      </c>
      <c r="F15" s="27" t="str">
        <f t="shared" si="1"/>
        <v>N/A</v>
      </c>
      <c r="G15" s="4">
        <v>0</v>
      </c>
      <c r="H15" s="27" t="str">
        <f t="shared" si="2"/>
        <v>N/A</v>
      </c>
      <c r="I15" s="8" t="s">
        <v>1748</v>
      </c>
      <c r="J15" s="8" t="s">
        <v>1748</v>
      </c>
      <c r="K15" s="28" t="s">
        <v>734</v>
      </c>
      <c r="L15" s="105" t="str">
        <f t="shared" si="3"/>
        <v>N/A</v>
      </c>
    </row>
    <row r="16" spans="1:12" x14ac:dyDescent="0.2">
      <c r="A16" s="137" t="s">
        <v>1394</v>
      </c>
      <c r="B16" s="22" t="s">
        <v>213</v>
      </c>
      <c r="C16" s="4">
        <v>0.13707359</v>
      </c>
      <c r="D16" s="27" t="str">
        <f t="shared" si="0"/>
        <v>N/A</v>
      </c>
      <c r="E16" s="4">
        <v>8.0998490500000006E-2</v>
      </c>
      <c r="F16" s="27" t="str">
        <f t="shared" si="1"/>
        <v>N/A</v>
      </c>
      <c r="G16" s="4">
        <v>0.1120238984</v>
      </c>
      <c r="H16" s="27" t="str">
        <f t="shared" si="2"/>
        <v>N/A</v>
      </c>
      <c r="I16" s="8">
        <v>-40.9</v>
      </c>
      <c r="J16" s="8">
        <v>38.299999999999997</v>
      </c>
      <c r="K16" s="28" t="s">
        <v>734</v>
      </c>
      <c r="L16" s="105" t="str">
        <f t="shared" si="3"/>
        <v>No</v>
      </c>
    </row>
    <row r="17" spans="1:12" x14ac:dyDescent="0.2">
      <c r="A17" s="137" t="s">
        <v>1395</v>
      </c>
      <c r="B17" s="22" t="s">
        <v>213</v>
      </c>
      <c r="C17" s="4">
        <v>0</v>
      </c>
      <c r="D17" s="27" t="str">
        <f t="shared" si="0"/>
        <v>N/A</v>
      </c>
      <c r="E17" s="4">
        <v>0</v>
      </c>
      <c r="F17" s="27" t="str">
        <f t="shared" si="1"/>
        <v>N/A</v>
      </c>
      <c r="G17" s="4">
        <v>0</v>
      </c>
      <c r="H17" s="27" t="str">
        <f t="shared" si="2"/>
        <v>N/A</v>
      </c>
      <c r="I17" s="8" t="s">
        <v>1748</v>
      </c>
      <c r="J17" s="8" t="s">
        <v>1748</v>
      </c>
      <c r="K17" s="28" t="s">
        <v>734</v>
      </c>
      <c r="L17" s="105" t="str">
        <f t="shared" si="3"/>
        <v>N/A</v>
      </c>
    </row>
    <row r="18" spans="1:12" x14ac:dyDescent="0.2">
      <c r="A18" s="137" t="s">
        <v>1396</v>
      </c>
      <c r="B18" s="22" t="s">
        <v>213</v>
      </c>
      <c r="C18" s="4">
        <v>9.5351352952999999</v>
      </c>
      <c r="D18" s="27" t="str">
        <f t="shared" si="0"/>
        <v>N/A</v>
      </c>
      <c r="E18" s="4">
        <v>7.3340451381999996</v>
      </c>
      <c r="F18" s="27" t="str">
        <f t="shared" si="1"/>
        <v>N/A</v>
      </c>
      <c r="G18" s="4">
        <v>13.527068781000001</v>
      </c>
      <c r="H18" s="27" t="str">
        <f t="shared" si="2"/>
        <v>N/A</v>
      </c>
      <c r="I18" s="8">
        <v>-23.1</v>
      </c>
      <c r="J18" s="8">
        <v>84.44</v>
      </c>
      <c r="K18" s="28" t="s">
        <v>734</v>
      </c>
      <c r="L18" s="105" t="str">
        <f t="shared" si="3"/>
        <v>No</v>
      </c>
    </row>
    <row r="19" spans="1:12" x14ac:dyDescent="0.2">
      <c r="A19" s="137" t="s">
        <v>1397</v>
      </c>
      <c r="B19" s="22" t="s">
        <v>213</v>
      </c>
      <c r="C19" s="4">
        <v>0</v>
      </c>
      <c r="D19" s="27" t="str">
        <f t="shared" si="0"/>
        <v>N/A</v>
      </c>
      <c r="E19" s="4">
        <v>0</v>
      </c>
      <c r="F19" s="27" t="str">
        <f t="shared" si="1"/>
        <v>N/A</v>
      </c>
      <c r="G19" s="4">
        <v>0</v>
      </c>
      <c r="H19" s="27" t="str">
        <f t="shared" si="2"/>
        <v>N/A</v>
      </c>
      <c r="I19" s="8" t="s">
        <v>1748</v>
      </c>
      <c r="J19" s="8" t="s">
        <v>1748</v>
      </c>
      <c r="K19" s="28" t="s">
        <v>734</v>
      </c>
      <c r="L19" s="105" t="str">
        <f t="shared" si="3"/>
        <v>N/A</v>
      </c>
    </row>
    <row r="20" spans="1:12" x14ac:dyDescent="0.2">
      <c r="A20" s="128" t="s">
        <v>959</v>
      </c>
      <c r="B20" s="22" t="s">
        <v>213</v>
      </c>
      <c r="C20" s="4">
        <v>98.962686345999998</v>
      </c>
      <c r="D20" s="27" t="str">
        <f t="shared" si="0"/>
        <v>N/A</v>
      </c>
      <c r="E20" s="4">
        <v>99.386620522000001</v>
      </c>
      <c r="F20" s="27" t="str">
        <f t="shared" si="1"/>
        <v>N/A</v>
      </c>
      <c r="G20" s="4">
        <v>99.270014204000006</v>
      </c>
      <c r="H20" s="27" t="str">
        <f t="shared" si="2"/>
        <v>N/A</v>
      </c>
      <c r="I20" s="8">
        <v>0.4284</v>
      </c>
      <c r="J20" s="8">
        <v>-0.11700000000000001</v>
      </c>
      <c r="K20" s="28" t="s">
        <v>734</v>
      </c>
      <c r="L20" s="105" t="str">
        <f t="shared" si="3"/>
        <v>Yes</v>
      </c>
    </row>
    <row r="21" spans="1:12" x14ac:dyDescent="0.2">
      <c r="A21" s="128" t="s">
        <v>960</v>
      </c>
      <c r="B21" s="22" t="s">
        <v>213</v>
      </c>
      <c r="C21" s="4">
        <v>1.0373136540000001</v>
      </c>
      <c r="D21" s="27" t="str">
        <f t="shared" si="0"/>
        <v>N/A</v>
      </c>
      <c r="E21" s="4">
        <v>0.61337947790000003</v>
      </c>
      <c r="F21" s="27" t="str">
        <f t="shared" si="1"/>
        <v>N/A</v>
      </c>
      <c r="G21" s="4">
        <v>0.7299857957</v>
      </c>
      <c r="H21" s="27" t="str">
        <f t="shared" si="2"/>
        <v>N/A</v>
      </c>
      <c r="I21" s="8">
        <v>-40.9</v>
      </c>
      <c r="J21" s="8">
        <v>19.010000000000002</v>
      </c>
      <c r="K21" s="28" t="s">
        <v>734</v>
      </c>
      <c r="L21" s="105" t="str">
        <f t="shared" si="3"/>
        <v>Yes</v>
      </c>
    </row>
    <row r="22" spans="1:12" x14ac:dyDescent="0.2">
      <c r="A22" s="104" t="s">
        <v>1691</v>
      </c>
      <c r="B22" s="22" t="s">
        <v>213</v>
      </c>
      <c r="C22" s="23">
        <v>61343</v>
      </c>
      <c r="D22" s="27" t="str">
        <f t="shared" si="0"/>
        <v>N/A</v>
      </c>
      <c r="E22" s="23">
        <v>60017</v>
      </c>
      <c r="F22" s="27" t="str">
        <f t="shared" si="1"/>
        <v>N/A</v>
      </c>
      <c r="G22" s="23">
        <v>60197</v>
      </c>
      <c r="H22" s="27" t="str">
        <f t="shared" si="2"/>
        <v>N/A</v>
      </c>
      <c r="I22" s="8">
        <v>-2.16</v>
      </c>
      <c r="J22" s="8">
        <v>0.2999</v>
      </c>
      <c r="K22" s="28" t="s">
        <v>734</v>
      </c>
      <c r="L22" s="105" t="str">
        <f t="shared" si="3"/>
        <v>Yes</v>
      </c>
    </row>
    <row r="23" spans="1:12" x14ac:dyDescent="0.2">
      <c r="A23" s="104" t="s">
        <v>975</v>
      </c>
      <c r="B23" s="22" t="s">
        <v>213</v>
      </c>
      <c r="C23" s="23">
        <v>13983</v>
      </c>
      <c r="D23" s="27" t="str">
        <f t="shared" si="0"/>
        <v>N/A</v>
      </c>
      <c r="E23" s="23">
        <v>13085</v>
      </c>
      <c r="F23" s="27" t="str">
        <f t="shared" si="1"/>
        <v>N/A</v>
      </c>
      <c r="G23" s="23">
        <v>12496</v>
      </c>
      <c r="H23" s="27" t="str">
        <f t="shared" si="2"/>
        <v>N/A</v>
      </c>
      <c r="I23" s="8">
        <v>-6.42</v>
      </c>
      <c r="J23" s="8">
        <v>-4.5</v>
      </c>
      <c r="K23" s="28" t="s">
        <v>734</v>
      </c>
      <c r="L23" s="105" t="str">
        <f t="shared" si="3"/>
        <v>Yes</v>
      </c>
    </row>
    <row r="24" spans="1:12" x14ac:dyDescent="0.2">
      <c r="A24" s="104" t="s">
        <v>976</v>
      </c>
      <c r="B24" s="22" t="s">
        <v>213</v>
      </c>
      <c r="C24" s="23">
        <v>0</v>
      </c>
      <c r="D24" s="27" t="str">
        <f t="shared" si="0"/>
        <v>N/A</v>
      </c>
      <c r="E24" s="23">
        <v>0</v>
      </c>
      <c r="F24" s="27" t="str">
        <f t="shared" si="1"/>
        <v>N/A</v>
      </c>
      <c r="G24" s="23">
        <v>0</v>
      </c>
      <c r="H24" s="27" t="str">
        <f t="shared" si="2"/>
        <v>N/A</v>
      </c>
      <c r="I24" s="8" t="s">
        <v>1748</v>
      </c>
      <c r="J24" s="8" t="s">
        <v>1748</v>
      </c>
      <c r="K24" s="28" t="s">
        <v>734</v>
      </c>
      <c r="L24" s="105" t="str">
        <f t="shared" si="3"/>
        <v>N/A</v>
      </c>
    </row>
    <row r="25" spans="1:12" x14ac:dyDescent="0.2">
      <c r="A25" s="104" t="s">
        <v>977</v>
      </c>
      <c r="B25" s="22" t="s">
        <v>213</v>
      </c>
      <c r="C25" s="23">
        <v>29896</v>
      </c>
      <c r="D25" s="27" t="str">
        <f t="shared" si="0"/>
        <v>N/A</v>
      </c>
      <c r="E25" s="23">
        <v>30224</v>
      </c>
      <c r="F25" s="27" t="str">
        <f t="shared" si="1"/>
        <v>N/A</v>
      </c>
      <c r="G25" s="23">
        <v>28248</v>
      </c>
      <c r="H25" s="27" t="str">
        <f t="shared" si="2"/>
        <v>N/A</v>
      </c>
      <c r="I25" s="8">
        <v>1.097</v>
      </c>
      <c r="J25" s="8">
        <v>-6.54</v>
      </c>
      <c r="K25" s="28" t="s">
        <v>734</v>
      </c>
      <c r="L25" s="105" t="str">
        <f t="shared" si="3"/>
        <v>Yes</v>
      </c>
    </row>
    <row r="26" spans="1:12" x14ac:dyDescent="0.2">
      <c r="A26" s="104" t="s">
        <v>978</v>
      </c>
      <c r="B26" s="22" t="s">
        <v>213</v>
      </c>
      <c r="C26" s="23">
        <v>17464</v>
      </c>
      <c r="D26" s="27" t="str">
        <f t="shared" si="0"/>
        <v>N/A</v>
      </c>
      <c r="E26" s="23">
        <v>16708</v>
      </c>
      <c r="F26" s="27" t="str">
        <f t="shared" si="1"/>
        <v>N/A</v>
      </c>
      <c r="G26" s="23">
        <v>19453</v>
      </c>
      <c r="H26" s="27" t="str">
        <f t="shared" si="2"/>
        <v>N/A</v>
      </c>
      <c r="I26" s="8">
        <v>-4.33</v>
      </c>
      <c r="J26" s="8">
        <v>16.43</v>
      </c>
      <c r="K26" s="28" t="s">
        <v>734</v>
      </c>
      <c r="L26" s="105" t="str">
        <f t="shared" si="3"/>
        <v>Yes</v>
      </c>
    </row>
    <row r="27" spans="1:12" x14ac:dyDescent="0.2">
      <c r="A27" s="104" t="s">
        <v>979</v>
      </c>
      <c r="B27" s="22" t="s">
        <v>213</v>
      </c>
      <c r="C27" s="23">
        <v>0</v>
      </c>
      <c r="D27" s="27" t="str">
        <f t="shared" si="0"/>
        <v>N/A</v>
      </c>
      <c r="E27" s="23">
        <v>0</v>
      </c>
      <c r="F27" s="27" t="str">
        <f t="shared" si="1"/>
        <v>N/A</v>
      </c>
      <c r="G27" s="23">
        <v>0</v>
      </c>
      <c r="H27" s="27" t="str">
        <f t="shared" si="2"/>
        <v>N/A</v>
      </c>
      <c r="I27" s="8" t="s">
        <v>1748</v>
      </c>
      <c r="J27" s="8" t="s">
        <v>1748</v>
      </c>
      <c r="K27" s="28" t="s">
        <v>734</v>
      </c>
      <c r="L27" s="105" t="str">
        <f t="shared" si="3"/>
        <v>N/A</v>
      </c>
    </row>
    <row r="28" spans="1:12" x14ac:dyDescent="0.2">
      <c r="A28" s="104" t="s">
        <v>103</v>
      </c>
      <c r="B28" s="22" t="s">
        <v>213</v>
      </c>
      <c r="C28" s="23">
        <v>71563</v>
      </c>
      <c r="D28" s="27" t="str">
        <f t="shared" si="0"/>
        <v>N/A</v>
      </c>
      <c r="E28" s="23">
        <v>73508</v>
      </c>
      <c r="F28" s="27" t="str">
        <f t="shared" si="1"/>
        <v>N/A</v>
      </c>
      <c r="G28" s="23">
        <v>75087</v>
      </c>
      <c r="H28" s="27" t="str">
        <f t="shared" si="2"/>
        <v>N/A</v>
      </c>
      <c r="I28" s="8">
        <v>2.718</v>
      </c>
      <c r="J28" s="8">
        <v>2.1480000000000001</v>
      </c>
      <c r="K28" s="28" t="s">
        <v>734</v>
      </c>
      <c r="L28" s="105" t="str">
        <f t="shared" si="3"/>
        <v>Yes</v>
      </c>
    </row>
    <row r="29" spans="1:12" x14ac:dyDescent="0.2">
      <c r="A29" s="104" t="s">
        <v>980</v>
      </c>
      <c r="B29" s="22" t="s">
        <v>213</v>
      </c>
      <c r="C29" s="23">
        <v>34838</v>
      </c>
      <c r="D29" s="27" t="str">
        <f t="shared" si="0"/>
        <v>N/A</v>
      </c>
      <c r="E29" s="23">
        <v>36111</v>
      </c>
      <c r="F29" s="27" t="str">
        <f t="shared" si="1"/>
        <v>N/A</v>
      </c>
      <c r="G29" s="23">
        <v>34468</v>
      </c>
      <c r="H29" s="27" t="str">
        <f t="shared" si="2"/>
        <v>N/A</v>
      </c>
      <c r="I29" s="8">
        <v>3.6539999999999999</v>
      </c>
      <c r="J29" s="8">
        <v>-4.55</v>
      </c>
      <c r="K29" s="28" t="s">
        <v>734</v>
      </c>
      <c r="L29" s="105" t="str">
        <f t="shared" si="3"/>
        <v>Yes</v>
      </c>
    </row>
    <row r="30" spans="1:12" x14ac:dyDescent="0.2">
      <c r="A30" s="104" t="s">
        <v>981</v>
      </c>
      <c r="B30" s="22" t="s">
        <v>213</v>
      </c>
      <c r="C30" s="23">
        <v>0</v>
      </c>
      <c r="D30" s="27" t="str">
        <f t="shared" si="0"/>
        <v>N/A</v>
      </c>
      <c r="E30" s="23">
        <v>0</v>
      </c>
      <c r="F30" s="27" t="str">
        <f t="shared" si="1"/>
        <v>N/A</v>
      </c>
      <c r="G30" s="23">
        <v>0</v>
      </c>
      <c r="H30" s="27" t="str">
        <f t="shared" si="2"/>
        <v>N/A</v>
      </c>
      <c r="I30" s="8" t="s">
        <v>1748</v>
      </c>
      <c r="J30" s="8" t="s">
        <v>1748</v>
      </c>
      <c r="K30" s="28" t="s">
        <v>734</v>
      </c>
      <c r="L30" s="105" t="str">
        <f t="shared" si="3"/>
        <v>N/A</v>
      </c>
    </row>
    <row r="31" spans="1:12" x14ac:dyDescent="0.2">
      <c r="A31" s="104" t="s">
        <v>982</v>
      </c>
      <c r="B31" s="22" t="s">
        <v>213</v>
      </c>
      <c r="C31" s="23">
        <v>30530</v>
      </c>
      <c r="D31" s="27" t="str">
        <f t="shared" si="0"/>
        <v>N/A</v>
      </c>
      <c r="E31" s="23">
        <v>31130</v>
      </c>
      <c r="F31" s="27" t="str">
        <f t="shared" si="1"/>
        <v>N/A</v>
      </c>
      <c r="G31" s="23">
        <v>32155</v>
      </c>
      <c r="H31" s="27" t="str">
        <f t="shared" si="2"/>
        <v>N/A</v>
      </c>
      <c r="I31" s="8">
        <v>1.9650000000000001</v>
      </c>
      <c r="J31" s="8">
        <v>3.2930000000000001</v>
      </c>
      <c r="K31" s="28" t="s">
        <v>734</v>
      </c>
      <c r="L31" s="105" t="str">
        <f t="shared" si="3"/>
        <v>Yes</v>
      </c>
    </row>
    <row r="32" spans="1:12" x14ac:dyDescent="0.2">
      <c r="A32" s="104" t="s">
        <v>983</v>
      </c>
      <c r="B32" s="22" t="s">
        <v>213</v>
      </c>
      <c r="C32" s="23">
        <v>6195</v>
      </c>
      <c r="D32" s="27" t="str">
        <f t="shared" si="0"/>
        <v>N/A</v>
      </c>
      <c r="E32" s="23">
        <v>6267</v>
      </c>
      <c r="F32" s="27" t="str">
        <f t="shared" si="1"/>
        <v>N/A</v>
      </c>
      <c r="G32" s="23">
        <v>8464</v>
      </c>
      <c r="H32" s="27" t="str">
        <f t="shared" si="2"/>
        <v>N/A</v>
      </c>
      <c r="I32" s="8">
        <v>1.1619999999999999</v>
      </c>
      <c r="J32" s="8">
        <v>35.06</v>
      </c>
      <c r="K32" s="28" t="s">
        <v>734</v>
      </c>
      <c r="L32" s="105" t="str">
        <f t="shared" si="3"/>
        <v>No</v>
      </c>
    </row>
    <row r="33" spans="1:12" x14ac:dyDescent="0.2">
      <c r="A33" s="104" t="s">
        <v>984</v>
      </c>
      <c r="B33" s="22" t="s">
        <v>213</v>
      </c>
      <c r="C33" s="23">
        <v>0</v>
      </c>
      <c r="D33" s="27" t="str">
        <f t="shared" si="0"/>
        <v>N/A</v>
      </c>
      <c r="E33" s="23">
        <v>0</v>
      </c>
      <c r="F33" s="27" t="str">
        <f t="shared" si="1"/>
        <v>N/A</v>
      </c>
      <c r="G33" s="23">
        <v>0</v>
      </c>
      <c r="H33" s="27" t="str">
        <f t="shared" si="2"/>
        <v>N/A</v>
      </c>
      <c r="I33" s="8" t="s">
        <v>1748</v>
      </c>
      <c r="J33" s="8" t="s">
        <v>1748</v>
      </c>
      <c r="K33" s="28" t="s">
        <v>734</v>
      </c>
      <c r="L33" s="105" t="str">
        <f t="shared" si="3"/>
        <v>N/A</v>
      </c>
    </row>
    <row r="34" spans="1:12" x14ac:dyDescent="0.2">
      <c r="A34" s="168" t="s">
        <v>84</v>
      </c>
      <c r="B34" s="22" t="s">
        <v>213</v>
      </c>
      <c r="C34" s="29">
        <v>1044363008</v>
      </c>
      <c r="D34" s="27" t="str">
        <f t="shared" si="0"/>
        <v>N/A</v>
      </c>
      <c r="E34" s="29">
        <v>1088774328</v>
      </c>
      <c r="F34" s="27" t="str">
        <f t="shared" si="1"/>
        <v>N/A</v>
      </c>
      <c r="G34" s="29">
        <v>1038196388</v>
      </c>
      <c r="H34" s="27" t="str">
        <f t="shared" si="2"/>
        <v>N/A</v>
      </c>
      <c r="I34" s="8">
        <v>4.2519999999999998</v>
      </c>
      <c r="J34" s="8">
        <v>-4.6500000000000004</v>
      </c>
      <c r="K34" s="28" t="s">
        <v>734</v>
      </c>
      <c r="L34" s="105" t="str">
        <f t="shared" si="3"/>
        <v>Yes</v>
      </c>
    </row>
    <row r="35" spans="1:12" x14ac:dyDescent="0.2">
      <c r="A35" s="168" t="s">
        <v>1398</v>
      </c>
      <c r="B35" s="22" t="s">
        <v>213</v>
      </c>
      <c r="C35" s="29">
        <v>7738.085771</v>
      </c>
      <c r="D35" s="27" t="str">
        <f t="shared" si="0"/>
        <v>N/A</v>
      </c>
      <c r="E35" s="29">
        <v>8017.1888221999998</v>
      </c>
      <c r="F35" s="27" t="str">
        <f t="shared" si="1"/>
        <v>N/A</v>
      </c>
      <c r="G35" s="29">
        <v>7601.4906354000004</v>
      </c>
      <c r="H35" s="27" t="str">
        <f t="shared" si="2"/>
        <v>N/A</v>
      </c>
      <c r="I35" s="8">
        <v>3.6070000000000002</v>
      </c>
      <c r="J35" s="8">
        <v>-5.19</v>
      </c>
      <c r="K35" s="28" t="s">
        <v>734</v>
      </c>
      <c r="L35" s="105" t="str">
        <f t="shared" si="3"/>
        <v>Yes</v>
      </c>
    </row>
    <row r="36" spans="1:12" x14ac:dyDescent="0.2">
      <c r="A36" s="168" t="s">
        <v>1399</v>
      </c>
      <c r="B36" s="22" t="s">
        <v>213</v>
      </c>
      <c r="C36" s="29">
        <v>8651.4766847999999</v>
      </c>
      <c r="D36" s="27" t="str">
        <f t="shared" si="0"/>
        <v>N/A</v>
      </c>
      <c r="E36" s="29">
        <v>8926.3552426000006</v>
      </c>
      <c r="F36" s="27" t="str">
        <f t="shared" si="1"/>
        <v>N/A</v>
      </c>
      <c r="G36" s="29">
        <v>8614.2364235000005</v>
      </c>
      <c r="H36" s="27" t="str">
        <f t="shared" si="2"/>
        <v>N/A</v>
      </c>
      <c r="I36" s="8">
        <v>3.177</v>
      </c>
      <c r="J36" s="8">
        <v>-3.5</v>
      </c>
      <c r="K36" s="28" t="s">
        <v>734</v>
      </c>
      <c r="L36" s="105" t="str">
        <f t="shared" si="3"/>
        <v>Yes</v>
      </c>
    </row>
    <row r="37" spans="1:12" x14ac:dyDescent="0.2">
      <c r="A37" s="137" t="s">
        <v>107</v>
      </c>
      <c r="B37" s="22" t="s">
        <v>213</v>
      </c>
      <c r="C37" s="29">
        <v>1927422</v>
      </c>
      <c r="D37" s="27" t="str">
        <f t="shared" si="0"/>
        <v>N/A</v>
      </c>
      <c r="E37" s="29">
        <v>1548850</v>
      </c>
      <c r="F37" s="27" t="str">
        <f t="shared" si="1"/>
        <v>N/A</v>
      </c>
      <c r="G37" s="29">
        <v>26233</v>
      </c>
      <c r="H37" s="27" t="str">
        <f t="shared" si="2"/>
        <v>N/A</v>
      </c>
      <c r="I37" s="8">
        <v>-19.600000000000001</v>
      </c>
      <c r="J37" s="8">
        <v>-98.3</v>
      </c>
      <c r="K37" s="28" t="s">
        <v>734</v>
      </c>
      <c r="L37" s="105" t="str">
        <f t="shared" si="3"/>
        <v>No</v>
      </c>
    </row>
    <row r="38" spans="1:12" x14ac:dyDescent="0.2">
      <c r="A38" s="168" t="s">
        <v>158</v>
      </c>
      <c r="B38" s="30" t="s">
        <v>217</v>
      </c>
      <c r="C38" s="1">
        <v>11</v>
      </c>
      <c r="D38" s="27" t="str">
        <f>IF($B38="N/A","N/A",IF(C38&gt;0,"No",IF(C38&lt;0,"No","Yes")))</f>
        <v>No</v>
      </c>
      <c r="E38" s="1">
        <v>11</v>
      </c>
      <c r="F38" s="27" t="str">
        <f>IF($B38="N/A","N/A",IF(E38&gt;0,"No",IF(E38&lt;0,"No","Yes")))</f>
        <v>No</v>
      </c>
      <c r="G38" s="1">
        <v>16</v>
      </c>
      <c r="H38" s="27" t="str">
        <f>IF($B38="N/A","N/A",IF(G38&gt;0,"No",IF(G38&lt;0,"No","Yes")))</f>
        <v>No</v>
      </c>
      <c r="I38" s="8">
        <v>14.29</v>
      </c>
      <c r="J38" s="8">
        <v>100</v>
      </c>
      <c r="K38" s="28" t="s">
        <v>734</v>
      </c>
      <c r="L38" s="105" t="str">
        <f t="shared" si="3"/>
        <v>No</v>
      </c>
    </row>
    <row r="39" spans="1:12" x14ac:dyDescent="0.2">
      <c r="A39" s="168" t="s">
        <v>156</v>
      </c>
      <c r="B39" s="22" t="s">
        <v>213</v>
      </c>
      <c r="C39" s="29">
        <v>8892</v>
      </c>
      <c r="D39" s="27" t="str">
        <f t="shared" ref="D39:D40" si="4">IF($B39="N/A","N/A",IF(C39&gt;10,"No",IF(C39&lt;-10,"No","Yes")))</f>
        <v>N/A</v>
      </c>
      <c r="E39" s="29">
        <v>7570</v>
      </c>
      <c r="F39" s="27" t="str">
        <f t="shared" ref="F39:F40" si="5">IF($B39="N/A","N/A",IF(E39&gt;10,"No",IF(E39&lt;-10,"No","Yes")))</f>
        <v>N/A</v>
      </c>
      <c r="G39" s="29">
        <v>24853</v>
      </c>
      <c r="H39" s="27" t="str">
        <f t="shared" ref="H39:H40" si="6">IF($B39="N/A","N/A",IF(G39&gt;10,"No",IF(G39&lt;-10,"No","Yes")))</f>
        <v>N/A</v>
      </c>
      <c r="I39" s="8">
        <v>-14.9</v>
      </c>
      <c r="J39" s="8">
        <v>228.3</v>
      </c>
      <c r="K39" s="28" t="s">
        <v>734</v>
      </c>
      <c r="L39" s="105" t="str">
        <f t="shared" si="3"/>
        <v>No</v>
      </c>
    </row>
    <row r="40" spans="1:12" x14ac:dyDescent="0.2">
      <c r="A40" s="168" t="s">
        <v>1278</v>
      </c>
      <c r="B40" s="22" t="s">
        <v>213</v>
      </c>
      <c r="C40" s="29">
        <v>1270.2857143000001</v>
      </c>
      <c r="D40" s="27" t="str">
        <f t="shared" si="4"/>
        <v>N/A</v>
      </c>
      <c r="E40" s="29">
        <v>946.25</v>
      </c>
      <c r="F40" s="27" t="str">
        <f t="shared" si="5"/>
        <v>N/A</v>
      </c>
      <c r="G40" s="29">
        <v>1553.3125</v>
      </c>
      <c r="H40" s="27" t="str">
        <f t="shared" si="6"/>
        <v>N/A</v>
      </c>
      <c r="I40" s="8">
        <v>-25.5</v>
      </c>
      <c r="J40" s="8">
        <v>64.150000000000006</v>
      </c>
      <c r="K40" s="28" t="s">
        <v>734</v>
      </c>
      <c r="L40" s="105" t="str">
        <f>IF(J40="Div by 0", "N/A", IF(OR(J40="N/A",K40="N/A"),"N/A", IF(J40&gt;VALUE(MID(K40,1,2)), "No", IF(J40&lt;-1*VALUE(MID(K40,1,2)), "No", "Yes"))))</f>
        <v>No</v>
      </c>
    </row>
    <row r="41" spans="1:12" x14ac:dyDescent="0.2">
      <c r="A41" s="104" t="s">
        <v>1400</v>
      </c>
      <c r="B41" s="22" t="s">
        <v>213</v>
      </c>
      <c r="C41" s="29">
        <v>9586.2659308999991</v>
      </c>
      <c r="D41" s="27" t="str">
        <f t="shared" ref="D41:D52" si="7">IF($B41="N/A","N/A",IF(C41&gt;10,"No",IF(C41&lt;-10,"No","Yes")))</f>
        <v>N/A</v>
      </c>
      <c r="E41" s="29">
        <v>9976.8044886999996</v>
      </c>
      <c r="F41" s="27" t="str">
        <f t="shared" ref="F41:F52" si="8">IF($B41="N/A","N/A",IF(E41&gt;10,"No",IF(E41&lt;-10,"No","Yes")))</f>
        <v>N/A</v>
      </c>
      <c r="G41" s="29">
        <v>9378.2872568000003</v>
      </c>
      <c r="H41" s="27" t="str">
        <f t="shared" ref="H41:H52" si="9">IF($B41="N/A","N/A",IF(G41&gt;10,"No",IF(G41&lt;-10,"No","Yes")))</f>
        <v>N/A</v>
      </c>
      <c r="I41" s="8">
        <v>4.0739999999999998</v>
      </c>
      <c r="J41" s="8">
        <v>-6</v>
      </c>
      <c r="K41" s="28" t="s">
        <v>734</v>
      </c>
      <c r="L41" s="105" t="str">
        <f t="shared" ref="L41:L52" si="10">IF(J41="Div by 0", "N/A", IF(K41="N/A","N/A", IF(J41&gt;VALUE(MID(K41,1,2)), "No", IF(J41&lt;-1*VALUE(MID(K41,1,2)), "No", "Yes"))))</f>
        <v>Yes</v>
      </c>
    </row>
    <row r="42" spans="1:12" x14ac:dyDescent="0.2">
      <c r="A42" s="104" t="s">
        <v>1401</v>
      </c>
      <c r="B42" s="22" t="s">
        <v>213</v>
      </c>
      <c r="C42" s="29">
        <v>5089.1759278999998</v>
      </c>
      <c r="D42" s="27" t="str">
        <f t="shared" si="7"/>
        <v>N/A</v>
      </c>
      <c r="E42" s="29">
        <v>5494.9295376</v>
      </c>
      <c r="F42" s="27" t="str">
        <f t="shared" si="8"/>
        <v>N/A</v>
      </c>
      <c r="G42" s="29">
        <v>5453.8233835000001</v>
      </c>
      <c r="H42" s="27" t="str">
        <f t="shared" si="9"/>
        <v>N/A</v>
      </c>
      <c r="I42" s="8">
        <v>7.9729999999999999</v>
      </c>
      <c r="J42" s="8">
        <v>-0.748</v>
      </c>
      <c r="K42" s="28" t="s">
        <v>734</v>
      </c>
      <c r="L42" s="105" t="str">
        <f t="shared" si="10"/>
        <v>Yes</v>
      </c>
    </row>
    <row r="43" spans="1:12" x14ac:dyDescent="0.2">
      <c r="A43" s="104" t="s">
        <v>1402</v>
      </c>
      <c r="B43" s="22" t="s">
        <v>213</v>
      </c>
      <c r="C43" s="29" t="s">
        <v>1748</v>
      </c>
      <c r="D43" s="27" t="str">
        <f t="shared" si="7"/>
        <v>N/A</v>
      </c>
      <c r="E43" s="29" t="s">
        <v>1748</v>
      </c>
      <c r="F43" s="27" t="str">
        <f t="shared" si="8"/>
        <v>N/A</v>
      </c>
      <c r="G43" s="29" t="s">
        <v>1748</v>
      </c>
      <c r="H43" s="27" t="str">
        <f t="shared" si="9"/>
        <v>N/A</v>
      </c>
      <c r="I43" s="8" t="s">
        <v>1748</v>
      </c>
      <c r="J43" s="8" t="s">
        <v>1748</v>
      </c>
      <c r="K43" s="28" t="s">
        <v>734</v>
      </c>
      <c r="L43" s="105" t="str">
        <f t="shared" si="10"/>
        <v>N/A</v>
      </c>
    </row>
    <row r="44" spans="1:12" x14ac:dyDescent="0.2">
      <c r="A44" s="104" t="s">
        <v>1403</v>
      </c>
      <c r="B44" s="22" t="s">
        <v>213</v>
      </c>
      <c r="C44" s="29">
        <v>2380.4035656999999</v>
      </c>
      <c r="D44" s="27" t="str">
        <f t="shared" si="7"/>
        <v>N/A</v>
      </c>
      <c r="E44" s="29">
        <v>2600.7501323000001</v>
      </c>
      <c r="F44" s="27" t="str">
        <f t="shared" si="8"/>
        <v>N/A</v>
      </c>
      <c r="G44" s="29">
        <v>2386.4311102000001</v>
      </c>
      <c r="H44" s="27" t="str">
        <f t="shared" si="9"/>
        <v>N/A</v>
      </c>
      <c r="I44" s="8">
        <v>9.2569999999999997</v>
      </c>
      <c r="J44" s="8">
        <v>-8.24</v>
      </c>
      <c r="K44" s="28" t="s">
        <v>734</v>
      </c>
      <c r="L44" s="105" t="str">
        <f t="shared" si="10"/>
        <v>Yes</v>
      </c>
    </row>
    <row r="45" spans="1:12" x14ac:dyDescent="0.2">
      <c r="A45" s="104" t="s">
        <v>1404</v>
      </c>
      <c r="B45" s="22" t="s">
        <v>213</v>
      </c>
      <c r="C45" s="29">
        <v>25522.435810999999</v>
      </c>
      <c r="D45" s="27" t="str">
        <f t="shared" si="7"/>
        <v>N/A</v>
      </c>
      <c r="E45" s="29">
        <v>26829.761192000002</v>
      </c>
      <c r="F45" s="27" t="str">
        <f t="shared" si="8"/>
        <v>N/A</v>
      </c>
      <c r="G45" s="29">
        <v>22052.222022000002</v>
      </c>
      <c r="H45" s="27" t="str">
        <f t="shared" si="9"/>
        <v>N/A</v>
      </c>
      <c r="I45" s="8">
        <v>5.1219999999999999</v>
      </c>
      <c r="J45" s="8">
        <v>-17.8</v>
      </c>
      <c r="K45" s="28" t="s">
        <v>734</v>
      </c>
      <c r="L45" s="105" t="str">
        <f t="shared" si="10"/>
        <v>Yes</v>
      </c>
    </row>
    <row r="46" spans="1:12" x14ac:dyDescent="0.2">
      <c r="A46" s="104" t="s">
        <v>1405</v>
      </c>
      <c r="B46" s="22" t="s">
        <v>213</v>
      </c>
      <c r="C46" s="29" t="s">
        <v>1748</v>
      </c>
      <c r="D46" s="27" t="str">
        <f t="shared" si="7"/>
        <v>N/A</v>
      </c>
      <c r="E46" s="29" t="s">
        <v>1748</v>
      </c>
      <c r="F46" s="27" t="str">
        <f t="shared" si="8"/>
        <v>N/A</v>
      </c>
      <c r="G46" s="29" t="s">
        <v>1748</v>
      </c>
      <c r="H46" s="27" t="str">
        <f t="shared" si="9"/>
        <v>N/A</v>
      </c>
      <c r="I46" s="8" t="s">
        <v>1748</v>
      </c>
      <c r="J46" s="8" t="s">
        <v>1748</v>
      </c>
      <c r="K46" s="28" t="s">
        <v>734</v>
      </c>
      <c r="L46" s="105" t="str">
        <f t="shared" si="10"/>
        <v>N/A</v>
      </c>
    </row>
    <row r="47" spans="1:12" x14ac:dyDescent="0.2">
      <c r="A47" s="104" t="s">
        <v>1406</v>
      </c>
      <c r="B47" s="22" t="s">
        <v>213</v>
      </c>
      <c r="C47" s="29">
        <v>6173.0806143</v>
      </c>
      <c r="D47" s="27" t="str">
        <f t="shared" si="7"/>
        <v>N/A</v>
      </c>
      <c r="E47" s="29">
        <v>6442.5633127999999</v>
      </c>
      <c r="F47" s="27" t="str">
        <f t="shared" si="8"/>
        <v>N/A</v>
      </c>
      <c r="G47" s="29">
        <v>6290.5770106999998</v>
      </c>
      <c r="H47" s="27" t="str">
        <f t="shared" si="9"/>
        <v>N/A</v>
      </c>
      <c r="I47" s="8">
        <v>4.3650000000000002</v>
      </c>
      <c r="J47" s="8">
        <v>-2.36</v>
      </c>
      <c r="K47" s="28" t="s">
        <v>734</v>
      </c>
      <c r="L47" s="105" t="str">
        <f t="shared" si="10"/>
        <v>Yes</v>
      </c>
    </row>
    <row r="48" spans="1:12" x14ac:dyDescent="0.2">
      <c r="A48" s="104" t="s">
        <v>1407</v>
      </c>
      <c r="B48" s="30" t="s">
        <v>213</v>
      </c>
      <c r="C48" s="10">
        <v>5055.3333715999997</v>
      </c>
      <c r="D48" s="7" t="str">
        <f t="shared" si="7"/>
        <v>N/A</v>
      </c>
      <c r="E48" s="10">
        <v>5259.6425189000001</v>
      </c>
      <c r="F48" s="7" t="str">
        <f t="shared" si="8"/>
        <v>N/A</v>
      </c>
      <c r="G48" s="10">
        <v>4891.4747301999996</v>
      </c>
      <c r="H48" s="7" t="str">
        <f t="shared" si="9"/>
        <v>N/A</v>
      </c>
      <c r="I48" s="36">
        <v>4.0410000000000004</v>
      </c>
      <c r="J48" s="36">
        <v>-7</v>
      </c>
      <c r="K48" s="30" t="s">
        <v>734</v>
      </c>
      <c r="L48" s="105" t="str">
        <f t="shared" si="10"/>
        <v>Yes</v>
      </c>
    </row>
    <row r="49" spans="1:12" ht="25.5" x14ac:dyDescent="0.2">
      <c r="A49" s="104" t="s">
        <v>1408</v>
      </c>
      <c r="B49" s="30" t="s">
        <v>213</v>
      </c>
      <c r="C49" s="10" t="s">
        <v>1748</v>
      </c>
      <c r="D49" s="7" t="str">
        <f t="shared" si="7"/>
        <v>N/A</v>
      </c>
      <c r="E49" s="10" t="s">
        <v>1748</v>
      </c>
      <c r="F49" s="7" t="str">
        <f t="shared" si="8"/>
        <v>N/A</v>
      </c>
      <c r="G49" s="10" t="s">
        <v>1748</v>
      </c>
      <c r="H49" s="7" t="str">
        <f t="shared" si="9"/>
        <v>N/A</v>
      </c>
      <c r="I49" s="36" t="s">
        <v>1748</v>
      </c>
      <c r="J49" s="36" t="s">
        <v>1748</v>
      </c>
      <c r="K49" s="30" t="s">
        <v>734</v>
      </c>
      <c r="L49" s="105" t="str">
        <f t="shared" si="10"/>
        <v>N/A</v>
      </c>
    </row>
    <row r="50" spans="1:12" x14ac:dyDescent="0.2">
      <c r="A50" s="104" t="s">
        <v>1409</v>
      </c>
      <c r="B50" s="30" t="s">
        <v>213</v>
      </c>
      <c r="C50" s="10">
        <v>2743.5671797999998</v>
      </c>
      <c r="D50" s="7" t="str">
        <f t="shared" si="7"/>
        <v>N/A</v>
      </c>
      <c r="E50" s="10">
        <v>2819.6559268000001</v>
      </c>
      <c r="F50" s="7" t="str">
        <f t="shared" si="8"/>
        <v>N/A</v>
      </c>
      <c r="G50" s="10">
        <v>2541.8675788999999</v>
      </c>
      <c r="H50" s="7" t="str">
        <f t="shared" si="9"/>
        <v>N/A</v>
      </c>
      <c r="I50" s="36">
        <v>2.7730000000000001</v>
      </c>
      <c r="J50" s="36">
        <v>-9.85</v>
      </c>
      <c r="K50" s="30" t="s">
        <v>734</v>
      </c>
      <c r="L50" s="105" t="str">
        <f t="shared" si="10"/>
        <v>Yes</v>
      </c>
    </row>
    <row r="51" spans="1:12" x14ac:dyDescent="0.2">
      <c r="A51" s="104" t="s">
        <v>1410</v>
      </c>
      <c r="B51" s="30" t="s">
        <v>213</v>
      </c>
      <c r="C51" s="10">
        <v>29360.025504000001</v>
      </c>
      <c r="D51" s="7" t="str">
        <f t="shared" si="7"/>
        <v>N/A</v>
      </c>
      <c r="E51" s="10">
        <v>31254.6839</v>
      </c>
      <c r="F51" s="7" t="str">
        <f t="shared" si="8"/>
        <v>N/A</v>
      </c>
      <c r="G51" s="10">
        <v>26229.614011999998</v>
      </c>
      <c r="H51" s="7" t="str">
        <f t="shared" si="9"/>
        <v>N/A</v>
      </c>
      <c r="I51" s="36">
        <v>6.4530000000000003</v>
      </c>
      <c r="J51" s="36">
        <v>-16.100000000000001</v>
      </c>
      <c r="K51" s="30" t="s">
        <v>734</v>
      </c>
      <c r="L51" s="105" t="str">
        <f t="shared" si="10"/>
        <v>Yes</v>
      </c>
    </row>
    <row r="52" spans="1:12" x14ac:dyDescent="0.2">
      <c r="A52" s="104" t="s">
        <v>1411</v>
      </c>
      <c r="B52" s="30" t="s">
        <v>213</v>
      </c>
      <c r="C52" s="10" t="s">
        <v>1748</v>
      </c>
      <c r="D52" s="7" t="str">
        <f t="shared" si="7"/>
        <v>N/A</v>
      </c>
      <c r="E52" s="10" t="s">
        <v>1748</v>
      </c>
      <c r="F52" s="7" t="str">
        <f t="shared" si="8"/>
        <v>N/A</v>
      </c>
      <c r="G52" s="10" t="s">
        <v>1748</v>
      </c>
      <c r="H52" s="7" t="str">
        <f t="shared" si="9"/>
        <v>N/A</v>
      </c>
      <c r="I52" s="36" t="s">
        <v>1748</v>
      </c>
      <c r="J52" s="36" t="s">
        <v>1748</v>
      </c>
      <c r="K52" s="30" t="s">
        <v>734</v>
      </c>
      <c r="L52" s="105" t="str">
        <f t="shared" si="10"/>
        <v>N/A</v>
      </c>
    </row>
    <row r="53" spans="1:12" x14ac:dyDescent="0.2">
      <c r="A53" s="168" t="s">
        <v>1585</v>
      </c>
      <c r="B53" s="22" t="s">
        <v>213</v>
      </c>
      <c r="C53" s="29">
        <v>51406843</v>
      </c>
      <c r="D53" s="27" t="str">
        <f t="shared" ref="D53:D122" si="11">IF($B53="N/A","N/A",IF(C53&gt;10,"No",IF(C53&lt;-10,"No","Yes")))</f>
        <v>N/A</v>
      </c>
      <c r="E53" s="29">
        <v>55711828</v>
      </c>
      <c r="F53" s="27" t="str">
        <f t="shared" ref="F53:F122" si="12">IF($B53="N/A","N/A",IF(E53&gt;10,"No",IF(E53&lt;-10,"No","Yes")))</f>
        <v>N/A</v>
      </c>
      <c r="G53" s="29">
        <v>52230917</v>
      </c>
      <c r="H53" s="27" t="str">
        <f t="shared" ref="H53:H122" si="13">IF($B53="N/A","N/A",IF(G53&gt;10,"No",IF(G53&lt;-10,"No","Yes")))</f>
        <v>N/A</v>
      </c>
      <c r="I53" s="8">
        <v>8.3740000000000006</v>
      </c>
      <c r="J53" s="8">
        <v>-6.25</v>
      </c>
      <c r="K53" s="28" t="s">
        <v>734</v>
      </c>
      <c r="L53" s="105" t="str">
        <f t="shared" ref="L53:L113" si="14">IF(J53="Div by 0", "N/A", IF(K53="N/A","N/A", IF(J53&gt;VALUE(MID(K53,1,2)), "No", IF(J53&lt;-1*VALUE(MID(K53,1,2)), "No", "Yes"))))</f>
        <v>Yes</v>
      </c>
    </row>
    <row r="54" spans="1:12" x14ac:dyDescent="0.2">
      <c r="A54" s="168" t="s">
        <v>595</v>
      </c>
      <c r="B54" s="22" t="s">
        <v>213</v>
      </c>
      <c r="C54" s="23">
        <v>20243</v>
      </c>
      <c r="D54" s="27" t="str">
        <f t="shared" si="11"/>
        <v>N/A</v>
      </c>
      <c r="E54" s="23">
        <v>21194</v>
      </c>
      <c r="F54" s="27" t="str">
        <f t="shared" si="12"/>
        <v>N/A</v>
      </c>
      <c r="G54" s="23">
        <v>20701</v>
      </c>
      <c r="H54" s="27" t="str">
        <f t="shared" si="13"/>
        <v>N/A</v>
      </c>
      <c r="I54" s="8">
        <v>4.6980000000000004</v>
      </c>
      <c r="J54" s="8">
        <v>-2.33</v>
      </c>
      <c r="K54" s="28" t="s">
        <v>734</v>
      </c>
      <c r="L54" s="105" t="str">
        <f t="shared" si="14"/>
        <v>Yes</v>
      </c>
    </row>
    <row r="55" spans="1:12" x14ac:dyDescent="0.2">
      <c r="A55" s="168" t="s">
        <v>1412</v>
      </c>
      <c r="B55" s="22" t="s">
        <v>213</v>
      </c>
      <c r="C55" s="29">
        <v>2539.4873784000001</v>
      </c>
      <c r="D55" s="27" t="str">
        <f t="shared" si="11"/>
        <v>N/A</v>
      </c>
      <c r="E55" s="29">
        <v>2628.6603756</v>
      </c>
      <c r="F55" s="27" t="str">
        <f t="shared" si="12"/>
        <v>N/A</v>
      </c>
      <c r="G55" s="29">
        <v>2523.1108159</v>
      </c>
      <c r="H55" s="27" t="str">
        <f t="shared" si="13"/>
        <v>N/A</v>
      </c>
      <c r="I55" s="8">
        <v>3.5110000000000001</v>
      </c>
      <c r="J55" s="8">
        <v>-4.0199999999999996</v>
      </c>
      <c r="K55" s="28" t="s">
        <v>734</v>
      </c>
      <c r="L55" s="105" t="str">
        <f t="shared" si="14"/>
        <v>Yes</v>
      </c>
    </row>
    <row r="56" spans="1:12" x14ac:dyDescent="0.2">
      <c r="A56" s="168" t="s">
        <v>1413</v>
      </c>
      <c r="B56" s="22" t="s">
        <v>213</v>
      </c>
      <c r="C56" s="23">
        <v>0.76544978509999995</v>
      </c>
      <c r="D56" s="27" t="str">
        <f t="shared" si="11"/>
        <v>N/A</v>
      </c>
      <c r="E56" s="23">
        <v>0.76667924880000005</v>
      </c>
      <c r="F56" s="27" t="str">
        <f t="shared" si="12"/>
        <v>N/A</v>
      </c>
      <c r="G56" s="23">
        <v>0.69175402149999998</v>
      </c>
      <c r="H56" s="27" t="str">
        <f t="shared" si="13"/>
        <v>N/A</v>
      </c>
      <c r="I56" s="8">
        <v>0.16059999999999999</v>
      </c>
      <c r="J56" s="8">
        <v>-9.77</v>
      </c>
      <c r="K56" s="28" t="s">
        <v>734</v>
      </c>
      <c r="L56" s="105" t="str">
        <f t="shared" si="14"/>
        <v>Yes</v>
      </c>
    </row>
    <row r="57" spans="1:12" ht="25.5" x14ac:dyDescent="0.2">
      <c r="A57" s="168" t="s">
        <v>596</v>
      </c>
      <c r="B57" s="22" t="s">
        <v>213</v>
      </c>
      <c r="C57" s="29">
        <v>10361757</v>
      </c>
      <c r="D57" s="27" t="str">
        <f t="shared" si="11"/>
        <v>N/A</v>
      </c>
      <c r="E57" s="29">
        <v>11344654</v>
      </c>
      <c r="F57" s="27" t="str">
        <f t="shared" si="12"/>
        <v>N/A</v>
      </c>
      <c r="G57" s="29">
        <v>4698709</v>
      </c>
      <c r="H57" s="27" t="str">
        <f t="shared" si="13"/>
        <v>N/A</v>
      </c>
      <c r="I57" s="8">
        <v>9.4860000000000007</v>
      </c>
      <c r="J57" s="8">
        <v>-58.6</v>
      </c>
      <c r="K57" s="28" t="s">
        <v>734</v>
      </c>
      <c r="L57" s="105" t="str">
        <f t="shared" si="14"/>
        <v>No</v>
      </c>
    </row>
    <row r="58" spans="1:12" x14ac:dyDescent="0.2">
      <c r="A58" s="168" t="s">
        <v>597</v>
      </c>
      <c r="B58" s="22" t="s">
        <v>213</v>
      </c>
      <c r="C58" s="23">
        <v>158</v>
      </c>
      <c r="D58" s="27" t="str">
        <f t="shared" si="11"/>
        <v>N/A</v>
      </c>
      <c r="E58" s="23">
        <v>161</v>
      </c>
      <c r="F58" s="27" t="str">
        <f t="shared" si="12"/>
        <v>N/A</v>
      </c>
      <c r="G58" s="23">
        <v>141</v>
      </c>
      <c r="H58" s="27" t="str">
        <f t="shared" si="13"/>
        <v>N/A</v>
      </c>
      <c r="I58" s="8">
        <v>1.899</v>
      </c>
      <c r="J58" s="8">
        <v>-12.4</v>
      </c>
      <c r="K58" s="28" t="s">
        <v>734</v>
      </c>
      <c r="L58" s="105" t="str">
        <f t="shared" si="14"/>
        <v>Yes</v>
      </c>
    </row>
    <row r="59" spans="1:12" x14ac:dyDescent="0.2">
      <c r="A59" s="168" t="s">
        <v>1414</v>
      </c>
      <c r="B59" s="22" t="s">
        <v>213</v>
      </c>
      <c r="C59" s="29">
        <v>65580.740506000002</v>
      </c>
      <c r="D59" s="27" t="str">
        <f t="shared" si="11"/>
        <v>N/A</v>
      </c>
      <c r="E59" s="29">
        <v>70463.689440999995</v>
      </c>
      <c r="F59" s="27" t="str">
        <f t="shared" si="12"/>
        <v>N/A</v>
      </c>
      <c r="G59" s="29">
        <v>33324.177304999997</v>
      </c>
      <c r="H59" s="27" t="str">
        <f t="shared" si="13"/>
        <v>N/A</v>
      </c>
      <c r="I59" s="8">
        <v>7.4459999999999997</v>
      </c>
      <c r="J59" s="8">
        <v>-52.7</v>
      </c>
      <c r="K59" s="28" t="s">
        <v>734</v>
      </c>
      <c r="L59" s="105" t="str">
        <f t="shared" si="14"/>
        <v>No</v>
      </c>
    </row>
    <row r="60" spans="1:12" ht="25.5" x14ac:dyDescent="0.2">
      <c r="A60" s="168" t="s">
        <v>598</v>
      </c>
      <c r="B60" s="22" t="s">
        <v>213</v>
      </c>
      <c r="C60" s="29">
        <v>981515</v>
      </c>
      <c r="D60" s="27" t="str">
        <f t="shared" si="11"/>
        <v>N/A</v>
      </c>
      <c r="E60" s="29">
        <v>2559886</v>
      </c>
      <c r="F60" s="27" t="str">
        <f t="shared" si="12"/>
        <v>N/A</v>
      </c>
      <c r="G60" s="29">
        <v>1264217</v>
      </c>
      <c r="H60" s="27" t="str">
        <f t="shared" si="13"/>
        <v>N/A</v>
      </c>
      <c r="I60" s="8">
        <v>160.80000000000001</v>
      </c>
      <c r="J60" s="8">
        <v>-50.6</v>
      </c>
      <c r="K60" s="28" t="s">
        <v>734</v>
      </c>
      <c r="L60" s="105" t="str">
        <f t="shared" si="14"/>
        <v>No</v>
      </c>
    </row>
    <row r="61" spans="1:12" x14ac:dyDescent="0.2">
      <c r="A61" s="137" t="s">
        <v>599</v>
      </c>
      <c r="B61" s="30" t="s">
        <v>213</v>
      </c>
      <c r="C61" s="1">
        <v>39</v>
      </c>
      <c r="D61" s="7" t="str">
        <f t="shared" si="11"/>
        <v>N/A</v>
      </c>
      <c r="E61" s="1">
        <v>50</v>
      </c>
      <c r="F61" s="7" t="str">
        <f t="shared" si="12"/>
        <v>N/A</v>
      </c>
      <c r="G61" s="1">
        <v>34</v>
      </c>
      <c r="H61" s="7" t="str">
        <f t="shared" si="13"/>
        <v>N/A</v>
      </c>
      <c r="I61" s="36">
        <v>28.21</v>
      </c>
      <c r="J61" s="36">
        <v>-32</v>
      </c>
      <c r="K61" s="30" t="s">
        <v>734</v>
      </c>
      <c r="L61" s="105" t="str">
        <f t="shared" si="14"/>
        <v>No</v>
      </c>
    </row>
    <row r="62" spans="1:12" ht="25.5" x14ac:dyDescent="0.2">
      <c r="A62" s="137" t="s">
        <v>1415</v>
      </c>
      <c r="B62" s="30" t="s">
        <v>213</v>
      </c>
      <c r="C62" s="10">
        <v>25167.051282</v>
      </c>
      <c r="D62" s="7" t="str">
        <f t="shared" si="11"/>
        <v>N/A</v>
      </c>
      <c r="E62" s="10">
        <v>51197.72</v>
      </c>
      <c r="F62" s="7" t="str">
        <f t="shared" si="12"/>
        <v>N/A</v>
      </c>
      <c r="G62" s="10">
        <v>37182.852940999997</v>
      </c>
      <c r="H62" s="7" t="str">
        <f t="shared" si="13"/>
        <v>N/A</v>
      </c>
      <c r="I62" s="36">
        <v>103.4</v>
      </c>
      <c r="J62" s="36">
        <v>-27.4</v>
      </c>
      <c r="K62" s="30" t="s">
        <v>734</v>
      </c>
      <c r="L62" s="105" t="str">
        <f t="shared" si="14"/>
        <v>Yes</v>
      </c>
    </row>
    <row r="63" spans="1:12" x14ac:dyDescent="0.2">
      <c r="A63" s="137" t="s">
        <v>600</v>
      </c>
      <c r="B63" s="30" t="s">
        <v>213</v>
      </c>
      <c r="C63" s="10">
        <v>90221493</v>
      </c>
      <c r="D63" s="7" t="str">
        <f t="shared" si="11"/>
        <v>N/A</v>
      </c>
      <c r="E63" s="10">
        <v>97798584</v>
      </c>
      <c r="F63" s="7" t="str">
        <f t="shared" si="12"/>
        <v>N/A</v>
      </c>
      <c r="G63" s="10">
        <v>85471863</v>
      </c>
      <c r="H63" s="7" t="str">
        <f t="shared" si="13"/>
        <v>N/A</v>
      </c>
      <c r="I63" s="36">
        <v>8.3979999999999997</v>
      </c>
      <c r="J63" s="36">
        <v>-12.6</v>
      </c>
      <c r="K63" s="30" t="s">
        <v>734</v>
      </c>
      <c r="L63" s="105" t="str">
        <f t="shared" si="14"/>
        <v>Yes</v>
      </c>
    </row>
    <row r="64" spans="1:12" x14ac:dyDescent="0.2">
      <c r="A64" s="137" t="s">
        <v>601</v>
      </c>
      <c r="B64" s="30" t="s">
        <v>213</v>
      </c>
      <c r="C64" s="1">
        <v>998</v>
      </c>
      <c r="D64" s="7" t="str">
        <f t="shared" si="11"/>
        <v>N/A</v>
      </c>
      <c r="E64" s="1">
        <v>957</v>
      </c>
      <c r="F64" s="7" t="str">
        <f t="shared" si="12"/>
        <v>N/A</v>
      </c>
      <c r="G64" s="1">
        <v>906</v>
      </c>
      <c r="H64" s="7" t="str">
        <f t="shared" si="13"/>
        <v>N/A</v>
      </c>
      <c r="I64" s="36">
        <v>-4.1100000000000003</v>
      </c>
      <c r="J64" s="36">
        <v>-5.33</v>
      </c>
      <c r="K64" s="30" t="s">
        <v>734</v>
      </c>
      <c r="L64" s="105" t="str">
        <f t="shared" si="14"/>
        <v>Yes</v>
      </c>
    </row>
    <row r="65" spans="1:12" x14ac:dyDescent="0.2">
      <c r="A65" s="137" t="s">
        <v>1416</v>
      </c>
      <c r="B65" s="30" t="s">
        <v>213</v>
      </c>
      <c r="C65" s="10">
        <v>90402.297594999996</v>
      </c>
      <c r="D65" s="7" t="str">
        <f t="shared" si="11"/>
        <v>N/A</v>
      </c>
      <c r="E65" s="10">
        <v>102192.87774</v>
      </c>
      <c r="F65" s="7" t="str">
        <f t="shared" si="12"/>
        <v>N/A</v>
      </c>
      <c r="G65" s="10">
        <v>94339.804636000001</v>
      </c>
      <c r="H65" s="7" t="str">
        <f t="shared" si="13"/>
        <v>N/A</v>
      </c>
      <c r="I65" s="36">
        <v>13.04</v>
      </c>
      <c r="J65" s="36">
        <v>-7.68</v>
      </c>
      <c r="K65" s="30" t="s">
        <v>734</v>
      </c>
      <c r="L65" s="105" t="str">
        <f t="shared" si="14"/>
        <v>Yes</v>
      </c>
    </row>
    <row r="66" spans="1:12" x14ac:dyDescent="0.2">
      <c r="A66" s="137" t="s">
        <v>602</v>
      </c>
      <c r="B66" s="30" t="s">
        <v>213</v>
      </c>
      <c r="C66" s="10">
        <v>448093885</v>
      </c>
      <c r="D66" s="7" t="str">
        <f t="shared" si="11"/>
        <v>N/A</v>
      </c>
      <c r="E66" s="10">
        <v>455238274</v>
      </c>
      <c r="F66" s="7" t="str">
        <f t="shared" si="12"/>
        <v>N/A</v>
      </c>
      <c r="G66" s="10">
        <v>442150161</v>
      </c>
      <c r="H66" s="7" t="str">
        <f t="shared" si="13"/>
        <v>N/A</v>
      </c>
      <c r="I66" s="36">
        <v>1.5940000000000001</v>
      </c>
      <c r="J66" s="36">
        <v>-2.88</v>
      </c>
      <c r="K66" s="30" t="s">
        <v>734</v>
      </c>
      <c r="L66" s="105" t="str">
        <f t="shared" si="14"/>
        <v>Yes</v>
      </c>
    </row>
    <row r="67" spans="1:12" x14ac:dyDescent="0.2">
      <c r="A67" s="137" t="s">
        <v>603</v>
      </c>
      <c r="B67" s="30" t="s">
        <v>213</v>
      </c>
      <c r="C67" s="1">
        <v>14444</v>
      </c>
      <c r="D67" s="7" t="str">
        <f t="shared" si="11"/>
        <v>N/A</v>
      </c>
      <c r="E67" s="1">
        <v>14093</v>
      </c>
      <c r="F67" s="7" t="str">
        <f t="shared" si="12"/>
        <v>N/A</v>
      </c>
      <c r="G67" s="1">
        <v>13841</v>
      </c>
      <c r="H67" s="7" t="str">
        <f t="shared" si="13"/>
        <v>N/A</v>
      </c>
      <c r="I67" s="36">
        <v>-2.4300000000000002</v>
      </c>
      <c r="J67" s="36">
        <v>-1.79</v>
      </c>
      <c r="K67" s="30" t="s">
        <v>734</v>
      </c>
      <c r="L67" s="105" t="str">
        <f t="shared" si="14"/>
        <v>Yes</v>
      </c>
    </row>
    <row r="68" spans="1:12" x14ac:dyDescent="0.2">
      <c r="A68" s="137" t="s">
        <v>1417</v>
      </c>
      <c r="B68" s="30" t="s">
        <v>213</v>
      </c>
      <c r="C68" s="10">
        <v>31022.838895000001</v>
      </c>
      <c r="D68" s="7" t="str">
        <f t="shared" si="11"/>
        <v>N/A</v>
      </c>
      <c r="E68" s="10">
        <v>32302.439083000001</v>
      </c>
      <c r="F68" s="7" t="str">
        <f t="shared" si="12"/>
        <v>N/A</v>
      </c>
      <c r="G68" s="10">
        <v>31944.957806999999</v>
      </c>
      <c r="H68" s="7" t="str">
        <f t="shared" si="13"/>
        <v>N/A</v>
      </c>
      <c r="I68" s="36">
        <v>4.125</v>
      </c>
      <c r="J68" s="36">
        <v>-1.1100000000000001</v>
      </c>
      <c r="K68" s="30" t="s">
        <v>734</v>
      </c>
      <c r="L68" s="105" t="str">
        <f t="shared" si="14"/>
        <v>Yes</v>
      </c>
    </row>
    <row r="69" spans="1:12" ht="25.5" x14ac:dyDescent="0.2">
      <c r="A69" s="137" t="s">
        <v>604</v>
      </c>
      <c r="B69" s="30" t="s">
        <v>213</v>
      </c>
      <c r="C69" s="10">
        <v>11890020</v>
      </c>
      <c r="D69" s="7" t="str">
        <f t="shared" si="11"/>
        <v>N/A</v>
      </c>
      <c r="E69" s="10">
        <v>17026773</v>
      </c>
      <c r="F69" s="7" t="str">
        <f t="shared" si="12"/>
        <v>N/A</v>
      </c>
      <c r="G69" s="10">
        <v>17321158</v>
      </c>
      <c r="H69" s="7" t="str">
        <f t="shared" si="13"/>
        <v>N/A</v>
      </c>
      <c r="I69" s="36">
        <v>43.2</v>
      </c>
      <c r="J69" s="36">
        <v>1.7290000000000001</v>
      </c>
      <c r="K69" s="30" t="s">
        <v>734</v>
      </c>
      <c r="L69" s="105" t="str">
        <f t="shared" si="14"/>
        <v>Yes</v>
      </c>
    </row>
    <row r="70" spans="1:12" x14ac:dyDescent="0.2">
      <c r="A70" s="137" t="s">
        <v>605</v>
      </c>
      <c r="B70" s="30" t="s">
        <v>213</v>
      </c>
      <c r="C70" s="1">
        <v>80128</v>
      </c>
      <c r="D70" s="7" t="str">
        <f t="shared" si="11"/>
        <v>N/A</v>
      </c>
      <c r="E70" s="1">
        <v>90944</v>
      </c>
      <c r="F70" s="7" t="str">
        <f t="shared" si="12"/>
        <v>N/A</v>
      </c>
      <c r="G70" s="1">
        <v>91341</v>
      </c>
      <c r="H70" s="7" t="str">
        <f t="shared" si="13"/>
        <v>N/A</v>
      </c>
      <c r="I70" s="36">
        <v>13.5</v>
      </c>
      <c r="J70" s="36">
        <v>0.4365</v>
      </c>
      <c r="K70" s="30" t="s">
        <v>734</v>
      </c>
      <c r="L70" s="105" t="str">
        <f t="shared" si="14"/>
        <v>Yes</v>
      </c>
    </row>
    <row r="71" spans="1:12" x14ac:dyDescent="0.2">
      <c r="A71" s="137" t="s">
        <v>1418</v>
      </c>
      <c r="B71" s="30" t="s">
        <v>213</v>
      </c>
      <c r="C71" s="10">
        <v>148.38782947000001</v>
      </c>
      <c r="D71" s="7" t="str">
        <f t="shared" si="11"/>
        <v>N/A</v>
      </c>
      <c r="E71" s="10">
        <v>187.22260951999999</v>
      </c>
      <c r="F71" s="7" t="str">
        <f t="shared" si="12"/>
        <v>N/A</v>
      </c>
      <c r="G71" s="10">
        <v>189.63179733000001</v>
      </c>
      <c r="H71" s="7" t="str">
        <f t="shared" si="13"/>
        <v>N/A</v>
      </c>
      <c r="I71" s="36">
        <v>26.17</v>
      </c>
      <c r="J71" s="36">
        <v>1.2869999999999999</v>
      </c>
      <c r="K71" s="30" t="s">
        <v>734</v>
      </c>
      <c r="L71" s="105" t="str">
        <f t="shared" si="14"/>
        <v>Yes</v>
      </c>
    </row>
    <row r="72" spans="1:12" x14ac:dyDescent="0.2">
      <c r="A72" s="137" t="s">
        <v>606</v>
      </c>
      <c r="B72" s="30" t="s">
        <v>213</v>
      </c>
      <c r="C72" s="10">
        <v>662880</v>
      </c>
      <c r="D72" s="7" t="str">
        <f t="shared" si="11"/>
        <v>N/A</v>
      </c>
      <c r="E72" s="10">
        <v>689315</v>
      </c>
      <c r="F72" s="7" t="str">
        <f t="shared" si="12"/>
        <v>N/A</v>
      </c>
      <c r="G72" s="10">
        <v>2774491</v>
      </c>
      <c r="H72" s="7" t="str">
        <f t="shared" si="13"/>
        <v>N/A</v>
      </c>
      <c r="I72" s="36">
        <v>3.988</v>
      </c>
      <c r="J72" s="36">
        <v>302.5</v>
      </c>
      <c r="K72" s="30" t="s">
        <v>734</v>
      </c>
      <c r="L72" s="105" t="str">
        <f t="shared" si="14"/>
        <v>No</v>
      </c>
    </row>
    <row r="73" spans="1:12" x14ac:dyDescent="0.2">
      <c r="A73" s="137" t="s">
        <v>607</v>
      </c>
      <c r="B73" s="30" t="s">
        <v>213</v>
      </c>
      <c r="C73" s="1">
        <v>2636</v>
      </c>
      <c r="D73" s="7" t="str">
        <f t="shared" si="11"/>
        <v>N/A</v>
      </c>
      <c r="E73" s="1">
        <v>2713</v>
      </c>
      <c r="F73" s="7" t="str">
        <f t="shared" si="12"/>
        <v>N/A</v>
      </c>
      <c r="G73" s="1">
        <v>9615</v>
      </c>
      <c r="H73" s="7" t="str">
        <f t="shared" si="13"/>
        <v>N/A</v>
      </c>
      <c r="I73" s="36">
        <v>2.9209999999999998</v>
      </c>
      <c r="J73" s="36">
        <v>254.4</v>
      </c>
      <c r="K73" s="30" t="s">
        <v>734</v>
      </c>
      <c r="L73" s="105" t="str">
        <f t="shared" si="14"/>
        <v>No</v>
      </c>
    </row>
    <row r="74" spans="1:12" x14ac:dyDescent="0.2">
      <c r="A74" s="137" t="s">
        <v>1419</v>
      </c>
      <c r="B74" s="30" t="s">
        <v>213</v>
      </c>
      <c r="C74" s="10">
        <v>251.47192716000001</v>
      </c>
      <c r="D74" s="7" t="str">
        <f t="shared" si="11"/>
        <v>N/A</v>
      </c>
      <c r="E74" s="10">
        <v>254.07851087</v>
      </c>
      <c r="F74" s="7" t="str">
        <f t="shared" si="12"/>
        <v>N/A</v>
      </c>
      <c r="G74" s="10">
        <v>288.55860633999998</v>
      </c>
      <c r="H74" s="7" t="str">
        <f t="shared" si="13"/>
        <v>N/A</v>
      </c>
      <c r="I74" s="36">
        <v>1.0369999999999999</v>
      </c>
      <c r="J74" s="36">
        <v>13.57</v>
      </c>
      <c r="K74" s="30" t="s">
        <v>734</v>
      </c>
      <c r="L74" s="105" t="str">
        <f t="shared" si="14"/>
        <v>Yes</v>
      </c>
    </row>
    <row r="75" spans="1:12" ht="25.5" x14ac:dyDescent="0.2">
      <c r="A75" s="137" t="s">
        <v>608</v>
      </c>
      <c r="B75" s="30" t="s">
        <v>213</v>
      </c>
      <c r="C75" s="10">
        <v>596325</v>
      </c>
      <c r="D75" s="7" t="str">
        <f t="shared" si="11"/>
        <v>N/A</v>
      </c>
      <c r="E75" s="10">
        <v>621316</v>
      </c>
      <c r="F75" s="7" t="str">
        <f t="shared" si="12"/>
        <v>N/A</v>
      </c>
      <c r="G75" s="10">
        <v>7213791</v>
      </c>
      <c r="H75" s="7" t="str">
        <f t="shared" si="13"/>
        <v>N/A</v>
      </c>
      <c r="I75" s="36">
        <v>4.1909999999999998</v>
      </c>
      <c r="J75" s="36">
        <v>1061</v>
      </c>
      <c r="K75" s="30" t="s">
        <v>734</v>
      </c>
      <c r="L75" s="105" t="str">
        <f t="shared" si="14"/>
        <v>No</v>
      </c>
    </row>
    <row r="76" spans="1:12" x14ac:dyDescent="0.2">
      <c r="A76" s="168" t="s">
        <v>609</v>
      </c>
      <c r="B76" s="22" t="s">
        <v>213</v>
      </c>
      <c r="C76" s="23">
        <v>9565</v>
      </c>
      <c r="D76" s="27" t="str">
        <f t="shared" si="11"/>
        <v>N/A</v>
      </c>
      <c r="E76" s="23">
        <v>9803</v>
      </c>
      <c r="F76" s="27" t="str">
        <f t="shared" si="12"/>
        <v>N/A</v>
      </c>
      <c r="G76" s="23">
        <v>4991</v>
      </c>
      <c r="H76" s="27" t="str">
        <f t="shared" si="13"/>
        <v>N/A</v>
      </c>
      <c r="I76" s="8">
        <v>2.488</v>
      </c>
      <c r="J76" s="8">
        <v>-49.1</v>
      </c>
      <c r="K76" s="28" t="s">
        <v>734</v>
      </c>
      <c r="L76" s="105" t="str">
        <f t="shared" si="14"/>
        <v>No</v>
      </c>
    </row>
    <row r="77" spans="1:12" ht="25.5" x14ac:dyDescent="0.2">
      <c r="A77" s="168" t="s">
        <v>1420</v>
      </c>
      <c r="B77" s="22" t="s">
        <v>213</v>
      </c>
      <c r="C77" s="29">
        <v>62.344485102</v>
      </c>
      <c r="D77" s="27" t="str">
        <f t="shared" si="11"/>
        <v>N/A</v>
      </c>
      <c r="E77" s="29">
        <v>63.380189737999999</v>
      </c>
      <c r="F77" s="27" t="str">
        <f t="shared" si="12"/>
        <v>N/A</v>
      </c>
      <c r="G77" s="29">
        <v>1445.3598477</v>
      </c>
      <c r="H77" s="27" t="str">
        <f t="shared" si="13"/>
        <v>N/A</v>
      </c>
      <c r="I77" s="8">
        <v>1.661</v>
      </c>
      <c r="J77" s="8">
        <v>2180</v>
      </c>
      <c r="K77" s="28" t="s">
        <v>734</v>
      </c>
      <c r="L77" s="105" t="str">
        <f t="shared" si="14"/>
        <v>No</v>
      </c>
    </row>
    <row r="78" spans="1:12" ht="25.5" x14ac:dyDescent="0.2">
      <c r="A78" s="168" t="s">
        <v>610</v>
      </c>
      <c r="B78" s="22" t="s">
        <v>213</v>
      </c>
      <c r="C78" s="29">
        <v>18168841</v>
      </c>
      <c r="D78" s="27" t="str">
        <f t="shared" si="11"/>
        <v>N/A</v>
      </c>
      <c r="E78" s="29">
        <v>19473373</v>
      </c>
      <c r="F78" s="27" t="str">
        <f t="shared" si="12"/>
        <v>N/A</v>
      </c>
      <c r="G78" s="29">
        <v>6780458</v>
      </c>
      <c r="H78" s="27" t="str">
        <f t="shared" si="13"/>
        <v>N/A</v>
      </c>
      <c r="I78" s="8">
        <v>7.18</v>
      </c>
      <c r="J78" s="8">
        <v>-65.2</v>
      </c>
      <c r="K78" s="28" t="s">
        <v>734</v>
      </c>
      <c r="L78" s="105" t="str">
        <f t="shared" si="14"/>
        <v>No</v>
      </c>
    </row>
    <row r="79" spans="1:12" x14ac:dyDescent="0.2">
      <c r="A79" s="168" t="s">
        <v>611</v>
      </c>
      <c r="B79" s="22" t="s">
        <v>213</v>
      </c>
      <c r="C79" s="23">
        <v>56036</v>
      </c>
      <c r="D79" s="27" t="str">
        <f t="shared" si="11"/>
        <v>N/A</v>
      </c>
      <c r="E79" s="23">
        <v>59666</v>
      </c>
      <c r="F79" s="27" t="str">
        <f t="shared" si="12"/>
        <v>N/A</v>
      </c>
      <c r="G79" s="23">
        <v>32562</v>
      </c>
      <c r="H79" s="27" t="str">
        <f t="shared" si="13"/>
        <v>N/A</v>
      </c>
      <c r="I79" s="8">
        <v>6.4779999999999998</v>
      </c>
      <c r="J79" s="8">
        <v>-45.4</v>
      </c>
      <c r="K79" s="28" t="s">
        <v>734</v>
      </c>
      <c r="L79" s="105" t="str">
        <f t="shared" si="14"/>
        <v>No</v>
      </c>
    </row>
    <row r="80" spans="1:12" x14ac:dyDescent="0.2">
      <c r="A80" s="168" t="s">
        <v>1421</v>
      </c>
      <c r="B80" s="22" t="s">
        <v>213</v>
      </c>
      <c r="C80" s="29">
        <v>324.2351524</v>
      </c>
      <c r="D80" s="27" t="str">
        <f t="shared" si="11"/>
        <v>N/A</v>
      </c>
      <c r="E80" s="29">
        <v>326.37302650999999</v>
      </c>
      <c r="F80" s="27" t="str">
        <f t="shared" si="12"/>
        <v>N/A</v>
      </c>
      <c r="G80" s="29">
        <v>208.23223389</v>
      </c>
      <c r="H80" s="27" t="str">
        <f t="shared" si="13"/>
        <v>N/A</v>
      </c>
      <c r="I80" s="8">
        <v>0.65939999999999999</v>
      </c>
      <c r="J80" s="8">
        <v>-36.200000000000003</v>
      </c>
      <c r="K80" s="28" t="s">
        <v>734</v>
      </c>
      <c r="L80" s="105" t="str">
        <f t="shared" si="14"/>
        <v>No</v>
      </c>
    </row>
    <row r="81" spans="1:12" x14ac:dyDescent="0.2">
      <c r="A81" s="168" t="s">
        <v>612</v>
      </c>
      <c r="B81" s="22" t="s">
        <v>213</v>
      </c>
      <c r="C81" s="29">
        <v>26859171</v>
      </c>
      <c r="D81" s="27" t="str">
        <f t="shared" si="11"/>
        <v>N/A</v>
      </c>
      <c r="E81" s="29">
        <v>29244100</v>
      </c>
      <c r="F81" s="27" t="str">
        <f t="shared" si="12"/>
        <v>N/A</v>
      </c>
      <c r="G81" s="29">
        <v>124199843</v>
      </c>
      <c r="H81" s="27" t="str">
        <f t="shared" si="13"/>
        <v>N/A</v>
      </c>
      <c r="I81" s="8">
        <v>8.8789999999999996</v>
      </c>
      <c r="J81" s="8">
        <v>324.7</v>
      </c>
      <c r="K81" s="28" t="s">
        <v>734</v>
      </c>
      <c r="L81" s="105" t="str">
        <f t="shared" si="14"/>
        <v>No</v>
      </c>
    </row>
    <row r="82" spans="1:12" x14ac:dyDescent="0.2">
      <c r="A82" s="168" t="s">
        <v>613</v>
      </c>
      <c r="B82" s="22" t="s">
        <v>213</v>
      </c>
      <c r="C82" s="23">
        <v>39874</v>
      </c>
      <c r="D82" s="27" t="str">
        <f t="shared" si="11"/>
        <v>N/A</v>
      </c>
      <c r="E82" s="23">
        <v>43922</v>
      </c>
      <c r="F82" s="27" t="str">
        <f t="shared" si="12"/>
        <v>N/A</v>
      </c>
      <c r="G82" s="23">
        <v>42817</v>
      </c>
      <c r="H82" s="27" t="str">
        <f t="shared" si="13"/>
        <v>N/A</v>
      </c>
      <c r="I82" s="8">
        <v>10.15</v>
      </c>
      <c r="J82" s="8">
        <v>-2.52</v>
      </c>
      <c r="K82" s="28" t="s">
        <v>734</v>
      </c>
      <c r="L82" s="105" t="str">
        <f t="shared" si="14"/>
        <v>Yes</v>
      </c>
    </row>
    <row r="83" spans="1:12" x14ac:dyDescent="0.2">
      <c r="A83" s="168" t="s">
        <v>1422</v>
      </c>
      <c r="B83" s="22" t="s">
        <v>213</v>
      </c>
      <c r="C83" s="29">
        <v>673.60111852</v>
      </c>
      <c r="D83" s="27" t="str">
        <f t="shared" si="11"/>
        <v>N/A</v>
      </c>
      <c r="E83" s="29">
        <v>665.81895178000002</v>
      </c>
      <c r="F83" s="27" t="str">
        <f t="shared" si="12"/>
        <v>N/A</v>
      </c>
      <c r="G83" s="29">
        <v>2900.7133382000002</v>
      </c>
      <c r="H83" s="27" t="str">
        <f t="shared" si="13"/>
        <v>N/A</v>
      </c>
      <c r="I83" s="8">
        <v>-1.1599999999999999</v>
      </c>
      <c r="J83" s="8">
        <v>335.7</v>
      </c>
      <c r="K83" s="28" t="s">
        <v>734</v>
      </c>
      <c r="L83" s="105" t="str">
        <f t="shared" si="14"/>
        <v>No</v>
      </c>
    </row>
    <row r="84" spans="1:12" ht="25.5" x14ac:dyDescent="0.2">
      <c r="A84" s="168" t="s">
        <v>614</v>
      </c>
      <c r="B84" s="22" t="s">
        <v>213</v>
      </c>
      <c r="C84" s="29">
        <v>898023</v>
      </c>
      <c r="D84" s="27" t="str">
        <f t="shared" si="11"/>
        <v>N/A</v>
      </c>
      <c r="E84" s="29">
        <v>977229</v>
      </c>
      <c r="F84" s="27" t="str">
        <f t="shared" si="12"/>
        <v>N/A</v>
      </c>
      <c r="G84" s="29">
        <v>1082261</v>
      </c>
      <c r="H84" s="27" t="str">
        <f t="shared" si="13"/>
        <v>N/A</v>
      </c>
      <c r="I84" s="8">
        <v>8.82</v>
      </c>
      <c r="J84" s="8">
        <v>10.75</v>
      </c>
      <c r="K84" s="28" t="s">
        <v>734</v>
      </c>
      <c r="L84" s="105" t="str">
        <f t="shared" si="14"/>
        <v>Yes</v>
      </c>
    </row>
    <row r="85" spans="1:12" x14ac:dyDescent="0.2">
      <c r="A85" s="168" t="s">
        <v>615</v>
      </c>
      <c r="B85" s="22" t="s">
        <v>213</v>
      </c>
      <c r="C85" s="23">
        <v>683</v>
      </c>
      <c r="D85" s="27" t="str">
        <f t="shared" si="11"/>
        <v>N/A</v>
      </c>
      <c r="E85" s="23">
        <v>969</v>
      </c>
      <c r="F85" s="27" t="str">
        <f t="shared" si="12"/>
        <v>N/A</v>
      </c>
      <c r="G85" s="23">
        <v>993</v>
      </c>
      <c r="H85" s="27" t="str">
        <f t="shared" si="13"/>
        <v>N/A</v>
      </c>
      <c r="I85" s="8">
        <v>41.87</v>
      </c>
      <c r="J85" s="8">
        <v>2.4769999999999999</v>
      </c>
      <c r="K85" s="28" t="s">
        <v>734</v>
      </c>
      <c r="L85" s="105" t="str">
        <f t="shared" si="14"/>
        <v>Yes</v>
      </c>
    </row>
    <row r="86" spans="1:12" ht="25.5" x14ac:dyDescent="0.2">
      <c r="A86" s="168" t="s">
        <v>1423</v>
      </c>
      <c r="B86" s="22" t="s">
        <v>213</v>
      </c>
      <c r="C86" s="29">
        <v>1314.8213763000001</v>
      </c>
      <c r="D86" s="27" t="str">
        <f t="shared" si="11"/>
        <v>N/A</v>
      </c>
      <c r="E86" s="29">
        <v>1008.4922601</v>
      </c>
      <c r="F86" s="27" t="str">
        <f t="shared" si="12"/>
        <v>N/A</v>
      </c>
      <c r="G86" s="29">
        <v>1089.8902316000001</v>
      </c>
      <c r="H86" s="27" t="str">
        <f t="shared" si="13"/>
        <v>N/A</v>
      </c>
      <c r="I86" s="8">
        <v>-23.3</v>
      </c>
      <c r="J86" s="8">
        <v>8.0709999999999997</v>
      </c>
      <c r="K86" s="28" t="s">
        <v>734</v>
      </c>
      <c r="L86" s="105" t="str">
        <f t="shared" si="14"/>
        <v>Yes</v>
      </c>
    </row>
    <row r="87" spans="1:12" ht="25.5" x14ac:dyDescent="0.2">
      <c r="A87" s="168" t="s">
        <v>616</v>
      </c>
      <c r="B87" s="22" t="s">
        <v>213</v>
      </c>
      <c r="C87" s="29">
        <v>22283399</v>
      </c>
      <c r="D87" s="27" t="str">
        <f t="shared" si="11"/>
        <v>N/A</v>
      </c>
      <c r="E87" s="29">
        <v>24839858</v>
      </c>
      <c r="F87" s="27" t="str">
        <f t="shared" si="12"/>
        <v>N/A</v>
      </c>
      <c r="G87" s="29">
        <v>9988956</v>
      </c>
      <c r="H87" s="27" t="str">
        <f t="shared" si="13"/>
        <v>N/A</v>
      </c>
      <c r="I87" s="8">
        <v>11.47</v>
      </c>
      <c r="J87" s="8">
        <v>-59.8</v>
      </c>
      <c r="K87" s="28" t="s">
        <v>734</v>
      </c>
      <c r="L87" s="105" t="str">
        <f t="shared" si="14"/>
        <v>No</v>
      </c>
    </row>
    <row r="88" spans="1:12" x14ac:dyDescent="0.2">
      <c r="A88" s="168" t="s">
        <v>617</v>
      </c>
      <c r="B88" s="22" t="s">
        <v>213</v>
      </c>
      <c r="C88" s="23">
        <v>54029</v>
      </c>
      <c r="D88" s="27" t="str">
        <f t="shared" si="11"/>
        <v>N/A</v>
      </c>
      <c r="E88" s="23">
        <v>65109</v>
      </c>
      <c r="F88" s="27" t="str">
        <f t="shared" si="12"/>
        <v>N/A</v>
      </c>
      <c r="G88" s="23">
        <v>55376</v>
      </c>
      <c r="H88" s="27" t="str">
        <f t="shared" si="13"/>
        <v>N/A</v>
      </c>
      <c r="I88" s="8">
        <v>20.51</v>
      </c>
      <c r="J88" s="8">
        <v>-14.9</v>
      </c>
      <c r="K88" s="28" t="s">
        <v>734</v>
      </c>
      <c r="L88" s="105" t="str">
        <f t="shared" si="14"/>
        <v>Yes</v>
      </c>
    </row>
    <row r="89" spans="1:12" x14ac:dyDescent="0.2">
      <c r="A89" s="168" t="s">
        <v>1424</v>
      </c>
      <c r="B89" s="22" t="s">
        <v>213</v>
      </c>
      <c r="C89" s="29">
        <v>412.43404468</v>
      </c>
      <c r="D89" s="27" t="str">
        <f t="shared" si="11"/>
        <v>N/A</v>
      </c>
      <c r="E89" s="29">
        <v>381.51189543999999</v>
      </c>
      <c r="F89" s="27" t="str">
        <f t="shared" si="12"/>
        <v>N/A</v>
      </c>
      <c r="G89" s="29">
        <v>180.38420977000001</v>
      </c>
      <c r="H89" s="27" t="str">
        <f t="shared" si="13"/>
        <v>N/A</v>
      </c>
      <c r="I89" s="8">
        <v>-7.5</v>
      </c>
      <c r="J89" s="8">
        <v>-52.7</v>
      </c>
      <c r="K89" s="28" t="s">
        <v>734</v>
      </c>
      <c r="L89" s="105" t="str">
        <f t="shared" si="14"/>
        <v>No</v>
      </c>
    </row>
    <row r="90" spans="1:12" x14ac:dyDescent="0.2">
      <c r="A90" s="168" t="s">
        <v>618</v>
      </c>
      <c r="B90" s="22" t="s">
        <v>213</v>
      </c>
      <c r="C90" s="29">
        <v>7283219</v>
      </c>
      <c r="D90" s="27" t="str">
        <f t="shared" si="11"/>
        <v>N/A</v>
      </c>
      <c r="E90" s="29">
        <v>6001545</v>
      </c>
      <c r="F90" s="27" t="str">
        <f t="shared" si="12"/>
        <v>N/A</v>
      </c>
      <c r="G90" s="29">
        <v>3885445</v>
      </c>
      <c r="H90" s="27" t="str">
        <f t="shared" si="13"/>
        <v>N/A</v>
      </c>
      <c r="I90" s="8">
        <v>-17.600000000000001</v>
      </c>
      <c r="J90" s="8">
        <v>-35.299999999999997</v>
      </c>
      <c r="K90" s="28" t="s">
        <v>734</v>
      </c>
      <c r="L90" s="105" t="str">
        <f t="shared" si="14"/>
        <v>No</v>
      </c>
    </row>
    <row r="91" spans="1:12" x14ac:dyDescent="0.2">
      <c r="A91" s="168" t="s">
        <v>619</v>
      </c>
      <c r="B91" s="22" t="s">
        <v>213</v>
      </c>
      <c r="C91" s="23">
        <v>41991</v>
      </c>
      <c r="D91" s="27" t="str">
        <f t="shared" si="11"/>
        <v>N/A</v>
      </c>
      <c r="E91" s="23">
        <v>17932</v>
      </c>
      <c r="F91" s="27" t="str">
        <f t="shared" si="12"/>
        <v>N/A</v>
      </c>
      <c r="G91" s="23">
        <v>15986</v>
      </c>
      <c r="H91" s="27" t="str">
        <f t="shared" si="13"/>
        <v>N/A</v>
      </c>
      <c r="I91" s="8">
        <v>-57.3</v>
      </c>
      <c r="J91" s="8">
        <v>-10.9</v>
      </c>
      <c r="K91" s="28" t="s">
        <v>734</v>
      </c>
      <c r="L91" s="105" t="str">
        <f t="shared" si="14"/>
        <v>Yes</v>
      </c>
    </row>
    <row r="92" spans="1:12" x14ac:dyDescent="0.2">
      <c r="A92" s="168" t="s">
        <v>1425</v>
      </c>
      <c r="B92" s="22" t="s">
        <v>213</v>
      </c>
      <c r="C92" s="29">
        <v>173.44714343999999</v>
      </c>
      <c r="D92" s="27" t="str">
        <f t="shared" si="11"/>
        <v>N/A</v>
      </c>
      <c r="E92" s="29">
        <v>334.68352665999998</v>
      </c>
      <c r="F92" s="27" t="str">
        <f t="shared" si="12"/>
        <v>N/A</v>
      </c>
      <c r="G92" s="29">
        <v>243.05298386000001</v>
      </c>
      <c r="H92" s="27" t="str">
        <f t="shared" si="13"/>
        <v>N/A</v>
      </c>
      <c r="I92" s="8">
        <v>92.96</v>
      </c>
      <c r="J92" s="8">
        <v>-27.4</v>
      </c>
      <c r="K92" s="28" t="s">
        <v>734</v>
      </c>
      <c r="L92" s="105" t="str">
        <f t="shared" si="14"/>
        <v>Yes</v>
      </c>
    </row>
    <row r="93" spans="1:12" ht="25.5" x14ac:dyDescent="0.2">
      <c r="A93" s="168" t="s">
        <v>620</v>
      </c>
      <c r="B93" s="22" t="s">
        <v>213</v>
      </c>
      <c r="C93" s="29">
        <v>8223885</v>
      </c>
      <c r="D93" s="27" t="str">
        <f t="shared" si="11"/>
        <v>N/A</v>
      </c>
      <c r="E93" s="29">
        <v>9397492</v>
      </c>
      <c r="F93" s="27" t="str">
        <f t="shared" si="12"/>
        <v>N/A</v>
      </c>
      <c r="G93" s="29">
        <v>3481005</v>
      </c>
      <c r="H93" s="27" t="str">
        <f t="shared" si="13"/>
        <v>N/A</v>
      </c>
      <c r="I93" s="8">
        <v>14.27</v>
      </c>
      <c r="J93" s="8">
        <v>-63</v>
      </c>
      <c r="K93" s="28" t="s">
        <v>734</v>
      </c>
      <c r="L93" s="105" t="str">
        <f t="shared" si="14"/>
        <v>No</v>
      </c>
    </row>
    <row r="94" spans="1:12" x14ac:dyDescent="0.2">
      <c r="A94" s="172" t="s">
        <v>621</v>
      </c>
      <c r="B94" s="23" t="s">
        <v>213</v>
      </c>
      <c r="C94" s="23">
        <v>3215</v>
      </c>
      <c r="D94" s="27" t="str">
        <f t="shared" si="11"/>
        <v>N/A</v>
      </c>
      <c r="E94" s="23">
        <v>2887</v>
      </c>
      <c r="F94" s="27" t="str">
        <f t="shared" si="12"/>
        <v>N/A</v>
      </c>
      <c r="G94" s="23">
        <v>7918</v>
      </c>
      <c r="H94" s="27" t="str">
        <f t="shared" si="13"/>
        <v>N/A</v>
      </c>
      <c r="I94" s="8">
        <v>-10.199999999999999</v>
      </c>
      <c r="J94" s="8">
        <v>174.3</v>
      </c>
      <c r="K94" s="31" t="s">
        <v>734</v>
      </c>
      <c r="L94" s="105" t="str">
        <f t="shared" si="14"/>
        <v>No</v>
      </c>
    </row>
    <row r="95" spans="1:12" ht="25.5" x14ac:dyDescent="0.2">
      <c r="A95" s="168" t="s">
        <v>1426</v>
      </c>
      <c r="B95" s="22" t="s">
        <v>213</v>
      </c>
      <c r="C95" s="29">
        <v>2557.9735614000001</v>
      </c>
      <c r="D95" s="27" t="str">
        <f t="shared" si="11"/>
        <v>N/A</v>
      </c>
      <c r="E95" s="29">
        <v>3255.1063387999998</v>
      </c>
      <c r="F95" s="27" t="str">
        <f t="shared" si="12"/>
        <v>N/A</v>
      </c>
      <c r="G95" s="29">
        <v>439.63185148000002</v>
      </c>
      <c r="H95" s="27" t="str">
        <f t="shared" si="13"/>
        <v>N/A</v>
      </c>
      <c r="I95" s="8">
        <v>27.25</v>
      </c>
      <c r="J95" s="8">
        <v>-86.5</v>
      </c>
      <c r="K95" s="28" t="s">
        <v>734</v>
      </c>
      <c r="L95" s="105" t="str">
        <f t="shared" si="14"/>
        <v>No</v>
      </c>
    </row>
    <row r="96" spans="1:12" ht="25.5" x14ac:dyDescent="0.2">
      <c r="A96" s="168" t="s">
        <v>622</v>
      </c>
      <c r="B96" s="22" t="s">
        <v>213</v>
      </c>
      <c r="C96" s="29">
        <v>365117</v>
      </c>
      <c r="D96" s="27" t="str">
        <f t="shared" si="11"/>
        <v>N/A</v>
      </c>
      <c r="E96" s="29">
        <v>3239691</v>
      </c>
      <c r="F96" s="27" t="str">
        <f t="shared" si="12"/>
        <v>N/A</v>
      </c>
      <c r="G96" s="29">
        <v>3170255</v>
      </c>
      <c r="H96" s="27" t="str">
        <f t="shared" si="13"/>
        <v>N/A</v>
      </c>
      <c r="I96" s="8">
        <v>787.3</v>
      </c>
      <c r="J96" s="8">
        <v>-2.14</v>
      </c>
      <c r="K96" s="28" t="s">
        <v>734</v>
      </c>
      <c r="L96" s="105" t="str">
        <f t="shared" si="14"/>
        <v>Yes</v>
      </c>
    </row>
    <row r="97" spans="1:12" x14ac:dyDescent="0.2">
      <c r="A97" s="168" t="s">
        <v>623</v>
      </c>
      <c r="B97" s="22" t="s">
        <v>213</v>
      </c>
      <c r="C97" s="23">
        <v>2836</v>
      </c>
      <c r="D97" s="27" t="str">
        <f t="shared" si="11"/>
        <v>N/A</v>
      </c>
      <c r="E97" s="23">
        <v>4495</v>
      </c>
      <c r="F97" s="27" t="str">
        <f t="shared" si="12"/>
        <v>N/A</v>
      </c>
      <c r="G97" s="23">
        <v>4117</v>
      </c>
      <c r="H97" s="27" t="str">
        <f t="shared" si="13"/>
        <v>N/A</v>
      </c>
      <c r="I97" s="8">
        <v>58.5</v>
      </c>
      <c r="J97" s="8">
        <v>-8.41</v>
      </c>
      <c r="K97" s="28" t="s">
        <v>734</v>
      </c>
      <c r="L97" s="105" t="str">
        <f t="shared" si="14"/>
        <v>Yes</v>
      </c>
    </row>
    <row r="98" spans="1:12" ht="25.5" x14ac:dyDescent="0.2">
      <c r="A98" s="168" t="s">
        <v>1427</v>
      </c>
      <c r="B98" s="22" t="s">
        <v>213</v>
      </c>
      <c r="C98" s="29">
        <v>128.74365302999999</v>
      </c>
      <c r="D98" s="27" t="str">
        <f t="shared" si="11"/>
        <v>N/A</v>
      </c>
      <c r="E98" s="29">
        <v>720.73214683000003</v>
      </c>
      <c r="F98" s="27" t="str">
        <f t="shared" si="12"/>
        <v>N/A</v>
      </c>
      <c r="G98" s="29">
        <v>770.04007773000001</v>
      </c>
      <c r="H98" s="27" t="str">
        <f t="shared" si="13"/>
        <v>N/A</v>
      </c>
      <c r="I98" s="8">
        <v>459.8</v>
      </c>
      <c r="J98" s="8">
        <v>6.8410000000000002</v>
      </c>
      <c r="K98" s="28" t="s">
        <v>734</v>
      </c>
      <c r="L98" s="105" t="str">
        <f t="shared" si="14"/>
        <v>Yes</v>
      </c>
    </row>
    <row r="99" spans="1:12" ht="25.5" x14ac:dyDescent="0.2">
      <c r="A99" s="168" t="s">
        <v>624</v>
      </c>
      <c r="B99" s="22" t="s">
        <v>213</v>
      </c>
      <c r="C99" s="29">
        <v>114914758</v>
      </c>
      <c r="D99" s="27" t="str">
        <f t="shared" si="11"/>
        <v>N/A</v>
      </c>
      <c r="E99" s="29">
        <v>112842704</v>
      </c>
      <c r="F99" s="27" t="str">
        <f t="shared" si="12"/>
        <v>N/A</v>
      </c>
      <c r="G99" s="29">
        <v>131466397</v>
      </c>
      <c r="H99" s="27" t="str">
        <f t="shared" si="13"/>
        <v>N/A</v>
      </c>
      <c r="I99" s="8">
        <v>-1.8</v>
      </c>
      <c r="J99" s="8">
        <v>16.5</v>
      </c>
      <c r="K99" s="28" t="s">
        <v>734</v>
      </c>
      <c r="L99" s="105" t="str">
        <f t="shared" si="14"/>
        <v>Yes</v>
      </c>
    </row>
    <row r="100" spans="1:12" x14ac:dyDescent="0.2">
      <c r="A100" s="168" t="s">
        <v>625</v>
      </c>
      <c r="B100" s="22" t="s">
        <v>213</v>
      </c>
      <c r="C100" s="23">
        <v>15328</v>
      </c>
      <c r="D100" s="27" t="str">
        <f t="shared" si="11"/>
        <v>N/A</v>
      </c>
      <c r="E100" s="23">
        <v>15028</v>
      </c>
      <c r="F100" s="27" t="str">
        <f t="shared" si="12"/>
        <v>N/A</v>
      </c>
      <c r="G100" s="23">
        <v>16360</v>
      </c>
      <c r="H100" s="27" t="str">
        <f t="shared" si="13"/>
        <v>N/A</v>
      </c>
      <c r="I100" s="8">
        <v>-1.96</v>
      </c>
      <c r="J100" s="8">
        <v>8.8629999999999995</v>
      </c>
      <c r="K100" s="28" t="s">
        <v>734</v>
      </c>
      <c r="L100" s="105" t="str">
        <f t="shared" si="14"/>
        <v>Yes</v>
      </c>
    </row>
    <row r="101" spans="1:12" ht="25.5" x14ac:dyDescent="0.2">
      <c r="A101" s="168" t="s">
        <v>1428</v>
      </c>
      <c r="B101" s="22" t="s">
        <v>213</v>
      </c>
      <c r="C101" s="29">
        <v>7497.0484081000004</v>
      </c>
      <c r="D101" s="27" t="str">
        <f t="shared" si="11"/>
        <v>N/A</v>
      </c>
      <c r="E101" s="29">
        <v>7508.8304497999998</v>
      </c>
      <c r="F101" s="27" t="str">
        <f t="shared" si="12"/>
        <v>N/A</v>
      </c>
      <c r="G101" s="29">
        <v>8035.8433373999997</v>
      </c>
      <c r="H101" s="27" t="str">
        <f t="shared" si="13"/>
        <v>N/A</v>
      </c>
      <c r="I101" s="8">
        <v>0.15720000000000001</v>
      </c>
      <c r="J101" s="8">
        <v>7.0190000000000001</v>
      </c>
      <c r="K101" s="28" t="s">
        <v>734</v>
      </c>
      <c r="L101" s="105" t="str">
        <f t="shared" si="14"/>
        <v>Yes</v>
      </c>
    </row>
    <row r="102" spans="1:12" ht="25.5" x14ac:dyDescent="0.2">
      <c r="A102" s="168" t="s">
        <v>626</v>
      </c>
      <c r="B102" s="22" t="s">
        <v>213</v>
      </c>
      <c r="C102" s="29">
        <v>5076367</v>
      </c>
      <c r="D102" s="27" t="str">
        <f t="shared" si="11"/>
        <v>N/A</v>
      </c>
      <c r="E102" s="29">
        <v>9280045</v>
      </c>
      <c r="F102" s="27" t="str">
        <f t="shared" si="12"/>
        <v>N/A</v>
      </c>
      <c r="G102" s="29">
        <v>9389245</v>
      </c>
      <c r="H102" s="27" t="str">
        <f t="shared" si="13"/>
        <v>N/A</v>
      </c>
      <c r="I102" s="8">
        <v>82.81</v>
      </c>
      <c r="J102" s="8">
        <v>1.177</v>
      </c>
      <c r="K102" s="28" t="s">
        <v>734</v>
      </c>
      <c r="L102" s="105" t="str">
        <f t="shared" si="14"/>
        <v>Yes</v>
      </c>
    </row>
    <row r="103" spans="1:12" ht="25.5" x14ac:dyDescent="0.2">
      <c r="A103" s="168" t="s">
        <v>627</v>
      </c>
      <c r="B103" s="22" t="s">
        <v>213</v>
      </c>
      <c r="C103" s="23">
        <v>6799</v>
      </c>
      <c r="D103" s="27" t="str">
        <f t="shared" si="11"/>
        <v>N/A</v>
      </c>
      <c r="E103" s="23">
        <v>6802</v>
      </c>
      <c r="F103" s="27" t="str">
        <f t="shared" si="12"/>
        <v>N/A</v>
      </c>
      <c r="G103" s="23">
        <v>7103</v>
      </c>
      <c r="H103" s="27" t="str">
        <f t="shared" si="13"/>
        <v>N/A</v>
      </c>
      <c r="I103" s="8">
        <v>4.41E-2</v>
      </c>
      <c r="J103" s="8">
        <v>4.4249999999999998</v>
      </c>
      <c r="K103" s="28" t="s">
        <v>734</v>
      </c>
      <c r="L103" s="105" t="str">
        <f t="shared" si="14"/>
        <v>Yes</v>
      </c>
    </row>
    <row r="104" spans="1:12" ht="25.5" x14ac:dyDescent="0.2">
      <c r="A104" s="168" t="s">
        <v>1429</v>
      </c>
      <c r="B104" s="22" t="s">
        <v>213</v>
      </c>
      <c r="C104" s="29">
        <v>746.63435799000001</v>
      </c>
      <c r="D104" s="27" t="str">
        <f t="shared" si="11"/>
        <v>N/A</v>
      </c>
      <c r="E104" s="29">
        <v>1364.311232</v>
      </c>
      <c r="F104" s="27" t="str">
        <f t="shared" si="12"/>
        <v>N/A</v>
      </c>
      <c r="G104" s="29">
        <v>1321.8703364999999</v>
      </c>
      <c r="H104" s="27" t="str">
        <f t="shared" si="13"/>
        <v>N/A</v>
      </c>
      <c r="I104" s="8">
        <v>82.73</v>
      </c>
      <c r="J104" s="8">
        <v>-3.11</v>
      </c>
      <c r="K104" s="28" t="s">
        <v>734</v>
      </c>
      <c r="L104" s="105" t="str">
        <f t="shared" si="14"/>
        <v>Yes</v>
      </c>
    </row>
    <row r="105" spans="1:12" ht="25.5" x14ac:dyDescent="0.2">
      <c r="A105" s="168" t="s">
        <v>628</v>
      </c>
      <c r="B105" s="22" t="s">
        <v>213</v>
      </c>
      <c r="C105" s="29">
        <v>30026</v>
      </c>
      <c r="D105" s="27" t="str">
        <f t="shared" si="11"/>
        <v>N/A</v>
      </c>
      <c r="E105" s="29">
        <v>62195</v>
      </c>
      <c r="F105" s="27" t="str">
        <f t="shared" si="12"/>
        <v>N/A</v>
      </c>
      <c r="G105" s="29">
        <v>36002</v>
      </c>
      <c r="H105" s="27" t="str">
        <f t="shared" si="13"/>
        <v>N/A</v>
      </c>
      <c r="I105" s="8">
        <v>107.1</v>
      </c>
      <c r="J105" s="8">
        <v>-42.1</v>
      </c>
      <c r="K105" s="28" t="s">
        <v>734</v>
      </c>
      <c r="L105" s="105" t="str">
        <f t="shared" si="14"/>
        <v>No</v>
      </c>
    </row>
    <row r="106" spans="1:12" x14ac:dyDescent="0.2">
      <c r="A106" s="168" t="s">
        <v>629</v>
      </c>
      <c r="B106" s="22" t="s">
        <v>213</v>
      </c>
      <c r="C106" s="23">
        <v>64</v>
      </c>
      <c r="D106" s="27" t="str">
        <f t="shared" si="11"/>
        <v>N/A</v>
      </c>
      <c r="E106" s="23">
        <v>90</v>
      </c>
      <c r="F106" s="27" t="str">
        <f t="shared" si="12"/>
        <v>N/A</v>
      </c>
      <c r="G106" s="23">
        <v>98</v>
      </c>
      <c r="H106" s="27" t="str">
        <f t="shared" si="13"/>
        <v>N/A</v>
      </c>
      <c r="I106" s="8">
        <v>40.630000000000003</v>
      </c>
      <c r="J106" s="8">
        <v>8.8889999999999993</v>
      </c>
      <c r="K106" s="28" t="s">
        <v>734</v>
      </c>
      <c r="L106" s="105" t="str">
        <f t="shared" si="14"/>
        <v>Yes</v>
      </c>
    </row>
    <row r="107" spans="1:12" ht="25.5" x14ac:dyDescent="0.2">
      <c r="A107" s="168" t="s">
        <v>1430</v>
      </c>
      <c r="B107" s="22" t="s">
        <v>213</v>
      </c>
      <c r="C107" s="29">
        <v>469.15625</v>
      </c>
      <c r="D107" s="27" t="str">
        <f t="shared" si="11"/>
        <v>N/A</v>
      </c>
      <c r="E107" s="29">
        <v>691.05555556000002</v>
      </c>
      <c r="F107" s="27" t="str">
        <f t="shared" si="12"/>
        <v>N/A</v>
      </c>
      <c r="G107" s="29">
        <v>367.36734694</v>
      </c>
      <c r="H107" s="27" t="str">
        <f t="shared" si="13"/>
        <v>N/A</v>
      </c>
      <c r="I107" s="8">
        <v>47.3</v>
      </c>
      <c r="J107" s="8">
        <v>-46.8</v>
      </c>
      <c r="K107" s="28" t="s">
        <v>734</v>
      </c>
      <c r="L107" s="105" t="str">
        <f t="shared" si="14"/>
        <v>No</v>
      </c>
    </row>
    <row r="108" spans="1:12" ht="25.5" x14ac:dyDescent="0.2">
      <c r="A108" s="168" t="s">
        <v>630</v>
      </c>
      <c r="B108" s="22" t="s">
        <v>213</v>
      </c>
      <c r="C108" s="29">
        <v>13134</v>
      </c>
      <c r="D108" s="27" t="str">
        <f t="shared" si="11"/>
        <v>N/A</v>
      </c>
      <c r="E108" s="29">
        <v>13715</v>
      </c>
      <c r="F108" s="27" t="str">
        <f t="shared" si="12"/>
        <v>N/A</v>
      </c>
      <c r="G108" s="29">
        <v>14567</v>
      </c>
      <c r="H108" s="27" t="str">
        <f t="shared" si="13"/>
        <v>N/A</v>
      </c>
      <c r="I108" s="8">
        <v>4.4240000000000004</v>
      </c>
      <c r="J108" s="8">
        <v>6.2119999999999997</v>
      </c>
      <c r="K108" s="28" t="s">
        <v>734</v>
      </c>
      <c r="L108" s="105" t="str">
        <f t="shared" si="14"/>
        <v>Yes</v>
      </c>
    </row>
    <row r="109" spans="1:12" x14ac:dyDescent="0.2">
      <c r="A109" s="168" t="s">
        <v>631</v>
      </c>
      <c r="B109" s="22" t="s">
        <v>213</v>
      </c>
      <c r="C109" s="23">
        <v>228</v>
      </c>
      <c r="D109" s="27" t="str">
        <f t="shared" si="11"/>
        <v>N/A</v>
      </c>
      <c r="E109" s="23">
        <v>220</v>
      </c>
      <c r="F109" s="27" t="str">
        <f t="shared" si="12"/>
        <v>N/A</v>
      </c>
      <c r="G109" s="23">
        <v>379</v>
      </c>
      <c r="H109" s="27" t="str">
        <f t="shared" si="13"/>
        <v>N/A</v>
      </c>
      <c r="I109" s="8">
        <v>-3.51</v>
      </c>
      <c r="J109" s="8">
        <v>72.27</v>
      </c>
      <c r="K109" s="28" t="s">
        <v>734</v>
      </c>
      <c r="L109" s="105" t="str">
        <f t="shared" si="14"/>
        <v>No</v>
      </c>
    </row>
    <row r="110" spans="1:12" ht="25.5" x14ac:dyDescent="0.2">
      <c r="A110" s="168" t="s">
        <v>1431</v>
      </c>
      <c r="B110" s="22" t="s">
        <v>213</v>
      </c>
      <c r="C110" s="29">
        <v>57.605263158</v>
      </c>
      <c r="D110" s="27" t="str">
        <f t="shared" si="11"/>
        <v>N/A</v>
      </c>
      <c r="E110" s="29">
        <v>62.340909091</v>
      </c>
      <c r="F110" s="27" t="str">
        <f t="shared" si="12"/>
        <v>N/A</v>
      </c>
      <c r="G110" s="29">
        <v>38.435356200999998</v>
      </c>
      <c r="H110" s="27" t="str">
        <f t="shared" si="13"/>
        <v>N/A</v>
      </c>
      <c r="I110" s="8">
        <v>8.2210000000000001</v>
      </c>
      <c r="J110" s="8">
        <v>-38.299999999999997</v>
      </c>
      <c r="K110" s="28" t="s">
        <v>734</v>
      </c>
      <c r="L110" s="105" t="str">
        <f t="shared" si="14"/>
        <v>No</v>
      </c>
    </row>
    <row r="111" spans="1:12" ht="25.5" x14ac:dyDescent="0.2">
      <c r="A111" s="168" t="s">
        <v>632</v>
      </c>
      <c r="B111" s="22" t="s">
        <v>213</v>
      </c>
      <c r="C111" s="29">
        <v>28961620</v>
      </c>
      <c r="D111" s="27" t="str">
        <f t="shared" si="11"/>
        <v>N/A</v>
      </c>
      <c r="E111" s="29">
        <v>29120991</v>
      </c>
      <c r="F111" s="27" t="str">
        <f t="shared" si="12"/>
        <v>N/A</v>
      </c>
      <c r="G111" s="29">
        <v>29776334</v>
      </c>
      <c r="H111" s="27" t="str">
        <f t="shared" si="13"/>
        <v>N/A</v>
      </c>
      <c r="I111" s="8">
        <v>0.55030000000000001</v>
      </c>
      <c r="J111" s="8">
        <v>2.25</v>
      </c>
      <c r="K111" s="28" t="s">
        <v>734</v>
      </c>
      <c r="L111" s="105" t="str">
        <f t="shared" si="14"/>
        <v>Yes</v>
      </c>
    </row>
    <row r="112" spans="1:12" x14ac:dyDescent="0.2">
      <c r="A112" s="168" t="s">
        <v>633</v>
      </c>
      <c r="B112" s="22" t="s">
        <v>213</v>
      </c>
      <c r="C112" s="23">
        <v>2284</v>
      </c>
      <c r="D112" s="27" t="str">
        <f t="shared" si="11"/>
        <v>N/A</v>
      </c>
      <c r="E112" s="23">
        <v>2278</v>
      </c>
      <c r="F112" s="27" t="str">
        <f t="shared" si="12"/>
        <v>N/A</v>
      </c>
      <c r="G112" s="23">
        <v>2214</v>
      </c>
      <c r="H112" s="27" t="str">
        <f t="shared" si="13"/>
        <v>N/A</v>
      </c>
      <c r="I112" s="8">
        <v>-0.26300000000000001</v>
      </c>
      <c r="J112" s="8">
        <v>-2.81</v>
      </c>
      <c r="K112" s="28" t="s">
        <v>734</v>
      </c>
      <c r="L112" s="105" t="str">
        <f t="shared" si="14"/>
        <v>Yes</v>
      </c>
    </row>
    <row r="113" spans="1:12" x14ac:dyDescent="0.2">
      <c r="A113" s="168" t="s">
        <v>1432</v>
      </c>
      <c r="B113" s="22" t="s">
        <v>213</v>
      </c>
      <c r="C113" s="29">
        <v>12680.218913999999</v>
      </c>
      <c r="D113" s="27" t="str">
        <f t="shared" si="11"/>
        <v>N/A</v>
      </c>
      <c r="E113" s="29">
        <v>12783.578138999999</v>
      </c>
      <c r="F113" s="27" t="str">
        <f t="shared" si="12"/>
        <v>N/A</v>
      </c>
      <c r="G113" s="29">
        <v>13449.112014</v>
      </c>
      <c r="H113" s="27" t="str">
        <f t="shared" si="13"/>
        <v>N/A</v>
      </c>
      <c r="I113" s="8">
        <v>0.81510000000000005</v>
      </c>
      <c r="J113" s="8">
        <v>5.2060000000000004</v>
      </c>
      <c r="K113" s="28" t="s">
        <v>734</v>
      </c>
      <c r="L113" s="105" t="str">
        <f t="shared" si="14"/>
        <v>Yes</v>
      </c>
    </row>
    <row r="114" spans="1:12" ht="25.5" x14ac:dyDescent="0.2">
      <c r="A114" s="168" t="s">
        <v>634</v>
      </c>
      <c r="B114" s="22" t="s">
        <v>213</v>
      </c>
      <c r="C114" s="29">
        <v>213342</v>
      </c>
      <c r="D114" s="27" t="str">
        <f t="shared" si="11"/>
        <v>N/A</v>
      </c>
      <c r="E114" s="29">
        <v>456254</v>
      </c>
      <c r="F114" s="27" t="str">
        <f t="shared" si="12"/>
        <v>N/A</v>
      </c>
      <c r="G114" s="29">
        <v>565933</v>
      </c>
      <c r="H114" s="27" t="str">
        <f t="shared" si="13"/>
        <v>N/A</v>
      </c>
      <c r="I114" s="8">
        <v>113.9</v>
      </c>
      <c r="J114" s="8">
        <v>24.04</v>
      </c>
      <c r="K114" s="28" t="s">
        <v>734</v>
      </c>
      <c r="L114" s="105" t="str">
        <f>IF(J114="Div by 0", "N/A", IF(OR(J114="N/A",K114="N/A"),"N/A", IF(J114&gt;VALUE(MID(K114,1,2)), "No", IF(J114&lt;-1*VALUE(MID(K114,1,2)), "No", "Yes"))))</f>
        <v>Yes</v>
      </c>
    </row>
    <row r="115" spans="1:12" x14ac:dyDescent="0.2">
      <c r="A115" s="168" t="s">
        <v>635</v>
      </c>
      <c r="B115" s="22" t="s">
        <v>213</v>
      </c>
      <c r="C115" s="23">
        <v>4454</v>
      </c>
      <c r="D115" s="27" t="str">
        <f t="shared" si="11"/>
        <v>N/A</v>
      </c>
      <c r="E115" s="23">
        <v>9084</v>
      </c>
      <c r="F115" s="27" t="str">
        <f t="shared" si="12"/>
        <v>N/A</v>
      </c>
      <c r="G115" s="23">
        <v>12130</v>
      </c>
      <c r="H115" s="27" t="str">
        <f t="shared" si="13"/>
        <v>N/A</v>
      </c>
      <c r="I115" s="8">
        <v>104</v>
      </c>
      <c r="J115" s="8">
        <v>33.53</v>
      </c>
      <c r="K115" s="28" t="s">
        <v>734</v>
      </c>
      <c r="L115" s="105" t="str">
        <f t="shared" ref="L115:L119" si="15">IF(J115="Div by 0", "N/A", IF(OR(J115="N/A",K115="N/A"),"N/A", IF(J115&gt;VALUE(MID(K115,1,2)), "No", IF(J115&lt;-1*VALUE(MID(K115,1,2)), "No", "Yes"))))</f>
        <v>No</v>
      </c>
    </row>
    <row r="116" spans="1:12" ht="25.5" x14ac:dyDescent="0.2">
      <c r="A116" s="168" t="s">
        <v>1433</v>
      </c>
      <c r="B116" s="22" t="s">
        <v>213</v>
      </c>
      <c r="C116" s="29">
        <v>47.898967220000003</v>
      </c>
      <c r="D116" s="27" t="str">
        <f t="shared" si="11"/>
        <v>N/A</v>
      </c>
      <c r="E116" s="29">
        <v>50.226111844999998</v>
      </c>
      <c r="F116" s="27" t="str">
        <f t="shared" si="12"/>
        <v>N/A</v>
      </c>
      <c r="G116" s="29">
        <v>46.655647156000001</v>
      </c>
      <c r="H116" s="27" t="str">
        <f t="shared" si="13"/>
        <v>N/A</v>
      </c>
      <c r="I116" s="8">
        <v>4.8579999999999997</v>
      </c>
      <c r="J116" s="8">
        <v>-7.11</v>
      </c>
      <c r="K116" s="28" t="s">
        <v>734</v>
      </c>
      <c r="L116" s="105" t="str">
        <f t="shared" si="15"/>
        <v>Yes</v>
      </c>
    </row>
    <row r="117" spans="1:12" ht="25.5" x14ac:dyDescent="0.2">
      <c r="A117" s="168" t="s">
        <v>636</v>
      </c>
      <c r="B117" s="22" t="s">
        <v>213</v>
      </c>
      <c r="C117" s="29">
        <v>67871</v>
      </c>
      <c r="D117" s="27" t="str">
        <f t="shared" si="11"/>
        <v>N/A</v>
      </c>
      <c r="E117" s="29">
        <v>180578</v>
      </c>
      <c r="F117" s="27" t="str">
        <f t="shared" si="12"/>
        <v>N/A</v>
      </c>
      <c r="G117" s="29">
        <v>253020</v>
      </c>
      <c r="H117" s="27" t="str">
        <f t="shared" si="13"/>
        <v>N/A</v>
      </c>
      <c r="I117" s="8">
        <v>166.1</v>
      </c>
      <c r="J117" s="8">
        <v>40.119999999999997</v>
      </c>
      <c r="K117" s="28" t="s">
        <v>734</v>
      </c>
      <c r="L117" s="105" t="str">
        <f t="shared" si="15"/>
        <v>No</v>
      </c>
    </row>
    <row r="118" spans="1:12" x14ac:dyDescent="0.2">
      <c r="A118" s="168" t="s">
        <v>637</v>
      </c>
      <c r="B118" s="22" t="s">
        <v>213</v>
      </c>
      <c r="C118" s="23">
        <v>11</v>
      </c>
      <c r="D118" s="27" t="str">
        <f t="shared" si="11"/>
        <v>N/A</v>
      </c>
      <c r="E118" s="23">
        <v>11</v>
      </c>
      <c r="F118" s="27" t="str">
        <f t="shared" si="12"/>
        <v>N/A</v>
      </c>
      <c r="G118" s="23">
        <v>11</v>
      </c>
      <c r="H118" s="27" t="str">
        <f t="shared" si="13"/>
        <v>N/A</v>
      </c>
      <c r="I118" s="8">
        <v>66.67</v>
      </c>
      <c r="J118" s="8">
        <v>20</v>
      </c>
      <c r="K118" s="28" t="s">
        <v>734</v>
      </c>
      <c r="L118" s="105" t="str">
        <f t="shared" si="15"/>
        <v>Yes</v>
      </c>
    </row>
    <row r="119" spans="1:12" ht="25.5" x14ac:dyDescent="0.2">
      <c r="A119" s="168" t="s">
        <v>1434</v>
      </c>
      <c r="B119" s="22" t="s">
        <v>213</v>
      </c>
      <c r="C119" s="29">
        <v>22623.666667000001</v>
      </c>
      <c r="D119" s="27" t="str">
        <f t="shared" si="11"/>
        <v>N/A</v>
      </c>
      <c r="E119" s="29">
        <v>36115.599999999999</v>
      </c>
      <c r="F119" s="27" t="str">
        <f t="shared" si="12"/>
        <v>N/A</v>
      </c>
      <c r="G119" s="29">
        <v>42170</v>
      </c>
      <c r="H119" s="27" t="str">
        <f t="shared" si="13"/>
        <v>N/A</v>
      </c>
      <c r="I119" s="8">
        <v>59.64</v>
      </c>
      <c r="J119" s="8">
        <v>16.760000000000002</v>
      </c>
      <c r="K119" s="28" t="s">
        <v>734</v>
      </c>
      <c r="L119" s="105" t="str">
        <f t="shared" si="15"/>
        <v>Yes</v>
      </c>
    </row>
    <row r="120" spans="1:12" ht="25.5" x14ac:dyDescent="0.2">
      <c r="A120" s="168" t="s">
        <v>638</v>
      </c>
      <c r="B120" s="22" t="s">
        <v>213</v>
      </c>
      <c r="C120" s="29">
        <v>17565506</v>
      </c>
      <c r="D120" s="27" t="str">
        <f t="shared" si="11"/>
        <v>N/A</v>
      </c>
      <c r="E120" s="29">
        <v>17179348</v>
      </c>
      <c r="F120" s="27" t="str">
        <f t="shared" si="12"/>
        <v>N/A</v>
      </c>
      <c r="G120" s="29">
        <v>16954475</v>
      </c>
      <c r="H120" s="27" t="str">
        <f t="shared" si="13"/>
        <v>N/A</v>
      </c>
      <c r="I120" s="8">
        <v>-2.2000000000000002</v>
      </c>
      <c r="J120" s="8">
        <v>-1.31</v>
      </c>
      <c r="K120" s="28" t="s">
        <v>734</v>
      </c>
      <c r="L120" s="105" t="str">
        <f t="shared" ref="L120:L131" si="16">IF(J120="Div by 0", "N/A", IF(K120="N/A","N/A", IF(J120&gt;VALUE(MID(K120,1,2)), "No", IF(J120&lt;-1*VALUE(MID(K120,1,2)), "No", "Yes"))))</f>
        <v>Yes</v>
      </c>
    </row>
    <row r="121" spans="1:12" ht="25.5" x14ac:dyDescent="0.2">
      <c r="A121" s="168" t="s">
        <v>639</v>
      </c>
      <c r="B121" s="22" t="s">
        <v>213</v>
      </c>
      <c r="C121" s="23">
        <v>38998</v>
      </c>
      <c r="D121" s="27" t="str">
        <f t="shared" si="11"/>
        <v>N/A</v>
      </c>
      <c r="E121" s="23">
        <v>35899</v>
      </c>
      <c r="F121" s="27" t="str">
        <f t="shared" si="12"/>
        <v>N/A</v>
      </c>
      <c r="G121" s="23">
        <v>33637</v>
      </c>
      <c r="H121" s="27" t="str">
        <f t="shared" si="13"/>
        <v>N/A</v>
      </c>
      <c r="I121" s="8">
        <v>-7.95</v>
      </c>
      <c r="J121" s="8">
        <v>-6.3</v>
      </c>
      <c r="K121" s="28" t="s">
        <v>734</v>
      </c>
      <c r="L121" s="105" t="str">
        <f t="shared" si="16"/>
        <v>Yes</v>
      </c>
    </row>
    <row r="122" spans="1:12" ht="25.5" x14ac:dyDescent="0.2">
      <c r="A122" s="168" t="s">
        <v>1435</v>
      </c>
      <c r="B122" s="22" t="s">
        <v>213</v>
      </c>
      <c r="C122" s="29">
        <v>450.42068824</v>
      </c>
      <c r="D122" s="27" t="str">
        <f t="shared" si="11"/>
        <v>N/A</v>
      </c>
      <c r="E122" s="29">
        <v>478.54670047000002</v>
      </c>
      <c r="F122" s="27" t="str">
        <f t="shared" si="12"/>
        <v>N/A</v>
      </c>
      <c r="G122" s="29">
        <v>504.04242352</v>
      </c>
      <c r="H122" s="27" t="str">
        <f t="shared" si="13"/>
        <v>N/A</v>
      </c>
      <c r="I122" s="8">
        <v>6.2439999999999998</v>
      </c>
      <c r="J122" s="8">
        <v>5.3280000000000003</v>
      </c>
      <c r="K122" s="28" t="s">
        <v>734</v>
      </c>
      <c r="L122" s="105" t="str">
        <f t="shared" si="16"/>
        <v>Yes</v>
      </c>
    </row>
    <row r="123" spans="1:12" ht="25.5" x14ac:dyDescent="0.2">
      <c r="A123" s="168" t="s">
        <v>640</v>
      </c>
      <c r="B123" s="22" t="s">
        <v>213</v>
      </c>
      <c r="C123" s="29">
        <v>722700</v>
      </c>
      <c r="D123" s="27" t="str">
        <f t="shared" ref="D123:D131" si="17">IF($B123="N/A","N/A",IF(C123&gt;10,"No",IF(C123&lt;-10,"No","Yes")))</f>
        <v>N/A</v>
      </c>
      <c r="E123" s="29">
        <v>1340435</v>
      </c>
      <c r="F123" s="27" t="str">
        <f t="shared" ref="F123:F131" si="18">IF($B123="N/A","N/A",IF(E123&gt;10,"No",IF(E123&lt;-10,"No","Yes")))</f>
        <v>N/A</v>
      </c>
      <c r="G123" s="29">
        <v>592710</v>
      </c>
      <c r="H123" s="27" t="str">
        <f t="shared" ref="H123:H131" si="19">IF($B123="N/A","N/A",IF(G123&gt;10,"No",IF(G123&lt;-10,"No","Yes")))</f>
        <v>N/A</v>
      </c>
      <c r="I123" s="8">
        <v>85.48</v>
      </c>
      <c r="J123" s="8">
        <v>-55.8</v>
      </c>
      <c r="K123" s="28" t="s">
        <v>734</v>
      </c>
      <c r="L123" s="105" t="str">
        <f t="shared" si="16"/>
        <v>No</v>
      </c>
    </row>
    <row r="124" spans="1:12" x14ac:dyDescent="0.2">
      <c r="A124" s="168" t="s">
        <v>641</v>
      </c>
      <c r="B124" s="22" t="s">
        <v>213</v>
      </c>
      <c r="C124" s="23">
        <v>24</v>
      </c>
      <c r="D124" s="27" t="str">
        <f t="shared" si="17"/>
        <v>N/A</v>
      </c>
      <c r="E124" s="23">
        <v>24</v>
      </c>
      <c r="F124" s="27" t="str">
        <f t="shared" si="18"/>
        <v>N/A</v>
      </c>
      <c r="G124" s="23">
        <v>24</v>
      </c>
      <c r="H124" s="27" t="str">
        <f t="shared" si="19"/>
        <v>N/A</v>
      </c>
      <c r="I124" s="8">
        <v>0</v>
      </c>
      <c r="J124" s="8">
        <v>0</v>
      </c>
      <c r="K124" s="28" t="s">
        <v>734</v>
      </c>
      <c r="L124" s="105" t="str">
        <f t="shared" si="16"/>
        <v>Yes</v>
      </c>
    </row>
    <row r="125" spans="1:12" ht="25.5" x14ac:dyDescent="0.2">
      <c r="A125" s="168" t="s">
        <v>1436</v>
      </c>
      <c r="B125" s="22" t="s">
        <v>213</v>
      </c>
      <c r="C125" s="29">
        <v>30112.5</v>
      </c>
      <c r="D125" s="27" t="str">
        <f t="shared" si="17"/>
        <v>N/A</v>
      </c>
      <c r="E125" s="29">
        <v>55851.458333000002</v>
      </c>
      <c r="F125" s="27" t="str">
        <f t="shared" si="18"/>
        <v>N/A</v>
      </c>
      <c r="G125" s="29">
        <v>24696.25</v>
      </c>
      <c r="H125" s="27" t="str">
        <f t="shared" si="19"/>
        <v>N/A</v>
      </c>
      <c r="I125" s="8">
        <v>85.48</v>
      </c>
      <c r="J125" s="8">
        <v>-55.8</v>
      </c>
      <c r="K125" s="28" t="s">
        <v>734</v>
      </c>
      <c r="L125" s="105" t="str">
        <f t="shared" si="16"/>
        <v>No</v>
      </c>
    </row>
    <row r="126" spans="1:12" ht="25.5" x14ac:dyDescent="0.2">
      <c r="A126" s="168" t="s">
        <v>642</v>
      </c>
      <c r="B126" s="22" t="s">
        <v>213</v>
      </c>
      <c r="C126" s="29">
        <v>17904000</v>
      </c>
      <c r="D126" s="27" t="str">
        <f t="shared" si="17"/>
        <v>N/A</v>
      </c>
      <c r="E126" s="29">
        <v>18096233</v>
      </c>
      <c r="F126" s="27" t="str">
        <f t="shared" si="18"/>
        <v>N/A</v>
      </c>
      <c r="G126" s="29">
        <v>16905815</v>
      </c>
      <c r="H126" s="27" t="str">
        <f t="shared" si="19"/>
        <v>N/A</v>
      </c>
      <c r="I126" s="8">
        <v>1.0740000000000001</v>
      </c>
      <c r="J126" s="8">
        <v>-6.58</v>
      </c>
      <c r="K126" s="28" t="s">
        <v>734</v>
      </c>
      <c r="L126" s="105" t="str">
        <f t="shared" si="16"/>
        <v>Yes</v>
      </c>
    </row>
    <row r="127" spans="1:12" x14ac:dyDescent="0.2">
      <c r="A127" s="168" t="s">
        <v>643</v>
      </c>
      <c r="B127" s="22" t="s">
        <v>213</v>
      </c>
      <c r="C127" s="23">
        <v>13883</v>
      </c>
      <c r="D127" s="27" t="str">
        <f t="shared" si="17"/>
        <v>N/A</v>
      </c>
      <c r="E127" s="23">
        <v>9228</v>
      </c>
      <c r="F127" s="27" t="str">
        <f t="shared" si="18"/>
        <v>N/A</v>
      </c>
      <c r="G127" s="23">
        <v>9223</v>
      </c>
      <c r="H127" s="27" t="str">
        <f t="shared" si="19"/>
        <v>N/A</v>
      </c>
      <c r="I127" s="8">
        <v>-33.5</v>
      </c>
      <c r="J127" s="8">
        <v>-5.3999999999999999E-2</v>
      </c>
      <c r="K127" s="28" t="s">
        <v>734</v>
      </c>
      <c r="L127" s="105" t="str">
        <f t="shared" si="16"/>
        <v>Yes</v>
      </c>
    </row>
    <row r="128" spans="1:12" ht="25.5" x14ac:dyDescent="0.2">
      <c r="A128" s="168" t="s">
        <v>1437</v>
      </c>
      <c r="B128" s="22" t="s">
        <v>213</v>
      </c>
      <c r="C128" s="29">
        <v>1289.6348052000001</v>
      </c>
      <c r="D128" s="27" t="str">
        <f t="shared" si="17"/>
        <v>N/A</v>
      </c>
      <c r="E128" s="29">
        <v>1961.0135456999999</v>
      </c>
      <c r="F128" s="27" t="str">
        <f t="shared" si="18"/>
        <v>N/A</v>
      </c>
      <c r="G128" s="29">
        <v>1833.0060718</v>
      </c>
      <c r="H128" s="27" t="str">
        <f t="shared" si="19"/>
        <v>N/A</v>
      </c>
      <c r="I128" s="8">
        <v>52.06</v>
      </c>
      <c r="J128" s="8">
        <v>-6.53</v>
      </c>
      <c r="K128" s="28" t="s">
        <v>734</v>
      </c>
      <c r="L128" s="105" t="str">
        <f t="shared" si="16"/>
        <v>Yes</v>
      </c>
    </row>
    <row r="129" spans="1:12" ht="25.5" x14ac:dyDescent="0.2">
      <c r="A129" s="168" t="s">
        <v>644</v>
      </c>
      <c r="B129" s="22" t="s">
        <v>213</v>
      </c>
      <c r="C129" s="29">
        <v>160255141</v>
      </c>
      <c r="D129" s="27" t="str">
        <f t="shared" si="17"/>
        <v>N/A</v>
      </c>
      <c r="E129" s="29">
        <v>165948025</v>
      </c>
      <c r="F129" s="27" t="str">
        <f t="shared" si="18"/>
        <v>N/A</v>
      </c>
      <c r="G129" s="29">
        <v>66447641</v>
      </c>
      <c r="H129" s="27" t="str">
        <f t="shared" si="19"/>
        <v>N/A</v>
      </c>
      <c r="I129" s="8">
        <v>3.552</v>
      </c>
      <c r="J129" s="8">
        <v>-60</v>
      </c>
      <c r="K129" s="28" t="s">
        <v>734</v>
      </c>
      <c r="L129" s="105" t="str">
        <f t="shared" si="16"/>
        <v>No</v>
      </c>
    </row>
    <row r="130" spans="1:12" x14ac:dyDescent="0.2">
      <c r="A130" s="168" t="s">
        <v>645</v>
      </c>
      <c r="B130" s="22" t="s">
        <v>213</v>
      </c>
      <c r="C130" s="23">
        <v>5193</v>
      </c>
      <c r="D130" s="27" t="str">
        <f t="shared" si="17"/>
        <v>N/A</v>
      </c>
      <c r="E130" s="23">
        <v>5249</v>
      </c>
      <c r="F130" s="27" t="str">
        <f t="shared" si="18"/>
        <v>N/A</v>
      </c>
      <c r="G130" s="23">
        <v>4985</v>
      </c>
      <c r="H130" s="27" t="str">
        <f t="shared" si="19"/>
        <v>N/A</v>
      </c>
      <c r="I130" s="8">
        <v>1.0780000000000001</v>
      </c>
      <c r="J130" s="8">
        <v>-5.03</v>
      </c>
      <c r="K130" s="28" t="s">
        <v>734</v>
      </c>
      <c r="L130" s="105" t="str">
        <f t="shared" si="16"/>
        <v>Yes</v>
      </c>
    </row>
    <row r="131" spans="1:12" ht="25.5" x14ac:dyDescent="0.2">
      <c r="A131" s="168" t="s">
        <v>1438</v>
      </c>
      <c r="B131" s="22" t="s">
        <v>213</v>
      </c>
      <c r="C131" s="29">
        <v>30859.838435999998</v>
      </c>
      <c r="D131" s="27" t="str">
        <f t="shared" si="17"/>
        <v>N/A</v>
      </c>
      <c r="E131" s="29">
        <v>31615.169556000001</v>
      </c>
      <c r="F131" s="27" t="str">
        <f t="shared" si="18"/>
        <v>N/A</v>
      </c>
      <c r="G131" s="29">
        <v>13329.516750000001</v>
      </c>
      <c r="H131" s="27" t="str">
        <f t="shared" si="19"/>
        <v>N/A</v>
      </c>
      <c r="I131" s="8">
        <v>2.448</v>
      </c>
      <c r="J131" s="8">
        <v>-57.8</v>
      </c>
      <c r="K131" s="28" t="s">
        <v>734</v>
      </c>
      <c r="L131" s="105" t="str">
        <f t="shared" si="16"/>
        <v>No</v>
      </c>
    </row>
    <row r="132" spans="1:12" x14ac:dyDescent="0.2">
      <c r="A132" s="168" t="s">
        <v>1439</v>
      </c>
      <c r="B132" s="22" t="s">
        <v>213</v>
      </c>
      <c r="C132" s="29">
        <v>380.89300109999999</v>
      </c>
      <c r="D132" s="27" t="str">
        <f t="shared" ref="D132:D143" si="20">IF($B132="N/A","N/A",IF(C132&gt;10,"No",IF(C132&lt;-10,"No","Yes")))</f>
        <v>N/A</v>
      </c>
      <c r="E132" s="29">
        <v>410.23399727999998</v>
      </c>
      <c r="F132" s="27" t="str">
        <f t="shared" ref="F132:F143" si="21">IF($B132="N/A","N/A",IF(E132&gt;10,"No",IF(E132&lt;-10,"No","Yes")))</f>
        <v>N/A</v>
      </c>
      <c r="G132" s="29">
        <v>382.42555170000003</v>
      </c>
      <c r="H132" s="27" t="str">
        <f t="shared" ref="H132:H143" si="22">IF($B132="N/A","N/A",IF(G132&gt;10,"No",IF(G132&lt;-10,"No","Yes")))</f>
        <v>N/A</v>
      </c>
      <c r="I132" s="8">
        <v>7.7030000000000003</v>
      </c>
      <c r="J132" s="8">
        <v>-6.78</v>
      </c>
      <c r="K132" s="28" t="s">
        <v>734</v>
      </c>
      <c r="L132" s="105" t="str">
        <f t="shared" ref="L132:L143" si="23">IF(J132="Div by 0", "N/A", IF(K132="N/A","N/A", IF(J132&gt;VALUE(MID(K132,1,2)), "No", IF(J132&lt;-1*VALUE(MID(K132,1,2)), "No", "Yes"))))</f>
        <v>Yes</v>
      </c>
    </row>
    <row r="133" spans="1:12" x14ac:dyDescent="0.2">
      <c r="A133" s="168" t="s">
        <v>1440</v>
      </c>
      <c r="B133" s="22" t="s">
        <v>213</v>
      </c>
      <c r="C133" s="29">
        <v>376.76297213999999</v>
      </c>
      <c r="D133" s="27" t="str">
        <f t="shared" si="20"/>
        <v>N/A</v>
      </c>
      <c r="E133" s="29">
        <v>415.38480764000002</v>
      </c>
      <c r="F133" s="27" t="str">
        <f t="shared" si="21"/>
        <v>N/A</v>
      </c>
      <c r="G133" s="29">
        <v>408.82100437000003</v>
      </c>
      <c r="H133" s="27" t="str">
        <f t="shared" si="22"/>
        <v>N/A</v>
      </c>
      <c r="I133" s="8">
        <v>10.25</v>
      </c>
      <c r="J133" s="8">
        <v>-1.58</v>
      </c>
      <c r="K133" s="28" t="s">
        <v>734</v>
      </c>
      <c r="L133" s="105" t="str">
        <f t="shared" si="23"/>
        <v>Yes</v>
      </c>
    </row>
    <row r="134" spans="1:12" x14ac:dyDescent="0.2">
      <c r="A134" s="168" t="s">
        <v>1441</v>
      </c>
      <c r="B134" s="22" t="s">
        <v>213</v>
      </c>
      <c r="C134" s="29">
        <v>378.81786677000002</v>
      </c>
      <c r="D134" s="27" t="str">
        <f t="shared" si="20"/>
        <v>N/A</v>
      </c>
      <c r="E134" s="29">
        <v>394.89652826999998</v>
      </c>
      <c r="F134" s="27" t="str">
        <f t="shared" si="21"/>
        <v>N/A</v>
      </c>
      <c r="G134" s="29">
        <v>364.29091586999999</v>
      </c>
      <c r="H134" s="27" t="str">
        <f t="shared" si="22"/>
        <v>N/A</v>
      </c>
      <c r="I134" s="8">
        <v>4.2439999999999998</v>
      </c>
      <c r="J134" s="8">
        <v>-7.75</v>
      </c>
      <c r="K134" s="28" t="s">
        <v>734</v>
      </c>
      <c r="L134" s="105" t="str">
        <f t="shared" si="23"/>
        <v>Yes</v>
      </c>
    </row>
    <row r="135" spans="1:12" x14ac:dyDescent="0.2">
      <c r="A135" s="168" t="s">
        <v>1442</v>
      </c>
      <c r="B135" s="22" t="s">
        <v>213</v>
      </c>
      <c r="C135" s="29">
        <v>4072.6315906</v>
      </c>
      <c r="D135" s="27" t="str">
        <f t="shared" si="20"/>
        <v>N/A</v>
      </c>
      <c r="E135" s="29">
        <v>4174.6724936000001</v>
      </c>
      <c r="F135" s="27" t="str">
        <f t="shared" si="21"/>
        <v>N/A</v>
      </c>
      <c r="G135" s="29">
        <v>3906.8147872</v>
      </c>
      <c r="H135" s="27" t="str">
        <f t="shared" si="22"/>
        <v>N/A</v>
      </c>
      <c r="I135" s="8">
        <v>2.5059999999999998</v>
      </c>
      <c r="J135" s="8">
        <v>-6.42</v>
      </c>
      <c r="K135" s="28" t="s">
        <v>734</v>
      </c>
      <c r="L135" s="105" t="str">
        <f t="shared" si="23"/>
        <v>Yes</v>
      </c>
    </row>
    <row r="136" spans="1:12" x14ac:dyDescent="0.2">
      <c r="A136" s="168" t="s">
        <v>1443</v>
      </c>
      <c r="B136" s="22" t="s">
        <v>213</v>
      </c>
      <c r="C136" s="29">
        <v>6900.5910046999998</v>
      </c>
      <c r="D136" s="27" t="str">
        <f t="shared" si="20"/>
        <v>N/A</v>
      </c>
      <c r="E136" s="29">
        <v>7157.8158522000003</v>
      </c>
      <c r="F136" s="27" t="str">
        <f t="shared" si="21"/>
        <v>N/A</v>
      </c>
      <c r="G136" s="29">
        <v>6569.4930811000004</v>
      </c>
      <c r="H136" s="27" t="str">
        <f t="shared" si="22"/>
        <v>N/A</v>
      </c>
      <c r="I136" s="8">
        <v>3.7280000000000002</v>
      </c>
      <c r="J136" s="8">
        <v>-8.2200000000000006</v>
      </c>
      <c r="K136" s="28" t="s">
        <v>734</v>
      </c>
      <c r="L136" s="105" t="str">
        <f t="shared" si="23"/>
        <v>Yes</v>
      </c>
    </row>
    <row r="137" spans="1:12" x14ac:dyDescent="0.2">
      <c r="A137" s="168" t="s">
        <v>1444</v>
      </c>
      <c r="B137" s="22" t="s">
        <v>213</v>
      </c>
      <c r="C137" s="29">
        <v>1707.4454956</v>
      </c>
      <c r="D137" s="27" t="str">
        <f t="shared" si="20"/>
        <v>N/A</v>
      </c>
      <c r="E137" s="29">
        <v>1802.3401398000001</v>
      </c>
      <c r="F137" s="27" t="str">
        <f t="shared" si="21"/>
        <v>N/A</v>
      </c>
      <c r="G137" s="29">
        <v>1838.2422124</v>
      </c>
      <c r="H137" s="27" t="str">
        <f t="shared" si="22"/>
        <v>N/A</v>
      </c>
      <c r="I137" s="8">
        <v>5.5579999999999998</v>
      </c>
      <c r="J137" s="8">
        <v>1.992</v>
      </c>
      <c r="K137" s="28" t="s">
        <v>734</v>
      </c>
      <c r="L137" s="105" t="str">
        <f t="shared" si="23"/>
        <v>Yes</v>
      </c>
    </row>
    <row r="138" spans="1:12" x14ac:dyDescent="0.2">
      <c r="A138" s="168" t="s">
        <v>1445</v>
      </c>
      <c r="B138" s="22" t="s">
        <v>213</v>
      </c>
      <c r="C138" s="29">
        <v>53.964160812999999</v>
      </c>
      <c r="D138" s="27" t="str">
        <f t="shared" si="20"/>
        <v>N/A</v>
      </c>
      <c r="E138" s="29">
        <v>44.192371414999997</v>
      </c>
      <c r="F138" s="27" t="str">
        <f t="shared" si="21"/>
        <v>N/A</v>
      </c>
      <c r="G138" s="29">
        <v>28.448542225000001</v>
      </c>
      <c r="H138" s="27" t="str">
        <f t="shared" si="22"/>
        <v>N/A</v>
      </c>
      <c r="I138" s="8">
        <v>-18.100000000000001</v>
      </c>
      <c r="J138" s="8">
        <v>-35.6</v>
      </c>
      <c r="K138" s="28" t="s">
        <v>734</v>
      </c>
      <c r="L138" s="105" t="str">
        <f t="shared" si="23"/>
        <v>No</v>
      </c>
    </row>
    <row r="139" spans="1:12" x14ac:dyDescent="0.2">
      <c r="A139" s="168" t="s">
        <v>1446</v>
      </c>
      <c r="B139" s="22" t="s">
        <v>213</v>
      </c>
      <c r="C139" s="29">
        <v>20.782469067000001</v>
      </c>
      <c r="D139" s="27" t="str">
        <f t="shared" si="20"/>
        <v>N/A</v>
      </c>
      <c r="E139" s="29">
        <v>15.160221270999999</v>
      </c>
      <c r="F139" s="27" t="str">
        <f t="shared" si="21"/>
        <v>N/A</v>
      </c>
      <c r="G139" s="29">
        <v>13.502084822</v>
      </c>
      <c r="H139" s="27" t="str">
        <f t="shared" si="22"/>
        <v>N/A</v>
      </c>
      <c r="I139" s="8">
        <v>-27.1</v>
      </c>
      <c r="J139" s="8">
        <v>-10.9</v>
      </c>
      <c r="K139" s="28" t="s">
        <v>734</v>
      </c>
      <c r="L139" s="105" t="str">
        <f t="shared" si="23"/>
        <v>Yes</v>
      </c>
    </row>
    <row r="140" spans="1:12" x14ac:dyDescent="0.2">
      <c r="A140" s="168" t="s">
        <v>1447</v>
      </c>
      <c r="B140" s="22" t="s">
        <v>213</v>
      </c>
      <c r="C140" s="29">
        <v>76.239383480000001</v>
      </c>
      <c r="D140" s="27" t="str">
        <f t="shared" si="20"/>
        <v>N/A</v>
      </c>
      <c r="E140" s="29">
        <v>60.695325679</v>
      </c>
      <c r="F140" s="27" t="str">
        <f t="shared" si="21"/>
        <v>N/A</v>
      </c>
      <c r="G140" s="29">
        <v>38.472212233999997</v>
      </c>
      <c r="H140" s="27" t="str">
        <f t="shared" si="22"/>
        <v>N/A</v>
      </c>
      <c r="I140" s="8">
        <v>-20.399999999999999</v>
      </c>
      <c r="J140" s="8">
        <v>-36.6</v>
      </c>
      <c r="K140" s="28" t="s">
        <v>734</v>
      </c>
      <c r="L140" s="105" t="str">
        <f t="shared" si="23"/>
        <v>No</v>
      </c>
    </row>
    <row r="141" spans="1:12" x14ac:dyDescent="0.2">
      <c r="A141" s="168" t="s">
        <v>1448</v>
      </c>
      <c r="B141" s="22" t="s">
        <v>213</v>
      </c>
      <c r="C141" s="29">
        <v>3230.5970185000001</v>
      </c>
      <c r="D141" s="27" t="str">
        <f t="shared" si="20"/>
        <v>N/A</v>
      </c>
      <c r="E141" s="29">
        <v>3388.0899598999999</v>
      </c>
      <c r="F141" s="27" t="str">
        <f t="shared" si="21"/>
        <v>N/A</v>
      </c>
      <c r="G141" s="29">
        <v>3283.8017543000001</v>
      </c>
      <c r="H141" s="27" t="str">
        <f t="shared" si="22"/>
        <v>N/A</v>
      </c>
      <c r="I141" s="8">
        <v>4.875</v>
      </c>
      <c r="J141" s="8">
        <v>-3.08</v>
      </c>
      <c r="K141" s="28" t="s">
        <v>734</v>
      </c>
      <c r="L141" s="105" t="str">
        <f t="shared" si="23"/>
        <v>Yes</v>
      </c>
    </row>
    <row r="142" spans="1:12" x14ac:dyDescent="0.2">
      <c r="A142" s="168" t="s">
        <v>1449</v>
      </c>
      <c r="B142" s="22" t="s">
        <v>213</v>
      </c>
      <c r="C142" s="29">
        <v>2288.1294849999999</v>
      </c>
      <c r="D142" s="27" t="str">
        <f t="shared" si="20"/>
        <v>N/A</v>
      </c>
      <c r="E142" s="29">
        <v>2388.4436076000002</v>
      </c>
      <c r="F142" s="27" t="str">
        <f t="shared" si="21"/>
        <v>N/A</v>
      </c>
      <c r="G142" s="29">
        <v>2386.4710866</v>
      </c>
      <c r="H142" s="27" t="str">
        <f t="shared" si="22"/>
        <v>N/A</v>
      </c>
      <c r="I142" s="8">
        <v>4.3840000000000003</v>
      </c>
      <c r="J142" s="8">
        <v>-8.3000000000000004E-2</v>
      </c>
      <c r="K142" s="28" t="s">
        <v>734</v>
      </c>
      <c r="L142" s="105" t="str">
        <f t="shared" si="23"/>
        <v>Yes</v>
      </c>
    </row>
    <row r="143" spans="1:12" x14ac:dyDescent="0.2">
      <c r="A143" s="168" t="s">
        <v>1450</v>
      </c>
      <c r="B143" s="22" t="s">
        <v>213</v>
      </c>
      <c r="C143" s="29">
        <v>4010.5778685</v>
      </c>
      <c r="D143" s="27" t="str">
        <f t="shared" si="20"/>
        <v>N/A</v>
      </c>
      <c r="E143" s="29">
        <v>4184.6313190000001</v>
      </c>
      <c r="F143" s="27" t="str">
        <f t="shared" si="21"/>
        <v>N/A</v>
      </c>
      <c r="G143" s="29">
        <v>4049.5716702</v>
      </c>
      <c r="H143" s="27" t="str">
        <f t="shared" si="22"/>
        <v>N/A</v>
      </c>
      <c r="I143" s="8">
        <v>4.34</v>
      </c>
      <c r="J143" s="8">
        <v>-3.23</v>
      </c>
      <c r="K143" s="28" t="s">
        <v>734</v>
      </c>
      <c r="L143" s="105" t="str">
        <f t="shared" si="23"/>
        <v>Yes</v>
      </c>
    </row>
    <row r="144" spans="1:12" x14ac:dyDescent="0.2">
      <c r="A144" s="168" t="s">
        <v>89</v>
      </c>
      <c r="B144" s="22" t="s">
        <v>213</v>
      </c>
      <c r="C144" s="4">
        <v>14.998814499</v>
      </c>
      <c r="D144" s="27" t="str">
        <f t="shared" ref="D144:D161" si="24">IF($B144="N/A","N/A",IF(C144&gt;10,"No",IF(C144&lt;-10,"No","Yes")))</f>
        <v>N/A</v>
      </c>
      <c r="E144" s="4">
        <v>15.606200066</v>
      </c>
      <c r="F144" s="27" t="str">
        <f t="shared" ref="F144:F161" si="25">IF($B144="N/A","N/A",IF(E144&gt;10,"No",IF(E144&lt;-10,"No","Yes")))</f>
        <v>N/A</v>
      </c>
      <c r="G144" s="4">
        <v>15.156906676</v>
      </c>
      <c r="H144" s="27" t="str">
        <f t="shared" ref="H144:H161" si="26">IF($B144="N/A","N/A",IF(G144&gt;10,"No",IF(G144&lt;-10,"No","Yes")))</f>
        <v>N/A</v>
      </c>
      <c r="I144" s="8">
        <v>4.05</v>
      </c>
      <c r="J144" s="8">
        <v>-2.88</v>
      </c>
      <c r="K144" s="28" t="s">
        <v>734</v>
      </c>
      <c r="L144" s="105" t="str">
        <f t="shared" ref="L144:L161" si="27">IF(J144="Div by 0", "N/A", IF(K144="N/A","N/A", IF(J144&gt;VALUE(MID(K144,1,2)), "No", IF(J144&lt;-1*VALUE(MID(K144,1,2)), "No", "Yes"))))</f>
        <v>Yes</v>
      </c>
    </row>
    <row r="145" spans="1:12" x14ac:dyDescent="0.2">
      <c r="A145" s="168" t="s">
        <v>474</v>
      </c>
      <c r="B145" s="22" t="s">
        <v>213</v>
      </c>
      <c r="C145" s="4">
        <v>17.312488793</v>
      </c>
      <c r="D145" s="27" t="str">
        <f t="shared" si="24"/>
        <v>N/A</v>
      </c>
      <c r="E145" s="4">
        <v>17.859939684</v>
      </c>
      <c r="F145" s="27" t="str">
        <f t="shared" si="25"/>
        <v>N/A</v>
      </c>
      <c r="G145" s="4">
        <v>17.577287904999999</v>
      </c>
      <c r="H145" s="27" t="str">
        <f t="shared" si="26"/>
        <v>N/A</v>
      </c>
      <c r="I145" s="8">
        <v>3.1619999999999999</v>
      </c>
      <c r="J145" s="8">
        <v>-1.58</v>
      </c>
      <c r="K145" s="28" t="s">
        <v>734</v>
      </c>
      <c r="L145" s="105" t="str">
        <f t="shared" si="27"/>
        <v>Yes</v>
      </c>
    </row>
    <row r="146" spans="1:12" x14ac:dyDescent="0.2">
      <c r="A146" s="168" t="s">
        <v>475</v>
      </c>
      <c r="B146" s="22" t="s">
        <v>213</v>
      </c>
      <c r="C146" s="4">
        <v>12.988555538</v>
      </c>
      <c r="D146" s="27" t="str">
        <f t="shared" si="24"/>
        <v>N/A</v>
      </c>
      <c r="E146" s="4">
        <v>13.729117919</v>
      </c>
      <c r="F146" s="27" t="str">
        <f t="shared" si="25"/>
        <v>N/A</v>
      </c>
      <c r="G146" s="4">
        <v>13.32454353</v>
      </c>
      <c r="H146" s="27" t="str">
        <f t="shared" si="26"/>
        <v>N/A</v>
      </c>
      <c r="I146" s="8">
        <v>5.702</v>
      </c>
      <c r="J146" s="8">
        <v>-2.95</v>
      </c>
      <c r="K146" s="28" t="s">
        <v>734</v>
      </c>
      <c r="L146" s="105" t="str">
        <f t="shared" si="27"/>
        <v>Yes</v>
      </c>
    </row>
    <row r="147" spans="1:12" x14ac:dyDescent="0.2">
      <c r="A147" s="168" t="s">
        <v>1451</v>
      </c>
      <c r="B147" s="22" t="s">
        <v>213</v>
      </c>
      <c r="C147" s="4">
        <v>11.552710352</v>
      </c>
      <c r="D147" s="27" t="str">
        <f t="shared" si="24"/>
        <v>N/A</v>
      </c>
      <c r="E147" s="4">
        <v>11.203563934</v>
      </c>
      <c r="F147" s="27" t="str">
        <f t="shared" si="25"/>
        <v>N/A</v>
      </c>
      <c r="G147" s="4">
        <v>10.82311939</v>
      </c>
      <c r="H147" s="27" t="str">
        <f t="shared" si="26"/>
        <v>N/A</v>
      </c>
      <c r="I147" s="8">
        <v>-3.02</v>
      </c>
      <c r="J147" s="8">
        <v>-3.4</v>
      </c>
      <c r="K147" s="28" t="s">
        <v>734</v>
      </c>
      <c r="L147" s="105" t="str">
        <f t="shared" si="27"/>
        <v>Yes</v>
      </c>
    </row>
    <row r="148" spans="1:12" x14ac:dyDescent="0.2">
      <c r="A148" s="168" t="s">
        <v>1452</v>
      </c>
      <c r="B148" s="22" t="s">
        <v>213</v>
      </c>
      <c r="C148" s="4">
        <v>21.577034053999999</v>
      </c>
      <c r="D148" s="27" t="str">
        <f t="shared" si="24"/>
        <v>N/A</v>
      </c>
      <c r="E148" s="4">
        <v>21.348951131</v>
      </c>
      <c r="F148" s="27" t="str">
        <f t="shared" si="25"/>
        <v>N/A</v>
      </c>
      <c r="G148" s="4">
        <v>20.270113128999999</v>
      </c>
      <c r="H148" s="27" t="str">
        <f t="shared" si="26"/>
        <v>N/A</v>
      </c>
      <c r="I148" s="8">
        <v>-1.06</v>
      </c>
      <c r="J148" s="8">
        <v>-5.05</v>
      </c>
      <c r="K148" s="28" t="s">
        <v>734</v>
      </c>
      <c r="L148" s="105" t="str">
        <f t="shared" si="27"/>
        <v>Yes</v>
      </c>
    </row>
    <row r="149" spans="1:12" x14ac:dyDescent="0.2">
      <c r="A149" s="168" t="s">
        <v>1453</v>
      </c>
      <c r="B149" s="22" t="s">
        <v>213</v>
      </c>
      <c r="C149" s="4">
        <v>3.1007643615</v>
      </c>
      <c r="D149" s="27" t="str">
        <f t="shared" si="24"/>
        <v>N/A</v>
      </c>
      <c r="E149" s="4">
        <v>3.0486477662000002</v>
      </c>
      <c r="F149" s="27" t="str">
        <f t="shared" si="25"/>
        <v>N/A</v>
      </c>
      <c r="G149" s="4">
        <v>3.4187009735</v>
      </c>
      <c r="H149" s="27" t="str">
        <f t="shared" si="26"/>
        <v>N/A</v>
      </c>
      <c r="I149" s="8">
        <v>-1.68</v>
      </c>
      <c r="J149" s="8">
        <v>12.14</v>
      </c>
      <c r="K149" s="28" t="s">
        <v>734</v>
      </c>
      <c r="L149" s="105" t="str">
        <f t="shared" si="27"/>
        <v>Yes</v>
      </c>
    </row>
    <row r="150" spans="1:12" x14ac:dyDescent="0.2">
      <c r="A150" s="168" t="s">
        <v>90</v>
      </c>
      <c r="B150" s="22" t="s">
        <v>213</v>
      </c>
      <c r="C150" s="4">
        <v>31.112741175</v>
      </c>
      <c r="D150" s="27" t="str">
        <f t="shared" si="24"/>
        <v>N/A</v>
      </c>
      <c r="E150" s="4">
        <v>13.204226649000001</v>
      </c>
      <c r="F150" s="27" t="str">
        <f t="shared" si="25"/>
        <v>N/A</v>
      </c>
      <c r="G150" s="4">
        <v>11.70466693</v>
      </c>
      <c r="H150" s="27" t="str">
        <f t="shared" si="26"/>
        <v>N/A</v>
      </c>
      <c r="I150" s="8">
        <v>-57.6</v>
      </c>
      <c r="J150" s="8">
        <v>-11.4</v>
      </c>
      <c r="K150" s="28" t="s">
        <v>734</v>
      </c>
      <c r="L150" s="105" t="str">
        <f t="shared" si="27"/>
        <v>Yes</v>
      </c>
    </row>
    <row r="151" spans="1:12" x14ac:dyDescent="0.2">
      <c r="A151" s="168" t="s">
        <v>476</v>
      </c>
      <c r="B151" s="22" t="s">
        <v>213</v>
      </c>
      <c r="C151" s="4">
        <v>28.277065027999999</v>
      </c>
      <c r="D151" s="27" t="str">
        <f t="shared" si="24"/>
        <v>N/A</v>
      </c>
      <c r="E151" s="4">
        <v>11.988269989999999</v>
      </c>
      <c r="F151" s="27" t="str">
        <f t="shared" si="25"/>
        <v>N/A</v>
      </c>
      <c r="G151" s="4">
        <v>11.025466385</v>
      </c>
      <c r="H151" s="27" t="str">
        <f t="shared" si="26"/>
        <v>N/A</v>
      </c>
      <c r="I151" s="8">
        <v>-57.6</v>
      </c>
      <c r="J151" s="8">
        <v>-8.0299999999999994</v>
      </c>
      <c r="K151" s="28" t="s">
        <v>734</v>
      </c>
      <c r="L151" s="105" t="str">
        <f t="shared" si="27"/>
        <v>Yes</v>
      </c>
    </row>
    <row r="152" spans="1:12" x14ac:dyDescent="0.2">
      <c r="A152" s="168" t="s">
        <v>477</v>
      </c>
      <c r="B152" s="22" t="s">
        <v>213</v>
      </c>
      <c r="C152" s="4">
        <v>33.363609687</v>
      </c>
      <c r="D152" s="27" t="str">
        <f t="shared" si="24"/>
        <v>N/A</v>
      </c>
      <c r="E152" s="4">
        <v>13.937258529999999</v>
      </c>
      <c r="F152" s="27" t="str">
        <f t="shared" si="25"/>
        <v>N/A</v>
      </c>
      <c r="G152" s="4">
        <v>12.279089589</v>
      </c>
      <c r="H152" s="27" t="str">
        <f t="shared" si="26"/>
        <v>N/A</v>
      </c>
      <c r="I152" s="8">
        <v>-58.2</v>
      </c>
      <c r="J152" s="8">
        <v>-11.9</v>
      </c>
      <c r="K152" s="28" t="s">
        <v>734</v>
      </c>
      <c r="L152" s="105" t="str">
        <f t="shared" si="27"/>
        <v>Yes</v>
      </c>
    </row>
    <row r="153" spans="1:12" x14ac:dyDescent="0.2">
      <c r="A153" s="168" t="s">
        <v>117</v>
      </c>
      <c r="B153" s="22" t="s">
        <v>213</v>
      </c>
      <c r="C153" s="4">
        <v>85.462790076999994</v>
      </c>
      <c r="D153" s="27" t="str">
        <f t="shared" si="24"/>
        <v>N/A</v>
      </c>
      <c r="E153" s="4">
        <v>86.969551930999998</v>
      </c>
      <c r="F153" s="27" t="str">
        <f t="shared" si="25"/>
        <v>N/A</v>
      </c>
      <c r="G153" s="4">
        <v>85.377586433999994</v>
      </c>
      <c r="H153" s="27" t="str">
        <f t="shared" si="26"/>
        <v>N/A</v>
      </c>
      <c r="I153" s="8">
        <v>1.7629999999999999</v>
      </c>
      <c r="J153" s="8">
        <v>-1.83</v>
      </c>
      <c r="K153" s="28" t="s">
        <v>734</v>
      </c>
      <c r="L153" s="105" t="str">
        <f t="shared" si="27"/>
        <v>Yes</v>
      </c>
    </row>
    <row r="154" spans="1:12" x14ac:dyDescent="0.2">
      <c r="A154" s="168" t="s">
        <v>478</v>
      </c>
      <c r="B154" s="22" t="s">
        <v>213</v>
      </c>
      <c r="C154" s="4">
        <v>82.700552630000004</v>
      </c>
      <c r="D154" s="27" t="str">
        <f t="shared" si="24"/>
        <v>N/A</v>
      </c>
      <c r="E154" s="4">
        <v>84.291117517000004</v>
      </c>
      <c r="F154" s="27" t="str">
        <f t="shared" si="25"/>
        <v>N/A</v>
      </c>
      <c r="G154" s="4">
        <v>83.100486735000004</v>
      </c>
      <c r="H154" s="27" t="str">
        <f t="shared" si="26"/>
        <v>N/A</v>
      </c>
      <c r="I154" s="8">
        <v>1.923</v>
      </c>
      <c r="J154" s="8">
        <v>-1.41</v>
      </c>
      <c r="K154" s="28" t="s">
        <v>734</v>
      </c>
      <c r="L154" s="105" t="str">
        <f t="shared" si="27"/>
        <v>Yes</v>
      </c>
    </row>
    <row r="155" spans="1:12" x14ac:dyDescent="0.2">
      <c r="A155" s="168" t="s">
        <v>479</v>
      </c>
      <c r="B155" s="22" t="s">
        <v>213</v>
      </c>
      <c r="C155" s="4">
        <v>87.796766485000006</v>
      </c>
      <c r="D155" s="27" t="str">
        <f t="shared" si="24"/>
        <v>N/A</v>
      </c>
      <c r="E155" s="4">
        <v>89.099145671000002</v>
      </c>
      <c r="F155" s="27" t="str">
        <f t="shared" si="25"/>
        <v>N/A</v>
      </c>
      <c r="G155" s="4">
        <v>87.445230199999997</v>
      </c>
      <c r="H155" s="27" t="str">
        <f t="shared" si="26"/>
        <v>N/A</v>
      </c>
      <c r="I155" s="8">
        <v>1.4830000000000001</v>
      </c>
      <c r="J155" s="8">
        <v>-1.86</v>
      </c>
      <c r="K155" s="28" t="s">
        <v>734</v>
      </c>
      <c r="L155" s="105" t="str">
        <f t="shared" si="27"/>
        <v>Yes</v>
      </c>
    </row>
    <row r="156" spans="1:12" x14ac:dyDescent="0.2">
      <c r="A156" s="168" t="s">
        <v>1454</v>
      </c>
      <c r="B156" s="22" t="s">
        <v>213</v>
      </c>
      <c r="C156" s="23">
        <v>0.76544978509999995</v>
      </c>
      <c r="D156" s="27" t="str">
        <f t="shared" si="24"/>
        <v>N/A</v>
      </c>
      <c r="E156" s="23">
        <v>0.76667924880000005</v>
      </c>
      <c r="F156" s="27" t="str">
        <f t="shared" si="25"/>
        <v>N/A</v>
      </c>
      <c r="G156" s="23">
        <v>0.69175402149999998</v>
      </c>
      <c r="H156" s="27" t="str">
        <f t="shared" si="26"/>
        <v>N/A</v>
      </c>
      <c r="I156" s="8">
        <v>0.16059999999999999</v>
      </c>
      <c r="J156" s="8">
        <v>-9.77</v>
      </c>
      <c r="K156" s="28" t="s">
        <v>734</v>
      </c>
      <c r="L156" s="105" t="str">
        <f t="shared" si="27"/>
        <v>Yes</v>
      </c>
    </row>
    <row r="157" spans="1:12" x14ac:dyDescent="0.2">
      <c r="A157" s="168" t="s">
        <v>1455</v>
      </c>
      <c r="B157" s="22" t="s">
        <v>213</v>
      </c>
      <c r="C157" s="23">
        <v>0.55800376650000005</v>
      </c>
      <c r="D157" s="27" t="str">
        <f t="shared" si="24"/>
        <v>N/A</v>
      </c>
      <c r="E157" s="23">
        <v>0.63392107470000003</v>
      </c>
      <c r="F157" s="27" t="str">
        <f t="shared" si="25"/>
        <v>N/A</v>
      </c>
      <c r="G157" s="23">
        <v>0.590586901</v>
      </c>
      <c r="H157" s="27" t="str">
        <f t="shared" si="26"/>
        <v>N/A</v>
      </c>
      <c r="I157" s="8">
        <v>13.61</v>
      </c>
      <c r="J157" s="8">
        <v>-6.84</v>
      </c>
      <c r="K157" s="28" t="s">
        <v>734</v>
      </c>
      <c r="L157" s="105" t="str">
        <f t="shared" si="27"/>
        <v>Yes</v>
      </c>
    </row>
    <row r="158" spans="1:12" x14ac:dyDescent="0.2">
      <c r="A158" s="168" t="s">
        <v>1456</v>
      </c>
      <c r="B158" s="22" t="s">
        <v>213</v>
      </c>
      <c r="C158" s="23">
        <v>0.98063474989999999</v>
      </c>
      <c r="D158" s="27" t="str">
        <f t="shared" si="24"/>
        <v>N/A</v>
      </c>
      <c r="E158" s="23">
        <v>0.88396749900000005</v>
      </c>
      <c r="F158" s="27" t="str">
        <f t="shared" si="25"/>
        <v>N/A</v>
      </c>
      <c r="G158" s="23">
        <v>0.78950524740000005</v>
      </c>
      <c r="H158" s="27" t="str">
        <f t="shared" si="26"/>
        <v>N/A</v>
      </c>
      <c r="I158" s="8">
        <v>-9.86</v>
      </c>
      <c r="J158" s="8">
        <v>-10.7</v>
      </c>
      <c r="K158" s="28" t="s">
        <v>734</v>
      </c>
      <c r="L158" s="105" t="str">
        <f t="shared" si="27"/>
        <v>Yes</v>
      </c>
    </row>
    <row r="159" spans="1:12" x14ac:dyDescent="0.2">
      <c r="A159" s="168" t="s">
        <v>1457</v>
      </c>
      <c r="B159" s="22" t="s">
        <v>213</v>
      </c>
      <c r="C159" s="23">
        <v>256.59306054000001</v>
      </c>
      <c r="D159" s="27" t="str">
        <f t="shared" si="24"/>
        <v>N/A</v>
      </c>
      <c r="E159" s="23">
        <v>260.88925403000002</v>
      </c>
      <c r="F159" s="27" t="str">
        <f t="shared" si="25"/>
        <v>N/A</v>
      </c>
      <c r="G159" s="23">
        <v>245.00060884999999</v>
      </c>
      <c r="H159" s="27" t="str">
        <f t="shared" si="26"/>
        <v>N/A</v>
      </c>
      <c r="I159" s="8">
        <v>1.6739999999999999</v>
      </c>
      <c r="J159" s="8">
        <v>-6.09</v>
      </c>
      <c r="K159" s="28" t="s">
        <v>734</v>
      </c>
      <c r="L159" s="105" t="str">
        <f t="shared" si="27"/>
        <v>Yes</v>
      </c>
    </row>
    <row r="160" spans="1:12" x14ac:dyDescent="0.2">
      <c r="A160" s="168" t="s">
        <v>1458</v>
      </c>
      <c r="B160" s="22" t="s">
        <v>213</v>
      </c>
      <c r="C160" s="23">
        <v>252.41069809999999</v>
      </c>
      <c r="D160" s="27" t="str">
        <f t="shared" si="24"/>
        <v>N/A</v>
      </c>
      <c r="E160" s="23">
        <v>256.88129243999998</v>
      </c>
      <c r="F160" s="27" t="str">
        <f t="shared" si="25"/>
        <v>N/A</v>
      </c>
      <c r="G160" s="23">
        <v>240.03409277</v>
      </c>
      <c r="H160" s="27" t="str">
        <f t="shared" si="26"/>
        <v>N/A</v>
      </c>
      <c r="I160" s="8">
        <v>1.7709999999999999</v>
      </c>
      <c r="J160" s="8">
        <v>-6.56</v>
      </c>
      <c r="K160" s="28" t="s">
        <v>734</v>
      </c>
      <c r="L160" s="105" t="str">
        <f t="shared" si="27"/>
        <v>Yes</v>
      </c>
    </row>
    <row r="161" spans="1:12" x14ac:dyDescent="0.2">
      <c r="A161" s="168" t="s">
        <v>1459</v>
      </c>
      <c r="B161" s="22" t="s">
        <v>213</v>
      </c>
      <c r="C161" s="23">
        <v>282.77377196999998</v>
      </c>
      <c r="D161" s="27" t="str">
        <f t="shared" si="24"/>
        <v>N/A</v>
      </c>
      <c r="E161" s="23">
        <v>286.94511378999999</v>
      </c>
      <c r="F161" s="27" t="str">
        <f t="shared" si="25"/>
        <v>N/A</v>
      </c>
      <c r="G161" s="23">
        <v>269.57732762000001</v>
      </c>
      <c r="H161" s="27" t="str">
        <f t="shared" si="26"/>
        <v>N/A</v>
      </c>
      <c r="I161" s="8">
        <v>1.4750000000000001</v>
      </c>
      <c r="J161" s="8">
        <v>-6.05</v>
      </c>
      <c r="K161" s="28" t="s">
        <v>734</v>
      </c>
      <c r="L161" s="105" t="str">
        <f t="shared" si="27"/>
        <v>Yes</v>
      </c>
    </row>
    <row r="162" spans="1:12" x14ac:dyDescent="0.2">
      <c r="A162" s="168" t="s">
        <v>1592</v>
      </c>
      <c r="B162" s="22" t="s">
        <v>213</v>
      </c>
      <c r="C162" s="23">
        <v>0</v>
      </c>
      <c r="D162" s="27" t="str">
        <f t="shared" ref="D162:D172" si="28">IF($B162="N/A","N/A",IF(C162&gt;10,"No",IF(C162&lt;-10,"No","Yes")))</f>
        <v>N/A</v>
      </c>
      <c r="E162" s="23">
        <v>0</v>
      </c>
      <c r="F162" s="27" t="str">
        <f t="shared" ref="F162:F172" si="29">IF($B162="N/A","N/A",IF(E162&gt;10,"No",IF(E162&lt;-10,"No","Yes")))</f>
        <v>N/A</v>
      </c>
      <c r="G162" s="23">
        <v>0</v>
      </c>
      <c r="H162" s="27" t="str">
        <f t="shared" ref="H162:H172" si="30">IF($B162="N/A","N/A",IF(G162&gt;10,"No",IF(G162&lt;-10,"No","Yes")))</f>
        <v>N/A</v>
      </c>
      <c r="I162" s="8" t="s">
        <v>1748</v>
      </c>
      <c r="J162" s="8" t="s">
        <v>1748</v>
      </c>
      <c r="K162" s="10" t="s">
        <v>213</v>
      </c>
      <c r="L162" s="105" t="str">
        <f t="shared" ref="L162:L172" si="31">IF(J162="Div by 0", "N/A", IF(K162="N/A","N/A", IF(J162&gt;VALUE(MID(K162,1,2)), "No", IF(J162&lt;-1*VALUE(MID(K162,1,2)), "No", "Yes"))))</f>
        <v>N/A</v>
      </c>
    </row>
    <row r="163" spans="1:12" x14ac:dyDescent="0.2">
      <c r="A163" s="168" t="s">
        <v>126</v>
      </c>
      <c r="B163" s="22" t="s">
        <v>213</v>
      </c>
      <c r="C163" s="23">
        <v>0</v>
      </c>
      <c r="D163" s="27" t="str">
        <f t="shared" si="28"/>
        <v>N/A</v>
      </c>
      <c r="E163" s="23">
        <v>0</v>
      </c>
      <c r="F163" s="27" t="str">
        <f t="shared" si="29"/>
        <v>N/A</v>
      </c>
      <c r="G163" s="23">
        <v>0</v>
      </c>
      <c r="H163" s="27" t="str">
        <f t="shared" si="30"/>
        <v>N/A</v>
      </c>
      <c r="I163" s="8" t="s">
        <v>1748</v>
      </c>
      <c r="J163" s="8" t="s">
        <v>1748</v>
      </c>
      <c r="K163" s="10" t="s">
        <v>213</v>
      </c>
      <c r="L163" s="105" t="str">
        <f t="shared" si="31"/>
        <v>N/A</v>
      </c>
    </row>
    <row r="164" spans="1:12" ht="25.5" x14ac:dyDescent="0.2">
      <c r="A164" s="168" t="s">
        <v>1593</v>
      </c>
      <c r="B164" s="22" t="s">
        <v>213</v>
      </c>
      <c r="C164" s="23">
        <v>0</v>
      </c>
      <c r="D164" s="27" t="str">
        <f t="shared" si="28"/>
        <v>N/A</v>
      </c>
      <c r="E164" s="23">
        <v>0</v>
      </c>
      <c r="F164" s="27" t="str">
        <f t="shared" si="29"/>
        <v>N/A</v>
      </c>
      <c r="G164" s="23">
        <v>0</v>
      </c>
      <c r="H164" s="27" t="str">
        <f t="shared" si="30"/>
        <v>N/A</v>
      </c>
      <c r="I164" s="8" t="s">
        <v>1748</v>
      </c>
      <c r="J164" s="8" t="s">
        <v>1748</v>
      </c>
      <c r="K164" s="10" t="s">
        <v>213</v>
      </c>
      <c r="L164" s="105" t="str">
        <f t="shared" si="31"/>
        <v>N/A</v>
      </c>
    </row>
    <row r="165" spans="1:12" ht="25.5" x14ac:dyDescent="0.2">
      <c r="A165" s="168" t="s">
        <v>1460</v>
      </c>
      <c r="B165" s="22" t="s">
        <v>213</v>
      </c>
      <c r="C165" s="23">
        <v>11</v>
      </c>
      <c r="D165" s="27" t="str">
        <f t="shared" si="28"/>
        <v>N/A</v>
      </c>
      <c r="E165" s="23">
        <v>11</v>
      </c>
      <c r="F165" s="27" t="str">
        <f t="shared" si="29"/>
        <v>N/A</v>
      </c>
      <c r="G165" s="23">
        <v>11</v>
      </c>
      <c r="H165" s="27" t="str">
        <f t="shared" si="30"/>
        <v>N/A</v>
      </c>
      <c r="I165" s="8">
        <v>200</v>
      </c>
      <c r="J165" s="8">
        <v>-33.299999999999997</v>
      </c>
      <c r="K165" s="10" t="s">
        <v>213</v>
      </c>
      <c r="L165" s="105" t="str">
        <f t="shared" si="31"/>
        <v>N/A</v>
      </c>
    </row>
    <row r="166" spans="1:12" x14ac:dyDescent="0.2">
      <c r="A166" s="168" t="s">
        <v>1594</v>
      </c>
      <c r="B166" s="22" t="s">
        <v>213</v>
      </c>
      <c r="C166" s="23">
        <v>0</v>
      </c>
      <c r="D166" s="27" t="str">
        <f t="shared" si="28"/>
        <v>N/A</v>
      </c>
      <c r="E166" s="23">
        <v>0</v>
      </c>
      <c r="F166" s="27" t="str">
        <f t="shared" si="29"/>
        <v>N/A</v>
      </c>
      <c r="G166" s="23">
        <v>0</v>
      </c>
      <c r="H166" s="27" t="str">
        <f t="shared" si="30"/>
        <v>N/A</v>
      </c>
      <c r="I166" s="8" t="s">
        <v>1748</v>
      </c>
      <c r="J166" s="8" t="s">
        <v>1748</v>
      </c>
      <c r="K166" s="10" t="s">
        <v>213</v>
      </c>
      <c r="L166" s="105" t="str">
        <f t="shared" si="31"/>
        <v>N/A</v>
      </c>
    </row>
    <row r="167" spans="1:12" x14ac:dyDescent="0.2">
      <c r="A167" s="168" t="s">
        <v>1595</v>
      </c>
      <c r="B167" s="22" t="s">
        <v>213</v>
      </c>
      <c r="C167" s="23">
        <v>0</v>
      </c>
      <c r="D167" s="27" t="str">
        <f t="shared" si="28"/>
        <v>N/A</v>
      </c>
      <c r="E167" s="23">
        <v>11</v>
      </c>
      <c r="F167" s="27" t="str">
        <f t="shared" si="29"/>
        <v>N/A</v>
      </c>
      <c r="G167" s="23">
        <v>0</v>
      </c>
      <c r="H167" s="27" t="str">
        <f t="shared" si="30"/>
        <v>N/A</v>
      </c>
      <c r="I167" s="8" t="s">
        <v>1748</v>
      </c>
      <c r="J167" s="8">
        <v>-100</v>
      </c>
      <c r="K167" s="10" t="s">
        <v>213</v>
      </c>
      <c r="L167" s="105" t="str">
        <f t="shared" si="31"/>
        <v>N/A</v>
      </c>
    </row>
    <row r="168" spans="1:12" x14ac:dyDescent="0.2">
      <c r="A168" s="168" t="s">
        <v>125</v>
      </c>
      <c r="B168" s="22" t="s">
        <v>213</v>
      </c>
      <c r="C168" s="29">
        <v>381811</v>
      </c>
      <c r="D168" s="27" t="str">
        <f t="shared" si="28"/>
        <v>N/A</v>
      </c>
      <c r="E168" s="29">
        <v>364674</v>
      </c>
      <c r="F168" s="27" t="str">
        <f t="shared" si="29"/>
        <v>N/A</v>
      </c>
      <c r="G168" s="29">
        <v>244307</v>
      </c>
      <c r="H168" s="27" t="str">
        <f t="shared" si="30"/>
        <v>N/A</v>
      </c>
      <c r="I168" s="8">
        <v>-4.49</v>
      </c>
      <c r="J168" s="8">
        <v>-33</v>
      </c>
      <c r="K168" s="10" t="s">
        <v>213</v>
      </c>
      <c r="L168" s="105" t="str">
        <f t="shared" si="31"/>
        <v>N/A</v>
      </c>
    </row>
    <row r="169" spans="1:12" x14ac:dyDescent="0.2">
      <c r="A169" s="168" t="s">
        <v>1596</v>
      </c>
      <c r="B169" s="22" t="s">
        <v>213</v>
      </c>
      <c r="C169" s="29">
        <v>308205</v>
      </c>
      <c r="D169" s="27" t="str">
        <f t="shared" si="28"/>
        <v>N/A</v>
      </c>
      <c r="E169" s="29">
        <v>320182</v>
      </c>
      <c r="F169" s="27" t="str">
        <f t="shared" si="29"/>
        <v>N/A</v>
      </c>
      <c r="G169" s="29">
        <v>186637</v>
      </c>
      <c r="H169" s="27" t="str">
        <f t="shared" si="30"/>
        <v>N/A</v>
      </c>
      <c r="I169" s="8">
        <v>3.8860000000000001</v>
      </c>
      <c r="J169" s="8">
        <v>-41.7</v>
      </c>
      <c r="K169" s="10" t="s">
        <v>213</v>
      </c>
      <c r="L169" s="105" t="str">
        <f t="shared" si="31"/>
        <v>N/A</v>
      </c>
    </row>
    <row r="170" spans="1:12" x14ac:dyDescent="0.2">
      <c r="A170" s="168" t="s">
        <v>1353</v>
      </c>
      <c r="B170" s="22" t="s">
        <v>213</v>
      </c>
      <c r="C170" s="29">
        <v>224341</v>
      </c>
      <c r="D170" s="27" t="str">
        <f t="shared" si="28"/>
        <v>N/A</v>
      </c>
      <c r="E170" s="29">
        <v>212438</v>
      </c>
      <c r="F170" s="27" t="str">
        <f t="shared" si="29"/>
        <v>N/A</v>
      </c>
      <c r="G170" s="29">
        <v>214229</v>
      </c>
      <c r="H170" s="27" t="str">
        <f t="shared" si="30"/>
        <v>N/A</v>
      </c>
      <c r="I170" s="8">
        <v>-5.31</v>
      </c>
      <c r="J170" s="8">
        <v>0.84309999999999996</v>
      </c>
      <c r="K170" s="10" t="s">
        <v>213</v>
      </c>
      <c r="L170" s="105" t="str">
        <f t="shared" si="31"/>
        <v>N/A</v>
      </c>
    </row>
    <row r="171" spans="1:12" x14ac:dyDescent="0.2">
      <c r="A171" s="168" t="s">
        <v>1590</v>
      </c>
      <c r="B171" s="22" t="s">
        <v>213</v>
      </c>
      <c r="C171" s="29">
        <v>112030</v>
      </c>
      <c r="D171" s="27" t="str">
        <f t="shared" si="28"/>
        <v>N/A</v>
      </c>
      <c r="E171" s="29">
        <v>82636</v>
      </c>
      <c r="F171" s="27" t="str">
        <f t="shared" si="29"/>
        <v>N/A</v>
      </c>
      <c r="G171" s="29">
        <v>121651</v>
      </c>
      <c r="H171" s="27" t="str">
        <f t="shared" si="30"/>
        <v>N/A</v>
      </c>
      <c r="I171" s="8">
        <v>-26.2</v>
      </c>
      <c r="J171" s="8">
        <v>47.21</v>
      </c>
      <c r="K171" s="10" t="s">
        <v>213</v>
      </c>
      <c r="L171" s="105" t="str">
        <f t="shared" si="31"/>
        <v>N/A</v>
      </c>
    </row>
    <row r="172" spans="1:12" x14ac:dyDescent="0.2">
      <c r="A172" s="168" t="s">
        <v>1591</v>
      </c>
      <c r="B172" s="22" t="s">
        <v>213</v>
      </c>
      <c r="C172" s="29">
        <v>156445</v>
      </c>
      <c r="D172" s="27" t="str">
        <f t="shared" si="28"/>
        <v>N/A</v>
      </c>
      <c r="E172" s="29">
        <v>238357</v>
      </c>
      <c r="F172" s="27" t="str">
        <f t="shared" si="29"/>
        <v>N/A</v>
      </c>
      <c r="G172" s="29">
        <v>120467</v>
      </c>
      <c r="H172" s="27" t="str">
        <f t="shared" si="30"/>
        <v>N/A</v>
      </c>
      <c r="I172" s="8">
        <v>52.36</v>
      </c>
      <c r="J172" s="8">
        <v>-49.5</v>
      </c>
      <c r="K172" s="10" t="s">
        <v>213</v>
      </c>
      <c r="L172" s="105" t="str">
        <f t="shared" si="31"/>
        <v>N/A</v>
      </c>
    </row>
    <row r="173" spans="1:12" ht="25.5" x14ac:dyDescent="0.2">
      <c r="A173" s="168" t="s">
        <v>1354</v>
      </c>
      <c r="B173" s="22" t="s">
        <v>213</v>
      </c>
      <c r="C173" s="29">
        <v>163730938</v>
      </c>
      <c r="D173" s="27" t="str">
        <f t="shared" ref="D173:D187" si="32">IF($B173="N/A","N/A",IF(C173&gt;10,"No",IF(C173&lt;-10,"No","Yes")))</f>
        <v>N/A</v>
      </c>
      <c r="E173" s="29">
        <v>168413210</v>
      </c>
      <c r="F173" s="27" t="str">
        <f t="shared" ref="F173:F187" si="33">IF($B173="N/A","N/A",IF(E173&gt;10,"No",IF(E173&lt;-10,"No","Yes")))</f>
        <v>N/A</v>
      </c>
      <c r="G173" s="29">
        <v>55381489</v>
      </c>
      <c r="H173" s="27" t="str">
        <f t="shared" ref="H173:H187" si="34">IF($B173="N/A","N/A",IF(G173&gt;10,"No",IF(G173&lt;-10,"No","Yes")))</f>
        <v>N/A</v>
      </c>
      <c r="I173" s="8">
        <v>2.86</v>
      </c>
      <c r="J173" s="8">
        <v>-67.099999999999994</v>
      </c>
      <c r="K173" s="28" t="s">
        <v>734</v>
      </c>
      <c r="L173" s="105" t="str">
        <f t="shared" ref="L173:L187" si="35">IF(J173="Div by 0", "N/A", IF(K173="N/A","N/A", IF(J173&gt;VALUE(MID(K173,1,2)), "No", IF(J173&lt;-1*VALUE(MID(K173,1,2)), "No", "Yes"))))</f>
        <v>No</v>
      </c>
    </row>
    <row r="174" spans="1:12" x14ac:dyDescent="0.2">
      <c r="A174" s="168" t="s">
        <v>646</v>
      </c>
      <c r="B174" s="22" t="s">
        <v>213</v>
      </c>
      <c r="C174" s="23">
        <v>7517</v>
      </c>
      <c r="D174" s="27" t="str">
        <f t="shared" si="32"/>
        <v>N/A</v>
      </c>
      <c r="E174" s="23">
        <v>4534</v>
      </c>
      <c r="F174" s="27" t="str">
        <f t="shared" si="33"/>
        <v>N/A</v>
      </c>
      <c r="G174" s="23">
        <v>4515</v>
      </c>
      <c r="H174" s="27" t="str">
        <f t="shared" si="34"/>
        <v>N/A</v>
      </c>
      <c r="I174" s="8">
        <v>-39.700000000000003</v>
      </c>
      <c r="J174" s="8">
        <v>-0.41899999999999998</v>
      </c>
      <c r="K174" s="28" t="s">
        <v>734</v>
      </c>
      <c r="L174" s="105" t="str">
        <f t="shared" si="35"/>
        <v>Yes</v>
      </c>
    </row>
    <row r="175" spans="1:12" ht="25.5" x14ac:dyDescent="0.2">
      <c r="A175" s="168" t="s">
        <v>1355</v>
      </c>
      <c r="B175" s="22" t="s">
        <v>213</v>
      </c>
      <c r="C175" s="29">
        <v>21781.420514000001</v>
      </c>
      <c r="D175" s="27" t="str">
        <f t="shared" si="32"/>
        <v>N/A</v>
      </c>
      <c r="E175" s="29">
        <v>37144.510366000002</v>
      </c>
      <c r="F175" s="27" t="str">
        <f t="shared" si="33"/>
        <v>N/A</v>
      </c>
      <c r="G175" s="29">
        <v>12266.11052</v>
      </c>
      <c r="H175" s="27" t="str">
        <f t="shared" si="34"/>
        <v>N/A</v>
      </c>
      <c r="I175" s="8">
        <v>70.53</v>
      </c>
      <c r="J175" s="8">
        <v>-67</v>
      </c>
      <c r="K175" s="28" t="s">
        <v>734</v>
      </c>
      <c r="L175" s="105" t="str">
        <f t="shared" si="35"/>
        <v>No</v>
      </c>
    </row>
    <row r="176" spans="1:12" ht="25.5" x14ac:dyDescent="0.2">
      <c r="A176" s="168" t="s">
        <v>1356</v>
      </c>
      <c r="B176" s="22" t="s">
        <v>213</v>
      </c>
      <c r="C176" s="29">
        <v>1885337</v>
      </c>
      <c r="D176" s="27" t="str">
        <f t="shared" si="32"/>
        <v>N/A</v>
      </c>
      <c r="E176" s="29">
        <v>1912401</v>
      </c>
      <c r="F176" s="27" t="str">
        <f t="shared" si="33"/>
        <v>N/A</v>
      </c>
      <c r="G176" s="29">
        <v>1744950</v>
      </c>
      <c r="H176" s="27" t="str">
        <f t="shared" si="34"/>
        <v>N/A</v>
      </c>
      <c r="I176" s="8">
        <v>1.4350000000000001</v>
      </c>
      <c r="J176" s="8">
        <v>-8.76</v>
      </c>
      <c r="K176" s="28" t="s">
        <v>734</v>
      </c>
      <c r="L176" s="105" t="str">
        <f t="shared" si="35"/>
        <v>Yes</v>
      </c>
    </row>
    <row r="177" spans="1:12" x14ac:dyDescent="0.2">
      <c r="A177" s="168" t="s">
        <v>513</v>
      </c>
      <c r="B177" s="22" t="s">
        <v>213</v>
      </c>
      <c r="C177" s="23">
        <v>17135</v>
      </c>
      <c r="D177" s="27" t="str">
        <f t="shared" si="32"/>
        <v>N/A</v>
      </c>
      <c r="E177" s="23">
        <v>17204</v>
      </c>
      <c r="F177" s="27" t="str">
        <f t="shared" si="33"/>
        <v>N/A</v>
      </c>
      <c r="G177" s="23">
        <v>15874</v>
      </c>
      <c r="H177" s="27" t="str">
        <f t="shared" si="34"/>
        <v>N/A</v>
      </c>
      <c r="I177" s="8">
        <v>0.4027</v>
      </c>
      <c r="J177" s="8">
        <v>-7.73</v>
      </c>
      <c r="K177" s="28" t="s">
        <v>734</v>
      </c>
      <c r="L177" s="105" t="str">
        <f t="shared" si="35"/>
        <v>Yes</v>
      </c>
    </row>
    <row r="178" spans="1:12" ht="25.5" x14ac:dyDescent="0.2">
      <c r="A178" s="168" t="s">
        <v>1357</v>
      </c>
      <c r="B178" s="22" t="s">
        <v>213</v>
      </c>
      <c r="C178" s="29">
        <v>110.02842136</v>
      </c>
      <c r="D178" s="27" t="str">
        <f t="shared" si="32"/>
        <v>N/A</v>
      </c>
      <c r="E178" s="29">
        <v>111.16025343</v>
      </c>
      <c r="F178" s="27" t="str">
        <f t="shared" si="33"/>
        <v>N/A</v>
      </c>
      <c r="G178" s="29">
        <v>109.92503465</v>
      </c>
      <c r="H178" s="27" t="str">
        <f t="shared" si="34"/>
        <v>N/A</v>
      </c>
      <c r="I178" s="8">
        <v>1.0289999999999999</v>
      </c>
      <c r="J178" s="8">
        <v>-1.1100000000000001</v>
      </c>
      <c r="K178" s="28" t="s">
        <v>734</v>
      </c>
      <c r="L178" s="105" t="str">
        <f t="shared" si="35"/>
        <v>Yes</v>
      </c>
    </row>
    <row r="179" spans="1:12" ht="25.5" x14ac:dyDescent="0.2">
      <c r="A179" s="168" t="s">
        <v>1358</v>
      </c>
      <c r="B179" s="22" t="s">
        <v>213</v>
      </c>
      <c r="C179" s="29">
        <v>1559754</v>
      </c>
      <c r="D179" s="27" t="str">
        <f t="shared" si="32"/>
        <v>N/A</v>
      </c>
      <c r="E179" s="29">
        <v>1477928</v>
      </c>
      <c r="F179" s="27" t="str">
        <f t="shared" si="33"/>
        <v>N/A</v>
      </c>
      <c r="G179" s="29">
        <v>1494330</v>
      </c>
      <c r="H179" s="27" t="str">
        <f t="shared" si="34"/>
        <v>N/A</v>
      </c>
      <c r="I179" s="8">
        <v>-5.25</v>
      </c>
      <c r="J179" s="8">
        <v>1.1100000000000001</v>
      </c>
      <c r="K179" s="28" t="s">
        <v>734</v>
      </c>
      <c r="L179" s="105" t="str">
        <f t="shared" si="35"/>
        <v>Yes</v>
      </c>
    </row>
    <row r="180" spans="1:12" x14ac:dyDescent="0.2">
      <c r="A180" s="168" t="s">
        <v>514</v>
      </c>
      <c r="B180" s="22" t="s">
        <v>213</v>
      </c>
      <c r="C180" s="23">
        <v>14582</v>
      </c>
      <c r="D180" s="27" t="str">
        <f t="shared" si="32"/>
        <v>N/A</v>
      </c>
      <c r="E180" s="23">
        <v>16177</v>
      </c>
      <c r="F180" s="27" t="str">
        <f t="shared" si="33"/>
        <v>N/A</v>
      </c>
      <c r="G180" s="23">
        <v>16219</v>
      </c>
      <c r="H180" s="27" t="str">
        <f t="shared" si="34"/>
        <v>N/A</v>
      </c>
      <c r="I180" s="8">
        <v>10.94</v>
      </c>
      <c r="J180" s="8">
        <v>0.2596</v>
      </c>
      <c r="K180" s="28" t="s">
        <v>734</v>
      </c>
      <c r="L180" s="105" t="str">
        <f t="shared" si="35"/>
        <v>Yes</v>
      </c>
    </row>
    <row r="181" spans="1:12" ht="25.5" x14ac:dyDescent="0.2">
      <c r="A181" s="168" t="s">
        <v>1359</v>
      </c>
      <c r="B181" s="22" t="s">
        <v>213</v>
      </c>
      <c r="C181" s="29">
        <v>106.9643396</v>
      </c>
      <c r="D181" s="27" t="str">
        <f t="shared" si="32"/>
        <v>N/A</v>
      </c>
      <c r="E181" s="29">
        <v>91.35983186</v>
      </c>
      <c r="F181" s="27" t="str">
        <f t="shared" si="33"/>
        <v>N/A</v>
      </c>
      <c r="G181" s="29">
        <v>92.134533571999995</v>
      </c>
      <c r="H181" s="27" t="str">
        <f t="shared" si="34"/>
        <v>N/A</v>
      </c>
      <c r="I181" s="8">
        <v>-14.6</v>
      </c>
      <c r="J181" s="8">
        <v>0.84799999999999998</v>
      </c>
      <c r="K181" s="28" t="s">
        <v>734</v>
      </c>
      <c r="L181" s="105" t="str">
        <f t="shared" si="35"/>
        <v>Yes</v>
      </c>
    </row>
    <row r="182" spans="1:12" ht="25.5" x14ac:dyDescent="0.2">
      <c r="A182" s="168" t="s">
        <v>1360</v>
      </c>
      <c r="B182" s="22" t="s">
        <v>213</v>
      </c>
      <c r="C182" s="29">
        <v>0</v>
      </c>
      <c r="D182" s="27" t="str">
        <f t="shared" si="32"/>
        <v>N/A</v>
      </c>
      <c r="E182" s="29">
        <v>964</v>
      </c>
      <c r="F182" s="27" t="str">
        <f t="shared" si="33"/>
        <v>N/A</v>
      </c>
      <c r="G182" s="29">
        <v>2052</v>
      </c>
      <c r="H182" s="27" t="str">
        <f t="shared" si="34"/>
        <v>N/A</v>
      </c>
      <c r="I182" s="8" t="s">
        <v>1748</v>
      </c>
      <c r="J182" s="8">
        <v>112.9</v>
      </c>
      <c r="K182" s="28" t="s">
        <v>734</v>
      </c>
      <c r="L182" s="105" t="str">
        <f t="shared" si="35"/>
        <v>No</v>
      </c>
    </row>
    <row r="183" spans="1:12" x14ac:dyDescent="0.2">
      <c r="A183" s="168" t="s">
        <v>515</v>
      </c>
      <c r="B183" s="22" t="s">
        <v>213</v>
      </c>
      <c r="C183" s="23">
        <v>0</v>
      </c>
      <c r="D183" s="27" t="str">
        <f t="shared" si="32"/>
        <v>N/A</v>
      </c>
      <c r="E183" s="23">
        <v>11</v>
      </c>
      <c r="F183" s="27" t="str">
        <f t="shared" si="33"/>
        <v>N/A</v>
      </c>
      <c r="G183" s="23">
        <v>11</v>
      </c>
      <c r="H183" s="27" t="str">
        <f t="shared" si="34"/>
        <v>N/A</v>
      </c>
      <c r="I183" s="8" t="s">
        <v>1748</v>
      </c>
      <c r="J183" s="8">
        <v>0</v>
      </c>
      <c r="K183" s="28" t="s">
        <v>734</v>
      </c>
      <c r="L183" s="105" t="str">
        <f t="shared" si="35"/>
        <v>Yes</v>
      </c>
    </row>
    <row r="184" spans="1:12" ht="25.5" x14ac:dyDescent="0.2">
      <c r="A184" s="168" t="s">
        <v>1361</v>
      </c>
      <c r="B184" s="22" t="s">
        <v>213</v>
      </c>
      <c r="C184" s="29" t="s">
        <v>1748</v>
      </c>
      <c r="D184" s="27" t="str">
        <f t="shared" si="32"/>
        <v>N/A</v>
      </c>
      <c r="E184" s="29">
        <v>964</v>
      </c>
      <c r="F184" s="27" t="str">
        <f t="shared" si="33"/>
        <v>N/A</v>
      </c>
      <c r="G184" s="29">
        <v>2052</v>
      </c>
      <c r="H184" s="27" t="str">
        <f t="shared" si="34"/>
        <v>N/A</v>
      </c>
      <c r="I184" s="8" t="s">
        <v>1748</v>
      </c>
      <c r="J184" s="8">
        <v>112.9</v>
      </c>
      <c r="K184" s="28" t="s">
        <v>734</v>
      </c>
      <c r="L184" s="105" t="str">
        <f t="shared" si="35"/>
        <v>No</v>
      </c>
    </row>
    <row r="185" spans="1:12" ht="25.5" x14ac:dyDescent="0.2">
      <c r="A185" s="168" t="s">
        <v>1362</v>
      </c>
      <c r="B185" s="22" t="s">
        <v>213</v>
      </c>
      <c r="C185" s="29">
        <v>137968734</v>
      </c>
      <c r="D185" s="27" t="str">
        <f t="shared" si="32"/>
        <v>N/A</v>
      </c>
      <c r="E185" s="29">
        <v>136960517</v>
      </c>
      <c r="F185" s="27" t="str">
        <f t="shared" si="33"/>
        <v>N/A</v>
      </c>
      <c r="G185" s="29">
        <v>279317455</v>
      </c>
      <c r="H185" s="27" t="str">
        <f t="shared" si="34"/>
        <v>N/A</v>
      </c>
      <c r="I185" s="8">
        <v>-0.73099999999999998</v>
      </c>
      <c r="J185" s="8">
        <v>103.9</v>
      </c>
      <c r="K185" s="28" t="s">
        <v>734</v>
      </c>
      <c r="L185" s="105" t="str">
        <f t="shared" si="35"/>
        <v>No</v>
      </c>
    </row>
    <row r="186" spans="1:12" ht="25.5" x14ac:dyDescent="0.2">
      <c r="A186" s="168" t="s">
        <v>516</v>
      </c>
      <c r="B186" s="22" t="s">
        <v>213</v>
      </c>
      <c r="C186" s="23">
        <v>16755</v>
      </c>
      <c r="D186" s="27" t="str">
        <f t="shared" si="32"/>
        <v>N/A</v>
      </c>
      <c r="E186" s="23">
        <v>16671</v>
      </c>
      <c r="F186" s="27" t="str">
        <f t="shared" si="33"/>
        <v>N/A</v>
      </c>
      <c r="G186" s="23">
        <v>20400</v>
      </c>
      <c r="H186" s="27" t="str">
        <f t="shared" si="34"/>
        <v>N/A</v>
      </c>
      <c r="I186" s="8">
        <v>-0.501</v>
      </c>
      <c r="J186" s="8">
        <v>22.37</v>
      </c>
      <c r="K186" s="28" t="s">
        <v>734</v>
      </c>
      <c r="L186" s="105" t="str">
        <f t="shared" si="35"/>
        <v>Yes</v>
      </c>
    </row>
    <row r="187" spans="1:12" ht="25.5" x14ac:dyDescent="0.2">
      <c r="A187" s="168" t="s">
        <v>1363</v>
      </c>
      <c r="B187" s="22" t="s">
        <v>213</v>
      </c>
      <c r="C187" s="29">
        <v>8234.4812892000009</v>
      </c>
      <c r="D187" s="27" t="str">
        <f t="shared" si="32"/>
        <v>N/A</v>
      </c>
      <c r="E187" s="29">
        <v>8215.4949913</v>
      </c>
      <c r="F187" s="27" t="str">
        <f t="shared" si="33"/>
        <v>N/A</v>
      </c>
      <c r="G187" s="29">
        <v>13692.032107999999</v>
      </c>
      <c r="H187" s="27" t="str">
        <f t="shared" si="34"/>
        <v>N/A</v>
      </c>
      <c r="I187" s="8">
        <v>-0.23100000000000001</v>
      </c>
      <c r="J187" s="8">
        <v>66.66</v>
      </c>
      <c r="K187" s="28" t="s">
        <v>734</v>
      </c>
      <c r="L187" s="105" t="str">
        <f t="shared" si="35"/>
        <v>No</v>
      </c>
    </row>
    <row r="188" spans="1:12" x14ac:dyDescent="0.2">
      <c r="A188" s="137" t="s">
        <v>1364</v>
      </c>
      <c r="B188" s="22" t="s">
        <v>213</v>
      </c>
      <c r="C188" s="29">
        <v>290748535</v>
      </c>
      <c r="D188" s="27" t="str">
        <f t="shared" ref="D188:D203" si="36">IF($B188="N/A","N/A",IF(C188&gt;10,"No",IF(C188&lt;-10,"No","Yes")))</f>
        <v>N/A</v>
      </c>
      <c r="E188" s="29">
        <v>295131479</v>
      </c>
      <c r="F188" s="27" t="str">
        <f t="shared" ref="F188:F203" si="37">IF($B188="N/A","N/A",IF(E188&gt;10,"No",IF(E188&lt;-10,"No","Yes")))</f>
        <v>N/A</v>
      </c>
      <c r="G188" s="29">
        <v>330889542</v>
      </c>
      <c r="H188" s="27" t="str">
        <f t="shared" ref="H188:H203" si="38">IF($B188="N/A","N/A",IF(G188&gt;10,"No",IF(G188&lt;-10,"No","Yes")))</f>
        <v>N/A</v>
      </c>
      <c r="I188" s="8">
        <v>1.5069999999999999</v>
      </c>
      <c r="J188" s="8">
        <v>12.12</v>
      </c>
      <c r="K188" s="28" t="s">
        <v>734</v>
      </c>
      <c r="L188" s="105" t="str">
        <f t="shared" ref="L188:L203" si="39">IF(J188="Div by 0", "N/A", IF(K188="N/A","N/A", IF(J188&gt;VALUE(MID(K188,1,2)), "No", IF(J188&lt;-1*VALUE(MID(K188,1,2)), "No", "Yes"))))</f>
        <v>Yes</v>
      </c>
    </row>
    <row r="189" spans="1:12" x14ac:dyDescent="0.2">
      <c r="A189" s="137" t="s">
        <v>1461</v>
      </c>
      <c r="B189" s="22" t="s">
        <v>213</v>
      </c>
      <c r="C189" s="23">
        <v>19639</v>
      </c>
      <c r="D189" s="27" t="str">
        <f t="shared" si="36"/>
        <v>N/A</v>
      </c>
      <c r="E189" s="23">
        <v>19510</v>
      </c>
      <c r="F189" s="27" t="str">
        <f t="shared" si="37"/>
        <v>N/A</v>
      </c>
      <c r="G189" s="23">
        <v>21264</v>
      </c>
      <c r="H189" s="27" t="str">
        <f t="shared" si="38"/>
        <v>N/A</v>
      </c>
      <c r="I189" s="8">
        <v>-0.65700000000000003</v>
      </c>
      <c r="J189" s="8">
        <v>8.99</v>
      </c>
      <c r="K189" s="28" t="s">
        <v>734</v>
      </c>
      <c r="L189" s="105" t="str">
        <f t="shared" si="39"/>
        <v>Yes</v>
      </c>
    </row>
    <row r="190" spans="1:12" x14ac:dyDescent="0.2">
      <c r="A190" s="137" t="s">
        <v>1462</v>
      </c>
      <c r="B190" s="22" t="s">
        <v>213</v>
      </c>
      <c r="C190" s="29">
        <v>14804.650695</v>
      </c>
      <c r="D190" s="27" t="str">
        <f t="shared" si="36"/>
        <v>N/A</v>
      </c>
      <c r="E190" s="29">
        <v>15127.190108000001</v>
      </c>
      <c r="F190" s="27" t="str">
        <f t="shared" si="37"/>
        <v>N/A</v>
      </c>
      <c r="G190" s="29">
        <v>15561.020597999999</v>
      </c>
      <c r="H190" s="27" t="str">
        <f t="shared" si="38"/>
        <v>N/A</v>
      </c>
      <c r="I190" s="8">
        <v>2.1789999999999998</v>
      </c>
      <c r="J190" s="8">
        <v>2.8679999999999999</v>
      </c>
      <c r="K190" s="28" t="s">
        <v>734</v>
      </c>
      <c r="L190" s="105" t="str">
        <f t="shared" si="39"/>
        <v>Yes</v>
      </c>
    </row>
    <row r="191" spans="1:12" x14ac:dyDescent="0.2">
      <c r="A191" s="137" t="s">
        <v>1463</v>
      </c>
      <c r="B191" s="22" t="s">
        <v>213</v>
      </c>
      <c r="C191" s="29">
        <v>9114.0971405</v>
      </c>
      <c r="D191" s="27" t="str">
        <f t="shared" si="36"/>
        <v>N/A</v>
      </c>
      <c r="E191" s="29">
        <v>9263.8754494999994</v>
      </c>
      <c r="F191" s="27" t="str">
        <f t="shared" si="37"/>
        <v>N/A</v>
      </c>
      <c r="G191" s="29">
        <v>9842.7455064000005</v>
      </c>
      <c r="H191" s="27" t="str">
        <f t="shared" si="38"/>
        <v>N/A</v>
      </c>
      <c r="I191" s="8">
        <v>1.643</v>
      </c>
      <c r="J191" s="8">
        <v>6.2489999999999997</v>
      </c>
      <c r="K191" s="28" t="s">
        <v>734</v>
      </c>
      <c r="L191" s="105" t="str">
        <f t="shared" si="39"/>
        <v>Yes</v>
      </c>
    </row>
    <row r="192" spans="1:12" x14ac:dyDescent="0.2">
      <c r="A192" s="137" t="s">
        <v>1464</v>
      </c>
      <c r="B192" s="22" t="s">
        <v>213</v>
      </c>
      <c r="C192" s="29">
        <v>20341.377756999998</v>
      </c>
      <c r="D192" s="27" t="str">
        <f t="shared" si="36"/>
        <v>N/A</v>
      </c>
      <c r="E192" s="29">
        <v>20561.444981000001</v>
      </c>
      <c r="F192" s="27" t="str">
        <f t="shared" si="37"/>
        <v>N/A</v>
      </c>
      <c r="G192" s="29">
        <v>20170.427782999999</v>
      </c>
      <c r="H192" s="27" t="str">
        <f t="shared" si="38"/>
        <v>N/A</v>
      </c>
      <c r="I192" s="8">
        <v>1.0820000000000001</v>
      </c>
      <c r="J192" s="8">
        <v>-1.9</v>
      </c>
      <c r="K192" s="28" t="s">
        <v>734</v>
      </c>
      <c r="L192" s="105" t="str">
        <f t="shared" si="39"/>
        <v>Yes</v>
      </c>
    </row>
    <row r="193" spans="1:12" x14ac:dyDescent="0.2">
      <c r="A193" s="168" t="s">
        <v>1465</v>
      </c>
      <c r="B193" s="22" t="s">
        <v>213</v>
      </c>
      <c r="C193" s="5">
        <v>14.551287751</v>
      </c>
      <c r="D193" s="27" t="str">
        <f t="shared" si="36"/>
        <v>N/A</v>
      </c>
      <c r="E193" s="5">
        <v>14.366186812</v>
      </c>
      <c r="F193" s="27" t="str">
        <f t="shared" si="37"/>
        <v>N/A</v>
      </c>
      <c r="G193" s="5">
        <v>15.569125335000001</v>
      </c>
      <c r="H193" s="27" t="str">
        <f t="shared" si="38"/>
        <v>N/A</v>
      </c>
      <c r="I193" s="8">
        <v>-1.27</v>
      </c>
      <c r="J193" s="8">
        <v>8.3729999999999993</v>
      </c>
      <c r="K193" s="28" t="s">
        <v>734</v>
      </c>
      <c r="L193" s="105" t="str">
        <f t="shared" si="39"/>
        <v>Yes</v>
      </c>
    </row>
    <row r="194" spans="1:12" x14ac:dyDescent="0.2">
      <c r="A194" s="168" t="s">
        <v>1466</v>
      </c>
      <c r="B194" s="22" t="s">
        <v>213</v>
      </c>
      <c r="C194" s="5">
        <v>15.506251732000001</v>
      </c>
      <c r="D194" s="27" t="str">
        <f t="shared" si="36"/>
        <v>N/A</v>
      </c>
      <c r="E194" s="5">
        <v>15.290667643999999</v>
      </c>
      <c r="F194" s="27" t="str">
        <f t="shared" si="37"/>
        <v>N/A</v>
      </c>
      <c r="G194" s="5">
        <v>15.711746433</v>
      </c>
      <c r="H194" s="27" t="str">
        <f t="shared" si="38"/>
        <v>N/A</v>
      </c>
      <c r="I194" s="8">
        <v>-1.39</v>
      </c>
      <c r="J194" s="8">
        <v>2.754</v>
      </c>
      <c r="K194" s="28" t="s">
        <v>734</v>
      </c>
      <c r="L194" s="105" t="str">
        <f t="shared" si="39"/>
        <v>Yes</v>
      </c>
    </row>
    <row r="195" spans="1:12" x14ac:dyDescent="0.2">
      <c r="A195" s="168" t="s">
        <v>1467</v>
      </c>
      <c r="B195" s="22" t="s">
        <v>213</v>
      </c>
      <c r="C195" s="5">
        <v>13.620166846</v>
      </c>
      <c r="D195" s="27" t="str">
        <f t="shared" si="36"/>
        <v>N/A</v>
      </c>
      <c r="E195" s="5">
        <v>13.525058497</v>
      </c>
      <c r="F195" s="27" t="str">
        <f t="shared" si="37"/>
        <v>N/A</v>
      </c>
      <c r="G195" s="5">
        <v>15.684472678000001</v>
      </c>
      <c r="H195" s="27" t="str">
        <f t="shared" si="38"/>
        <v>N/A</v>
      </c>
      <c r="I195" s="8">
        <v>-0.69799999999999995</v>
      </c>
      <c r="J195" s="8">
        <v>15.97</v>
      </c>
      <c r="K195" s="28" t="s">
        <v>734</v>
      </c>
      <c r="L195" s="105" t="str">
        <f t="shared" si="39"/>
        <v>Yes</v>
      </c>
    </row>
    <row r="196" spans="1:12" ht="25.5" x14ac:dyDescent="0.2">
      <c r="A196" s="137" t="s">
        <v>1376</v>
      </c>
      <c r="B196" s="22" t="s">
        <v>213</v>
      </c>
      <c r="C196" s="29">
        <v>137860326</v>
      </c>
      <c r="D196" s="27" t="str">
        <f t="shared" si="36"/>
        <v>N/A</v>
      </c>
      <c r="E196" s="29">
        <v>136877608</v>
      </c>
      <c r="F196" s="27" t="str">
        <f t="shared" si="37"/>
        <v>N/A</v>
      </c>
      <c r="G196" s="29">
        <v>279249806</v>
      </c>
      <c r="H196" s="27" t="str">
        <f t="shared" si="38"/>
        <v>N/A</v>
      </c>
      <c r="I196" s="8">
        <v>-0.71299999999999997</v>
      </c>
      <c r="J196" s="8">
        <v>104</v>
      </c>
      <c r="K196" s="28" t="s">
        <v>734</v>
      </c>
      <c r="L196" s="105" t="str">
        <f t="shared" si="39"/>
        <v>No</v>
      </c>
    </row>
    <row r="197" spans="1:12" x14ac:dyDescent="0.2">
      <c r="A197" s="137" t="s">
        <v>1468</v>
      </c>
      <c r="B197" s="22" t="s">
        <v>213</v>
      </c>
      <c r="C197" s="23">
        <v>16619</v>
      </c>
      <c r="D197" s="27" t="str">
        <f t="shared" si="36"/>
        <v>N/A</v>
      </c>
      <c r="E197" s="23">
        <v>16557</v>
      </c>
      <c r="F197" s="27" t="str">
        <f t="shared" si="37"/>
        <v>N/A</v>
      </c>
      <c r="G197" s="23">
        <v>20398</v>
      </c>
      <c r="H197" s="27" t="str">
        <f t="shared" si="38"/>
        <v>N/A</v>
      </c>
      <c r="I197" s="8">
        <v>-0.373</v>
      </c>
      <c r="J197" s="8">
        <v>23.2</v>
      </c>
      <c r="K197" s="28" t="s">
        <v>734</v>
      </c>
      <c r="L197" s="105" t="str">
        <f t="shared" si="39"/>
        <v>Yes</v>
      </c>
    </row>
    <row r="198" spans="1:12" ht="25.5" x14ac:dyDescent="0.2">
      <c r="A198" s="137" t="s">
        <v>1469</v>
      </c>
      <c r="B198" s="22" t="s">
        <v>213</v>
      </c>
      <c r="C198" s="29">
        <v>8295.3442445000001</v>
      </c>
      <c r="D198" s="27" t="str">
        <f t="shared" si="36"/>
        <v>N/A</v>
      </c>
      <c r="E198" s="29">
        <v>8267.0536933000003</v>
      </c>
      <c r="F198" s="27" t="str">
        <f t="shared" si="37"/>
        <v>N/A</v>
      </c>
      <c r="G198" s="29">
        <v>13690.058143</v>
      </c>
      <c r="H198" s="27" t="str">
        <f t="shared" si="38"/>
        <v>N/A</v>
      </c>
      <c r="I198" s="8">
        <v>-0.34100000000000003</v>
      </c>
      <c r="J198" s="8">
        <v>65.599999999999994</v>
      </c>
      <c r="K198" s="28" t="s">
        <v>734</v>
      </c>
      <c r="L198" s="105" t="str">
        <f t="shared" si="39"/>
        <v>No</v>
      </c>
    </row>
    <row r="199" spans="1:12" ht="25.5" x14ac:dyDescent="0.2">
      <c r="A199" s="137" t="s">
        <v>1470</v>
      </c>
      <c r="B199" s="22" t="s">
        <v>213</v>
      </c>
      <c r="C199" s="29">
        <v>8151.3353943000002</v>
      </c>
      <c r="D199" s="27" t="str">
        <f t="shared" si="36"/>
        <v>N/A</v>
      </c>
      <c r="E199" s="29">
        <v>7896.2458432000003</v>
      </c>
      <c r="F199" s="27" t="str">
        <f t="shared" si="37"/>
        <v>N/A</v>
      </c>
      <c r="G199" s="29">
        <v>9635.1690297999994</v>
      </c>
      <c r="H199" s="27" t="str">
        <f t="shared" si="38"/>
        <v>N/A</v>
      </c>
      <c r="I199" s="8">
        <v>-3.13</v>
      </c>
      <c r="J199" s="8">
        <v>22.02</v>
      </c>
      <c r="K199" s="28" t="s">
        <v>734</v>
      </c>
      <c r="L199" s="105" t="str">
        <f t="shared" si="39"/>
        <v>Yes</v>
      </c>
    </row>
    <row r="200" spans="1:12" ht="25.5" x14ac:dyDescent="0.2">
      <c r="A200" s="137" t="s">
        <v>1471</v>
      </c>
      <c r="B200" s="22" t="s">
        <v>213</v>
      </c>
      <c r="C200" s="29">
        <v>8426.6053654999996</v>
      </c>
      <c r="D200" s="27" t="str">
        <f t="shared" si="36"/>
        <v>N/A</v>
      </c>
      <c r="E200" s="29">
        <v>8641.0572563000005</v>
      </c>
      <c r="F200" s="27" t="str">
        <f t="shared" si="37"/>
        <v>N/A</v>
      </c>
      <c r="G200" s="29">
        <v>16887.444794999999</v>
      </c>
      <c r="H200" s="27" t="str">
        <f t="shared" si="38"/>
        <v>N/A</v>
      </c>
      <c r="I200" s="8">
        <v>2.5449999999999999</v>
      </c>
      <c r="J200" s="8">
        <v>95.43</v>
      </c>
      <c r="K200" s="28" t="s">
        <v>734</v>
      </c>
      <c r="L200" s="105" t="str">
        <f t="shared" si="39"/>
        <v>No</v>
      </c>
    </row>
    <row r="201" spans="1:12" ht="25.5" x14ac:dyDescent="0.2">
      <c r="A201" s="137" t="s">
        <v>1472</v>
      </c>
      <c r="B201" s="22" t="s">
        <v>213</v>
      </c>
      <c r="C201" s="5">
        <v>12.313654011000001</v>
      </c>
      <c r="D201" s="27" t="str">
        <f t="shared" si="36"/>
        <v>N/A</v>
      </c>
      <c r="E201" s="5">
        <v>12.191745516999999</v>
      </c>
      <c r="F201" s="27" t="str">
        <f t="shared" si="37"/>
        <v>N/A</v>
      </c>
      <c r="G201" s="5">
        <v>14.935055426</v>
      </c>
      <c r="H201" s="27" t="str">
        <f t="shared" si="38"/>
        <v>N/A</v>
      </c>
      <c r="I201" s="8">
        <v>-0.99</v>
      </c>
      <c r="J201" s="8">
        <v>22.5</v>
      </c>
      <c r="K201" s="28" t="s">
        <v>734</v>
      </c>
      <c r="L201" s="105" t="str">
        <f t="shared" si="39"/>
        <v>Yes</v>
      </c>
    </row>
    <row r="202" spans="1:12" ht="25.5" x14ac:dyDescent="0.2">
      <c r="A202" s="137" t="s">
        <v>1473</v>
      </c>
      <c r="B202" s="22" t="s">
        <v>213</v>
      </c>
      <c r="C202" s="5">
        <v>13.973884550999999</v>
      </c>
      <c r="D202" s="27" t="str">
        <f t="shared" si="36"/>
        <v>N/A</v>
      </c>
      <c r="E202" s="5">
        <v>14.029358348000001</v>
      </c>
      <c r="F202" s="27" t="str">
        <f t="shared" si="37"/>
        <v>N/A</v>
      </c>
      <c r="G202" s="5">
        <v>14.879479044</v>
      </c>
      <c r="H202" s="27" t="str">
        <f t="shared" si="38"/>
        <v>N/A</v>
      </c>
      <c r="I202" s="8">
        <v>0.39700000000000002</v>
      </c>
      <c r="J202" s="8">
        <v>6.06</v>
      </c>
      <c r="K202" s="28" t="s">
        <v>734</v>
      </c>
      <c r="L202" s="105" t="str">
        <f t="shared" si="39"/>
        <v>Yes</v>
      </c>
    </row>
    <row r="203" spans="1:12" ht="25.5" x14ac:dyDescent="0.2">
      <c r="A203" s="173" t="s">
        <v>1474</v>
      </c>
      <c r="B203" s="113" t="s">
        <v>213</v>
      </c>
      <c r="C203" s="114">
        <v>10.782108073</v>
      </c>
      <c r="D203" s="145" t="str">
        <f t="shared" si="36"/>
        <v>N/A</v>
      </c>
      <c r="E203" s="114">
        <v>10.620612722000001</v>
      </c>
      <c r="F203" s="145" t="str">
        <f t="shared" si="37"/>
        <v>N/A</v>
      </c>
      <c r="G203" s="114">
        <v>15.198369891</v>
      </c>
      <c r="H203" s="145" t="str">
        <f t="shared" si="38"/>
        <v>N/A</v>
      </c>
      <c r="I203" s="146">
        <v>-1.5</v>
      </c>
      <c r="J203" s="146">
        <v>43.1</v>
      </c>
      <c r="K203" s="161" t="s">
        <v>734</v>
      </c>
      <c r="L203" s="116" t="str">
        <f t="shared" si="39"/>
        <v>No</v>
      </c>
    </row>
    <row r="204" spans="1:12" x14ac:dyDescent="0.2">
      <c r="A204" s="199" t="s">
        <v>1621</v>
      </c>
      <c r="B204" s="200"/>
      <c r="C204" s="200"/>
      <c r="D204" s="200"/>
      <c r="E204" s="200"/>
      <c r="F204" s="200"/>
      <c r="G204" s="200"/>
      <c r="H204" s="200"/>
      <c r="I204" s="200"/>
      <c r="J204" s="200"/>
      <c r="K204" s="200"/>
      <c r="L204" s="201"/>
    </row>
    <row r="205" spans="1:12" x14ac:dyDescent="0.2">
      <c r="A205" s="194" t="s">
        <v>1619</v>
      </c>
      <c r="B205" s="195"/>
      <c r="C205" s="195"/>
      <c r="D205" s="195"/>
      <c r="E205" s="195"/>
      <c r="F205" s="195"/>
      <c r="G205" s="195"/>
      <c r="H205" s="195"/>
      <c r="I205" s="195"/>
      <c r="J205" s="195"/>
      <c r="K205" s="195"/>
      <c r="L205" s="196"/>
    </row>
    <row r="206" spans="1:12" s="13" customFormat="1" x14ac:dyDescent="0.2">
      <c r="A206" s="197" t="s">
        <v>1707</v>
      </c>
      <c r="B206" s="197"/>
      <c r="C206" s="197"/>
      <c r="D206" s="197"/>
      <c r="E206" s="197"/>
      <c r="F206" s="197"/>
      <c r="G206" s="197"/>
      <c r="H206" s="197"/>
      <c r="I206" s="197"/>
      <c r="J206" s="197"/>
      <c r="K206" s="197"/>
      <c r="L206" s="198"/>
    </row>
    <row r="207" spans="1:12" x14ac:dyDescent="0.2">
      <c r="A207" s="33"/>
      <c r="B207" s="30"/>
    </row>
    <row r="208" spans="1:12" x14ac:dyDescent="0.2">
      <c r="A208" s="2"/>
      <c r="B208" s="30"/>
    </row>
    <row r="209" spans="1:2" x14ac:dyDescent="0.2">
      <c r="A209" s="2"/>
      <c r="B209" s="30"/>
    </row>
    <row r="210" spans="1:2" x14ac:dyDescent="0.2">
      <c r="A210" s="33"/>
      <c r="B210" s="30"/>
    </row>
    <row r="211" spans="1:2" x14ac:dyDescent="0.2">
      <c r="A211" s="35"/>
      <c r="B211" s="30"/>
    </row>
    <row r="212" spans="1:2" x14ac:dyDescent="0.2">
      <c r="A212" s="35"/>
      <c r="B212" s="33"/>
    </row>
    <row r="213" spans="1:2" x14ac:dyDescent="0.2">
      <c r="A213" s="35"/>
      <c r="B213" s="33"/>
    </row>
    <row r="214" spans="1:2" x14ac:dyDescent="0.2">
      <c r="A214" s="35"/>
      <c r="B214" s="33"/>
    </row>
    <row r="215" spans="1:2" x14ac:dyDescent="0.2">
      <c r="A215" s="35"/>
      <c r="B215" s="33"/>
    </row>
    <row r="216" spans="1:2" x14ac:dyDescent="0.2">
      <c r="A216" s="35"/>
      <c r="B216" s="33"/>
    </row>
    <row r="217" spans="1:2" x14ac:dyDescent="0.2">
      <c r="A217" s="35"/>
      <c r="B217" s="33"/>
    </row>
    <row r="218" spans="1:2" x14ac:dyDescent="0.2">
      <c r="A218" s="35"/>
      <c r="B218" s="33"/>
    </row>
    <row r="219" spans="1:2" x14ac:dyDescent="0.2">
      <c r="A219" s="33"/>
      <c r="B219" s="33"/>
    </row>
    <row r="220" spans="1:2" x14ac:dyDescent="0.2">
      <c r="A220" s="33"/>
    </row>
    <row r="221" spans="1:2" x14ac:dyDescent="0.2">
      <c r="A221" s="33"/>
    </row>
    <row r="222" spans="1:2" x14ac:dyDescent="0.2">
      <c r="A222" s="33"/>
    </row>
    <row r="223" spans="1:2" x14ac:dyDescent="0.2">
      <c r="A223" s="33"/>
    </row>
    <row r="224" spans="1:2" x14ac:dyDescent="0.2">
      <c r="A224" s="33"/>
    </row>
    <row r="225" spans="1:1" x14ac:dyDescent="0.2">
      <c r="A225" s="33"/>
    </row>
    <row r="226" spans="1:1" x14ac:dyDescent="0.2">
      <c r="A226" s="33"/>
    </row>
  </sheetData>
  <mergeCells count="7">
    <mergeCell ref="A206:L206"/>
    <mergeCell ref="A2:L2"/>
    <mergeCell ref="A204:L204"/>
    <mergeCell ref="A205:L205"/>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2" manualBreakCount="2">
    <brk id="46" max="16383" man="1"/>
    <brk id="152" max="16383" man="1"/>
  </rowBreaks>
  <tableParts count="1">
    <tablePart r:id="rId2"/>
  </tablePart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L267"/>
  <sheetViews>
    <sheetView zoomScaleNormal="100" zoomScaleSheetLayoutView="80" workbookViewId="0">
      <pane xSplit="2" ySplit="5" topLeftCell="C244" activePane="bottomRight" state="frozen"/>
      <selection activeCell="A3" sqref="A3:L3"/>
      <selection pane="topRight" activeCell="A3" sqref="A3:L3"/>
      <selection pane="bottomLeft" activeCell="A3" sqref="A3:L3"/>
      <selection pane="bottomRight" activeCell="A3" sqref="A3:L3"/>
    </sheetView>
  </sheetViews>
  <sheetFormatPr defaultColWidth="9.140625" defaultRowHeight="12.75" x14ac:dyDescent="0.2"/>
  <cols>
    <col min="1" max="1" width="77.28515625" style="34"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28.140625" style="13" customWidth="1"/>
    <col min="12" max="12" width="25.5703125" style="26" customWidth="1"/>
    <col min="13" max="16384" width="9.140625" style="26"/>
  </cols>
  <sheetData>
    <row r="1" spans="1:12" s="12" customFormat="1" ht="18.75" customHeight="1" x14ac:dyDescent="0.2">
      <c r="A1" s="185" t="s">
        <v>1729</v>
      </c>
      <c r="B1" s="186"/>
      <c r="C1" s="186"/>
      <c r="D1" s="186"/>
      <c r="E1" s="186"/>
      <c r="F1" s="186"/>
      <c r="G1" s="186"/>
      <c r="H1" s="186"/>
      <c r="I1" s="186"/>
      <c r="J1" s="186"/>
      <c r="K1" s="186"/>
      <c r="L1" s="187"/>
    </row>
    <row r="2" spans="1:12" s="13" customFormat="1" ht="50.25" customHeight="1" x14ac:dyDescent="0.2">
      <c r="A2" s="210" t="s">
        <v>1584</v>
      </c>
      <c r="B2" s="211"/>
      <c r="C2" s="211"/>
      <c r="D2" s="211"/>
      <c r="E2" s="211"/>
      <c r="F2" s="211"/>
      <c r="G2" s="211"/>
      <c r="H2" s="211"/>
      <c r="I2" s="211"/>
      <c r="J2" s="211"/>
      <c r="K2" s="211"/>
      <c r="L2" s="212"/>
    </row>
    <row r="3" spans="1:12" s="13" customFormat="1" x14ac:dyDescent="0.2">
      <c r="A3" s="191" t="s">
        <v>1747</v>
      </c>
      <c r="B3" s="192"/>
      <c r="C3" s="192"/>
      <c r="D3" s="192"/>
      <c r="E3" s="192"/>
      <c r="F3" s="192"/>
      <c r="G3" s="192"/>
      <c r="H3" s="192"/>
      <c r="I3" s="192"/>
      <c r="J3" s="192"/>
      <c r="K3" s="192"/>
      <c r="L3" s="193"/>
    </row>
    <row r="4" spans="1:12" s="13" customFormat="1" x14ac:dyDescent="0.2">
      <c r="A4" s="207" t="s">
        <v>647</v>
      </c>
      <c r="B4" s="208"/>
      <c r="C4" s="208"/>
      <c r="D4" s="208"/>
      <c r="E4" s="208"/>
      <c r="F4" s="208"/>
      <c r="G4" s="208"/>
      <c r="H4" s="208"/>
      <c r="I4" s="208"/>
      <c r="J4" s="208"/>
      <c r="K4" s="208"/>
      <c r="L4" s="209"/>
    </row>
    <row r="5" spans="1:12" ht="51" x14ac:dyDescent="0.2">
      <c r="A5" s="140" t="s">
        <v>11</v>
      </c>
      <c r="B5" s="109" t="s">
        <v>212</v>
      </c>
      <c r="C5" s="109" t="s">
        <v>1680</v>
      </c>
      <c r="D5" s="109" t="s">
        <v>1724</v>
      </c>
      <c r="E5" s="109" t="s">
        <v>1704</v>
      </c>
      <c r="F5" s="109" t="s">
        <v>1721</v>
      </c>
      <c r="G5" s="109" t="s">
        <v>1719</v>
      </c>
      <c r="H5" s="109" t="s">
        <v>1720</v>
      </c>
      <c r="I5" s="141" t="s">
        <v>1725</v>
      </c>
      <c r="J5" s="141" t="s">
        <v>1722</v>
      </c>
      <c r="K5" s="142" t="s">
        <v>739</v>
      </c>
      <c r="L5" s="143" t="s">
        <v>738</v>
      </c>
    </row>
    <row r="6" spans="1:12" x14ac:dyDescent="0.2">
      <c r="A6" s="104" t="s">
        <v>9</v>
      </c>
      <c r="B6" s="22" t="s">
        <v>213</v>
      </c>
      <c r="C6" s="23">
        <v>436425</v>
      </c>
      <c r="D6" s="27" t="str">
        <f>IF($B6="N/A","N/A",IF(C6&gt;10,"No",IF(C6&lt;-10,"No","Yes")))</f>
        <v>N/A</v>
      </c>
      <c r="E6" s="23">
        <v>459437</v>
      </c>
      <c r="F6" s="27" t="str">
        <f>IF($B6="N/A","N/A",IF(E6&gt;10,"No",IF(E6&lt;-10,"No","Yes")))</f>
        <v>N/A</v>
      </c>
      <c r="G6" s="23">
        <v>267736</v>
      </c>
      <c r="H6" s="27" t="str">
        <f>IF($B6="N/A","N/A",IF(G6&gt;10,"No",IF(G6&lt;-10,"No","Yes")))</f>
        <v>N/A</v>
      </c>
      <c r="I6" s="8">
        <v>5.2729999999999997</v>
      </c>
      <c r="J6" s="8">
        <v>-41.7</v>
      </c>
      <c r="K6" s="28" t="s">
        <v>734</v>
      </c>
      <c r="L6" s="105" t="str">
        <f t="shared" ref="L6:L46" si="0">IF(J6="Div by 0", "N/A", IF(K6="N/A","N/A", IF(J6&gt;VALUE(MID(K6,1,2)), "No", IF(J6&lt;-1*VALUE(MID(K6,1,2)), "No", "Yes"))))</f>
        <v>No</v>
      </c>
    </row>
    <row r="7" spans="1:12" x14ac:dyDescent="0.2">
      <c r="A7" s="168" t="s">
        <v>10</v>
      </c>
      <c r="B7" s="22" t="s">
        <v>213</v>
      </c>
      <c r="C7" s="23">
        <v>352715</v>
      </c>
      <c r="D7" s="27" t="str">
        <f>IF($B7="N/A","N/A",IF(C7&gt;10,"No",IF(C7&lt;-10,"No","Yes")))</f>
        <v>N/A</v>
      </c>
      <c r="E7" s="23">
        <v>377122</v>
      </c>
      <c r="F7" s="27" t="str">
        <f>IF($B7="N/A","N/A",IF(E7&gt;10,"No",IF(E7&lt;-10,"No","Yes")))</f>
        <v>N/A</v>
      </c>
      <c r="G7" s="23">
        <v>200176</v>
      </c>
      <c r="H7" s="27" t="str">
        <f>IF($B7="N/A","N/A",IF(G7&gt;10,"No",IF(G7&lt;-10,"No","Yes")))</f>
        <v>N/A</v>
      </c>
      <c r="I7" s="8">
        <v>6.92</v>
      </c>
      <c r="J7" s="8">
        <v>-46.9</v>
      </c>
      <c r="K7" s="28" t="s">
        <v>734</v>
      </c>
      <c r="L7" s="105" t="str">
        <f t="shared" si="0"/>
        <v>No</v>
      </c>
    </row>
    <row r="8" spans="1:12" x14ac:dyDescent="0.2">
      <c r="A8" s="168" t="s">
        <v>91</v>
      </c>
      <c r="B8" s="5" t="s">
        <v>297</v>
      </c>
      <c r="C8" s="4">
        <v>80.819155640000005</v>
      </c>
      <c r="D8" s="27" t="str">
        <f>IF($B8="N/A","N/A",IF(C8&gt;90,"No",IF(C8&lt;65,"No","Yes")))</f>
        <v>Yes</v>
      </c>
      <c r="E8" s="4">
        <v>82.083506553000007</v>
      </c>
      <c r="F8" s="27" t="str">
        <f>IF($B8="N/A","N/A",IF(E8&gt;90,"No",IF(E8&lt;65,"No","Yes")))</f>
        <v>Yes</v>
      </c>
      <c r="G8" s="4">
        <v>74.766187587999994</v>
      </c>
      <c r="H8" s="27" t="str">
        <f>IF($B8="N/A","N/A",IF(G8&gt;90,"No",IF(G8&lt;65,"No","Yes")))</f>
        <v>Yes</v>
      </c>
      <c r="I8" s="8">
        <v>1.5640000000000001</v>
      </c>
      <c r="J8" s="8">
        <v>-8.91</v>
      </c>
      <c r="K8" s="28" t="s">
        <v>734</v>
      </c>
      <c r="L8" s="105" t="str">
        <f t="shared" si="0"/>
        <v>Yes</v>
      </c>
    </row>
    <row r="9" spans="1:12" x14ac:dyDescent="0.2">
      <c r="A9" s="168" t="s">
        <v>92</v>
      </c>
      <c r="B9" s="5" t="s">
        <v>298</v>
      </c>
      <c r="C9" s="4">
        <v>88.531656076999994</v>
      </c>
      <c r="D9" s="27" t="str">
        <f>IF($B9="N/A","N/A",IF(C9&gt;100,"No",IF(C9&lt;90,"No","Yes")))</f>
        <v>No</v>
      </c>
      <c r="E9" s="4">
        <v>89.048948992999996</v>
      </c>
      <c r="F9" s="27" t="str">
        <f>IF($B9="N/A","N/A",IF(E9&gt;100,"No",IF(E9&lt;90,"No","Yes")))</f>
        <v>No</v>
      </c>
      <c r="G9" s="4">
        <v>87.610019218000005</v>
      </c>
      <c r="H9" s="27" t="str">
        <f>IF($B9="N/A","N/A",IF(G9&gt;100,"No",IF(G9&lt;90,"No","Yes")))</f>
        <v>No</v>
      </c>
      <c r="I9" s="8">
        <v>0.58430000000000004</v>
      </c>
      <c r="J9" s="8">
        <v>-1.62</v>
      </c>
      <c r="K9" s="28" t="s">
        <v>734</v>
      </c>
      <c r="L9" s="105" t="str">
        <f t="shared" si="0"/>
        <v>Yes</v>
      </c>
    </row>
    <row r="10" spans="1:12" x14ac:dyDescent="0.2">
      <c r="A10" s="168" t="s">
        <v>93</v>
      </c>
      <c r="B10" s="5" t="s">
        <v>299</v>
      </c>
      <c r="C10" s="4">
        <v>88.284273783000003</v>
      </c>
      <c r="D10" s="27" t="str">
        <f>IF($B10="N/A","N/A",IF(C10&gt;100,"No",IF(C10&lt;85,"No","Yes")))</f>
        <v>Yes</v>
      </c>
      <c r="E10" s="4">
        <v>89.149878861999994</v>
      </c>
      <c r="F10" s="27" t="str">
        <f>IF($B10="N/A","N/A",IF(E10&gt;100,"No",IF(E10&lt;85,"No","Yes")))</f>
        <v>Yes</v>
      </c>
      <c r="G10" s="4">
        <v>84.595282373000003</v>
      </c>
      <c r="H10" s="27" t="str">
        <f>IF($B10="N/A","N/A",IF(G10&gt;100,"No",IF(G10&lt;85,"No","Yes")))</f>
        <v>No</v>
      </c>
      <c r="I10" s="8">
        <v>0.98050000000000004</v>
      </c>
      <c r="J10" s="8">
        <v>-5.1100000000000003</v>
      </c>
      <c r="K10" s="28" t="s">
        <v>734</v>
      </c>
      <c r="L10" s="105" t="str">
        <f t="shared" si="0"/>
        <v>Yes</v>
      </c>
    </row>
    <row r="11" spans="1:12" x14ac:dyDescent="0.2">
      <c r="A11" s="168" t="s">
        <v>94</v>
      </c>
      <c r="B11" s="5" t="s">
        <v>300</v>
      </c>
      <c r="C11" s="4">
        <v>73.835116905000007</v>
      </c>
      <c r="D11" s="27" t="str">
        <f>IF($B11="N/A","N/A",IF(C11&gt;100,"No",IF(C11&lt;80,"No","Yes")))</f>
        <v>No</v>
      </c>
      <c r="E11" s="4">
        <v>77.183959846999997</v>
      </c>
      <c r="F11" s="27" t="str">
        <f>IF($B11="N/A","N/A",IF(E11&gt;100,"No",IF(E11&lt;80,"No","Yes")))</f>
        <v>No</v>
      </c>
      <c r="G11" s="4">
        <v>55.342176701</v>
      </c>
      <c r="H11" s="27" t="str">
        <f>IF($B11="N/A","N/A",IF(G11&gt;100,"No",IF(G11&lt;80,"No","Yes")))</f>
        <v>No</v>
      </c>
      <c r="I11" s="8">
        <v>4.5359999999999996</v>
      </c>
      <c r="J11" s="8">
        <v>-28.3</v>
      </c>
      <c r="K11" s="28" t="s">
        <v>734</v>
      </c>
      <c r="L11" s="105" t="str">
        <f t="shared" si="0"/>
        <v>Yes</v>
      </c>
    </row>
    <row r="12" spans="1:12" x14ac:dyDescent="0.2">
      <c r="A12" s="168" t="s">
        <v>95</v>
      </c>
      <c r="B12" s="5" t="s">
        <v>300</v>
      </c>
      <c r="C12" s="4">
        <v>83.038846304000003</v>
      </c>
      <c r="D12" s="27" t="str">
        <f>IF($B12="N/A","N/A",IF(C12&gt;100,"No",IF(C12&lt;80,"No","Yes")))</f>
        <v>Yes</v>
      </c>
      <c r="E12" s="4">
        <v>78.788409861000005</v>
      </c>
      <c r="F12" s="27" t="str">
        <f>IF($B12="N/A","N/A",IF(E12&gt;100,"No",IF(E12&lt;80,"No","Yes")))</f>
        <v>No</v>
      </c>
      <c r="G12" s="4">
        <v>66.431616061</v>
      </c>
      <c r="H12" s="27" t="str">
        <f>IF($B12="N/A","N/A",IF(G12&gt;100,"No",IF(G12&lt;80,"No","Yes")))</f>
        <v>No</v>
      </c>
      <c r="I12" s="8">
        <v>-5.12</v>
      </c>
      <c r="J12" s="8">
        <v>-15.7</v>
      </c>
      <c r="K12" s="28" t="s">
        <v>734</v>
      </c>
      <c r="L12" s="105" t="str">
        <f t="shared" si="0"/>
        <v>Yes</v>
      </c>
    </row>
    <row r="13" spans="1:12" x14ac:dyDescent="0.2">
      <c r="A13" s="104" t="s">
        <v>96</v>
      </c>
      <c r="B13" s="22" t="s">
        <v>213</v>
      </c>
      <c r="C13" s="23">
        <v>342120.91</v>
      </c>
      <c r="D13" s="27" t="str">
        <f t="shared" ref="D13:D44" si="1">IF($B13="N/A","N/A",IF(C13&gt;10,"No",IF(C13&lt;-10,"No","Yes")))</f>
        <v>N/A</v>
      </c>
      <c r="E13" s="23">
        <v>385228.59</v>
      </c>
      <c r="F13" s="27" t="str">
        <f t="shared" ref="F13:F44" si="2">IF($B13="N/A","N/A",IF(E13&gt;10,"No",IF(E13&lt;-10,"No","Yes")))</f>
        <v>N/A</v>
      </c>
      <c r="G13" s="23">
        <v>203172.56</v>
      </c>
      <c r="H13" s="27" t="str">
        <f t="shared" ref="H13:H44" si="3">IF($B13="N/A","N/A",IF(G13&gt;10,"No",IF(G13&lt;-10,"No","Yes")))</f>
        <v>N/A</v>
      </c>
      <c r="I13" s="8">
        <v>12.6</v>
      </c>
      <c r="J13" s="8">
        <v>-47.3</v>
      </c>
      <c r="K13" s="28" t="s">
        <v>734</v>
      </c>
      <c r="L13" s="105" t="str">
        <f t="shared" si="0"/>
        <v>No</v>
      </c>
    </row>
    <row r="14" spans="1:12" x14ac:dyDescent="0.2">
      <c r="A14" s="104" t="s">
        <v>100</v>
      </c>
      <c r="B14" s="22" t="s">
        <v>213</v>
      </c>
      <c r="C14" s="23">
        <v>62642</v>
      </c>
      <c r="D14" s="27" t="str">
        <f t="shared" si="1"/>
        <v>N/A</v>
      </c>
      <c r="E14" s="23">
        <v>61227</v>
      </c>
      <c r="F14" s="27" t="str">
        <f t="shared" si="2"/>
        <v>N/A</v>
      </c>
      <c r="G14" s="23">
        <v>61921</v>
      </c>
      <c r="H14" s="27" t="str">
        <f t="shared" si="3"/>
        <v>N/A</v>
      </c>
      <c r="I14" s="8">
        <v>-2.2599999999999998</v>
      </c>
      <c r="J14" s="8">
        <v>1.133</v>
      </c>
      <c r="K14" s="28" t="s">
        <v>734</v>
      </c>
      <c r="L14" s="105" t="str">
        <f t="shared" si="0"/>
        <v>Yes</v>
      </c>
    </row>
    <row r="15" spans="1:12" x14ac:dyDescent="0.2">
      <c r="A15" s="104" t="s">
        <v>975</v>
      </c>
      <c r="B15" s="22" t="s">
        <v>213</v>
      </c>
      <c r="C15" s="23">
        <v>14425</v>
      </c>
      <c r="D15" s="27" t="str">
        <f t="shared" si="1"/>
        <v>N/A</v>
      </c>
      <c r="E15" s="23">
        <v>13461</v>
      </c>
      <c r="F15" s="27" t="str">
        <f t="shared" si="2"/>
        <v>N/A</v>
      </c>
      <c r="G15" s="23">
        <v>12952</v>
      </c>
      <c r="H15" s="27" t="str">
        <f t="shared" si="3"/>
        <v>N/A</v>
      </c>
      <c r="I15" s="8">
        <v>-6.68</v>
      </c>
      <c r="J15" s="8">
        <v>-3.78</v>
      </c>
      <c r="K15" s="28" t="s">
        <v>734</v>
      </c>
      <c r="L15" s="105" t="str">
        <f t="shared" si="0"/>
        <v>Yes</v>
      </c>
    </row>
    <row r="16" spans="1:12" x14ac:dyDescent="0.2">
      <c r="A16" s="104" t="s">
        <v>976</v>
      </c>
      <c r="B16" s="22" t="s">
        <v>213</v>
      </c>
      <c r="C16" s="23">
        <v>0</v>
      </c>
      <c r="D16" s="27" t="str">
        <f t="shared" si="1"/>
        <v>N/A</v>
      </c>
      <c r="E16" s="23">
        <v>0</v>
      </c>
      <c r="F16" s="27" t="str">
        <f t="shared" si="2"/>
        <v>N/A</v>
      </c>
      <c r="G16" s="23">
        <v>0</v>
      </c>
      <c r="H16" s="27" t="str">
        <f t="shared" si="3"/>
        <v>N/A</v>
      </c>
      <c r="I16" s="8" t="s">
        <v>1748</v>
      </c>
      <c r="J16" s="8" t="s">
        <v>1748</v>
      </c>
      <c r="K16" s="28" t="s">
        <v>734</v>
      </c>
      <c r="L16" s="105" t="str">
        <f t="shared" si="0"/>
        <v>N/A</v>
      </c>
    </row>
    <row r="17" spans="1:12" x14ac:dyDescent="0.2">
      <c r="A17" s="104" t="s">
        <v>977</v>
      </c>
      <c r="B17" s="22" t="s">
        <v>213</v>
      </c>
      <c r="C17" s="23">
        <v>30321</v>
      </c>
      <c r="D17" s="27" t="str">
        <f t="shared" si="1"/>
        <v>N/A</v>
      </c>
      <c r="E17" s="23">
        <v>30657</v>
      </c>
      <c r="F17" s="27" t="str">
        <f t="shared" si="2"/>
        <v>N/A</v>
      </c>
      <c r="G17" s="23">
        <v>28972</v>
      </c>
      <c r="H17" s="27" t="str">
        <f t="shared" si="3"/>
        <v>N/A</v>
      </c>
      <c r="I17" s="8">
        <v>1.1080000000000001</v>
      </c>
      <c r="J17" s="8">
        <v>-5.5</v>
      </c>
      <c r="K17" s="28" t="s">
        <v>734</v>
      </c>
      <c r="L17" s="105" t="str">
        <f t="shared" si="0"/>
        <v>Yes</v>
      </c>
    </row>
    <row r="18" spans="1:12" x14ac:dyDescent="0.2">
      <c r="A18" s="104" t="s">
        <v>978</v>
      </c>
      <c r="B18" s="22" t="s">
        <v>213</v>
      </c>
      <c r="C18" s="23">
        <v>17896</v>
      </c>
      <c r="D18" s="27" t="str">
        <f t="shared" si="1"/>
        <v>N/A</v>
      </c>
      <c r="E18" s="23">
        <v>17109</v>
      </c>
      <c r="F18" s="27" t="str">
        <f t="shared" si="2"/>
        <v>N/A</v>
      </c>
      <c r="G18" s="23">
        <v>19997</v>
      </c>
      <c r="H18" s="27" t="str">
        <f t="shared" si="3"/>
        <v>N/A</v>
      </c>
      <c r="I18" s="8">
        <v>-4.4000000000000004</v>
      </c>
      <c r="J18" s="8">
        <v>16.88</v>
      </c>
      <c r="K18" s="28" t="s">
        <v>734</v>
      </c>
      <c r="L18" s="105" t="str">
        <f t="shared" si="0"/>
        <v>Yes</v>
      </c>
    </row>
    <row r="19" spans="1:12" x14ac:dyDescent="0.2">
      <c r="A19" s="104" t="s">
        <v>979</v>
      </c>
      <c r="B19" s="22" t="s">
        <v>213</v>
      </c>
      <c r="C19" s="23">
        <v>0</v>
      </c>
      <c r="D19" s="27" t="str">
        <f t="shared" si="1"/>
        <v>N/A</v>
      </c>
      <c r="E19" s="23">
        <v>0</v>
      </c>
      <c r="F19" s="27" t="str">
        <f t="shared" si="2"/>
        <v>N/A</v>
      </c>
      <c r="G19" s="23">
        <v>0</v>
      </c>
      <c r="H19" s="27" t="str">
        <f t="shared" si="3"/>
        <v>N/A</v>
      </c>
      <c r="I19" s="8" t="s">
        <v>1748</v>
      </c>
      <c r="J19" s="8" t="s">
        <v>1748</v>
      </c>
      <c r="K19" s="28" t="s">
        <v>734</v>
      </c>
      <c r="L19" s="105" t="str">
        <f t="shared" si="0"/>
        <v>N/A</v>
      </c>
    </row>
    <row r="20" spans="1:12" x14ac:dyDescent="0.2">
      <c r="A20" s="104" t="s">
        <v>101</v>
      </c>
      <c r="B20" s="22" t="s">
        <v>213</v>
      </c>
      <c r="C20" s="23">
        <v>117816</v>
      </c>
      <c r="D20" s="27" t="str">
        <f t="shared" si="1"/>
        <v>N/A</v>
      </c>
      <c r="E20" s="23">
        <v>120524</v>
      </c>
      <c r="F20" s="27" t="str">
        <f t="shared" si="2"/>
        <v>N/A</v>
      </c>
      <c r="G20" s="23">
        <v>102170</v>
      </c>
      <c r="H20" s="27" t="str">
        <f t="shared" si="3"/>
        <v>N/A</v>
      </c>
      <c r="I20" s="8">
        <v>2.298</v>
      </c>
      <c r="J20" s="8">
        <v>-15.2</v>
      </c>
      <c r="K20" s="28" t="s">
        <v>734</v>
      </c>
      <c r="L20" s="105" t="str">
        <f t="shared" si="0"/>
        <v>Yes</v>
      </c>
    </row>
    <row r="21" spans="1:12" x14ac:dyDescent="0.2">
      <c r="A21" s="104" t="s">
        <v>980</v>
      </c>
      <c r="B21" s="22" t="s">
        <v>213</v>
      </c>
      <c r="C21" s="23">
        <v>72488</v>
      </c>
      <c r="D21" s="27" t="str">
        <f t="shared" si="1"/>
        <v>N/A</v>
      </c>
      <c r="E21" s="23">
        <v>74301</v>
      </c>
      <c r="F21" s="27" t="str">
        <f t="shared" si="2"/>
        <v>N/A</v>
      </c>
      <c r="G21" s="23">
        <v>54435</v>
      </c>
      <c r="H21" s="27" t="str">
        <f t="shared" si="3"/>
        <v>N/A</v>
      </c>
      <c r="I21" s="8">
        <v>2.5009999999999999</v>
      </c>
      <c r="J21" s="8">
        <v>-26.7</v>
      </c>
      <c r="K21" s="28" t="s">
        <v>734</v>
      </c>
      <c r="L21" s="105" t="str">
        <f t="shared" si="0"/>
        <v>Yes</v>
      </c>
    </row>
    <row r="22" spans="1:12" x14ac:dyDescent="0.2">
      <c r="A22" s="104" t="s">
        <v>981</v>
      </c>
      <c r="B22" s="22" t="s">
        <v>213</v>
      </c>
      <c r="C22" s="23">
        <v>0</v>
      </c>
      <c r="D22" s="27" t="str">
        <f t="shared" si="1"/>
        <v>N/A</v>
      </c>
      <c r="E22" s="23">
        <v>0</v>
      </c>
      <c r="F22" s="27" t="str">
        <f t="shared" si="2"/>
        <v>N/A</v>
      </c>
      <c r="G22" s="23">
        <v>0</v>
      </c>
      <c r="H22" s="27" t="str">
        <f t="shared" si="3"/>
        <v>N/A</v>
      </c>
      <c r="I22" s="8" t="s">
        <v>1748</v>
      </c>
      <c r="J22" s="8" t="s">
        <v>1748</v>
      </c>
      <c r="K22" s="28" t="s">
        <v>734</v>
      </c>
      <c r="L22" s="105" t="str">
        <f t="shared" si="0"/>
        <v>N/A</v>
      </c>
    </row>
    <row r="23" spans="1:12" x14ac:dyDescent="0.2">
      <c r="A23" s="104" t="s">
        <v>982</v>
      </c>
      <c r="B23" s="22" t="s">
        <v>213</v>
      </c>
      <c r="C23" s="23">
        <v>34871</v>
      </c>
      <c r="D23" s="27" t="str">
        <f>IF($B23="N/A","N/A",IF(C23&gt;10,"No",IF(C23&lt;-10,"No","Yes")))</f>
        <v>N/A</v>
      </c>
      <c r="E23" s="23">
        <v>35425</v>
      </c>
      <c r="F23" s="27" t="str">
        <f t="shared" si="2"/>
        <v>N/A</v>
      </c>
      <c r="G23" s="23">
        <v>35114</v>
      </c>
      <c r="H23" s="27" t="str">
        <f t="shared" si="3"/>
        <v>N/A</v>
      </c>
      <c r="I23" s="8">
        <v>1.589</v>
      </c>
      <c r="J23" s="8">
        <v>-0.878</v>
      </c>
      <c r="K23" s="28" t="s">
        <v>734</v>
      </c>
      <c r="L23" s="105" t="str">
        <f t="shared" si="0"/>
        <v>Yes</v>
      </c>
    </row>
    <row r="24" spans="1:12" x14ac:dyDescent="0.2">
      <c r="A24" s="104" t="s">
        <v>983</v>
      </c>
      <c r="B24" s="22" t="s">
        <v>213</v>
      </c>
      <c r="C24" s="23">
        <v>10457</v>
      </c>
      <c r="D24" s="27" t="str">
        <f t="shared" si="1"/>
        <v>N/A</v>
      </c>
      <c r="E24" s="23">
        <v>10798</v>
      </c>
      <c r="F24" s="27" t="str">
        <f t="shared" si="2"/>
        <v>N/A</v>
      </c>
      <c r="G24" s="23">
        <v>12621</v>
      </c>
      <c r="H24" s="27" t="str">
        <f t="shared" si="3"/>
        <v>N/A</v>
      </c>
      <c r="I24" s="8">
        <v>3.2610000000000001</v>
      </c>
      <c r="J24" s="8">
        <v>16.88</v>
      </c>
      <c r="K24" s="28" t="s">
        <v>734</v>
      </c>
      <c r="L24" s="105" t="str">
        <f t="shared" si="0"/>
        <v>Yes</v>
      </c>
    </row>
    <row r="25" spans="1:12" x14ac:dyDescent="0.2">
      <c r="A25" s="104" t="s">
        <v>984</v>
      </c>
      <c r="B25" s="22" t="s">
        <v>213</v>
      </c>
      <c r="C25" s="23">
        <v>0</v>
      </c>
      <c r="D25" s="27" t="str">
        <f t="shared" si="1"/>
        <v>N/A</v>
      </c>
      <c r="E25" s="23">
        <v>0</v>
      </c>
      <c r="F25" s="27" t="str">
        <f t="shared" si="2"/>
        <v>N/A</v>
      </c>
      <c r="G25" s="23">
        <v>0</v>
      </c>
      <c r="H25" s="27" t="str">
        <f t="shared" si="3"/>
        <v>N/A</v>
      </c>
      <c r="I25" s="8" t="s">
        <v>1748</v>
      </c>
      <c r="J25" s="8" t="s">
        <v>1748</v>
      </c>
      <c r="K25" s="28" t="s">
        <v>734</v>
      </c>
      <c r="L25" s="105" t="str">
        <f t="shared" si="0"/>
        <v>N/A</v>
      </c>
    </row>
    <row r="26" spans="1:12" x14ac:dyDescent="0.2">
      <c r="A26" s="104" t="s">
        <v>104</v>
      </c>
      <c r="B26" s="22" t="s">
        <v>213</v>
      </c>
      <c r="C26" s="23">
        <v>209785</v>
      </c>
      <c r="D26" s="27" t="str">
        <f t="shared" si="1"/>
        <v>N/A</v>
      </c>
      <c r="E26" s="23">
        <v>226332</v>
      </c>
      <c r="F26" s="27" t="str">
        <f t="shared" si="2"/>
        <v>N/A</v>
      </c>
      <c r="G26" s="23">
        <v>84357</v>
      </c>
      <c r="H26" s="27" t="str">
        <f t="shared" si="3"/>
        <v>N/A</v>
      </c>
      <c r="I26" s="8">
        <v>7.8879999999999999</v>
      </c>
      <c r="J26" s="8">
        <v>-62.7</v>
      </c>
      <c r="K26" s="28" t="s">
        <v>734</v>
      </c>
      <c r="L26" s="105" t="str">
        <f t="shared" si="0"/>
        <v>No</v>
      </c>
    </row>
    <row r="27" spans="1:12" x14ac:dyDescent="0.2">
      <c r="A27" s="104" t="s">
        <v>985</v>
      </c>
      <c r="B27" s="22" t="s">
        <v>213</v>
      </c>
      <c r="C27" s="23">
        <v>29788</v>
      </c>
      <c r="D27" s="27" t="str">
        <f t="shared" si="1"/>
        <v>N/A</v>
      </c>
      <c r="E27" s="23">
        <v>30482</v>
      </c>
      <c r="F27" s="27" t="str">
        <f t="shared" si="2"/>
        <v>N/A</v>
      </c>
      <c r="G27" s="23">
        <v>1253</v>
      </c>
      <c r="H27" s="27" t="str">
        <f t="shared" si="3"/>
        <v>N/A</v>
      </c>
      <c r="I27" s="8">
        <v>2.33</v>
      </c>
      <c r="J27" s="8">
        <v>-95.9</v>
      </c>
      <c r="K27" s="28" t="s">
        <v>734</v>
      </c>
      <c r="L27" s="105" t="str">
        <f t="shared" si="0"/>
        <v>No</v>
      </c>
    </row>
    <row r="28" spans="1:12" x14ac:dyDescent="0.2">
      <c r="A28" s="104" t="s">
        <v>986</v>
      </c>
      <c r="B28" s="22" t="s">
        <v>213</v>
      </c>
      <c r="C28" s="23">
        <v>0</v>
      </c>
      <c r="D28" s="27" t="str">
        <f t="shared" si="1"/>
        <v>N/A</v>
      </c>
      <c r="E28" s="23">
        <v>0</v>
      </c>
      <c r="F28" s="27" t="str">
        <f t="shared" si="2"/>
        <v>N/A</v>
      </c>
      <c r="G28" s="23">
        <v>0</v>
      </c>
      <c r="H28" s="27" t="str">
        <f t="shared" si="3"/>
        <v>N/A</v>
      </c>
      <c r="I28" s="8" t="s">
        <v>1748</v>
      </c>
      <c r="J28" s="8" t="s">
        <v>1748</v>
      </c>
      <c r="K28" s="28" t="s">
        <v>734</v>
      </c>
      <c r="L28" s="105" t="str">
        <f t="shared" si="0"/>
        <v>N/A</v>
      </c>
    </row>
    <row r="29" spans="1:12" x14ac:dyDescent="0.2">
      <c r="A29" s="104" t="s">
        <v>987</v>
      </c>
      <c r="B29" s="22" t="s">
        <v>213</v>
      </c>
      <c r="C29" s="23">
        <v>0</v>
      </c>
      <c r="D29" s="27" t="str">
        <f t="shared" si="1"/>
        <v>N/A</v>
      </c>
      <c r="E29" s="23">
        <v>0</v>
      </c>
      <c r="F29" s="27" t="str">
        <f t="shared" si="2"/>
        <v>N/A</v>
      </c>
      <c r="G29" s="23">
        <v>0</v>
      </c>
      <c r="H29" s="27" t="str">
        <f t="shared" si="3"/>
        <v>N/A</v>
      </c>
      <c r="I29" s="8" t="s">
        <v>1748</v>
      </c>
      <c r="J29" s="8" t="s">
        <v>1748</v>
      </c>
      <c r="K29" s="28" t="s">
        <v>734</v>
      </c>
      <c r="L29" s="105" t="str">
        <f t="shared" si="0"/>
        <v>N/A</v>
      </c>
    </row>
    <row r="30" spans="1:12" x14ac:dyDescent="0.2">
      <c r="A30" s="104" t="s">
        <v>988</v>
      </c>
      <c r="B30" s="22" t="s">
        <v>213</v>
      </c>
      <c r="C30" s="23">
        <v>164413</v>
      </c>
      <c r="D30" s="27" t="str">
        <f t="shared" si="1"/>
        <v>N/A</v>
      </c>
      <c r="E30" s="23">
        <v>181850</v>
      </c>
      <c r="F30" s="27" t="str">
        <f t="shared" si="2"/>
        <v>N/A</v>
      </c>
      <c r="G30" s="23">
        <v>77162</v>
      </c>
      <c r="H30" s="27" t="str">
        <f t="shared" si="3"/>
        <v>N/A</v>
      </c>
      <c r="I30" s="8">
        <v>10.61</v>
      </c>
      <c r="J30" s="8">
        <v>-57.6</v>
      </c>
      <c r="K30" s="28" t="s">
        <v>734</v>
      </c>
      <c r="L30" s="105" t="str">
        <f t="shared" si="0"/>
        <v>No</v>
      </c>
    </row>
    <row r="31" spans="1:12" x14ac:dyDescent="0.2">
      <c r="A31" s="104" t="s">
        <v>989</v>
      </c>
      <c r="B31" s="22" t="s">
        <v>213</v>
      </c>
      <c r="C31" s="23">
        <v>7347</v>
      </c>
      <c r="D31" s="27" t="str">
        <f t="shared" si="1"/>
        <v>N/A</v>
      </c>
      <c r="E31" s="23">
        <v>6459</v>
      </c>
      <c r="F31" s="27" t="str">
        <f t="shared" si="2"/>
        <v>N/A</v>
      </c>
      <c r="G31" s="23">
        <v>322</v>
      </c>
      <c r="H31" s="27" t="str">
        <f t="shared" si="3"/>
        <v>N/A</v>
      </c>
      <c r="I31" s="8">
        <v>-12.1</v>
      </c>
      <c r="J31" s="8">
        <v>-95</v>
      </c>
      <c r="K31" s="28" t="s">
        <v>734</v>
      </c>
      <c r="L31" s="105" t="str">
        <f t="shared" si="0"/>
        <v>No</v>
      </c>
    </row>
    <row r="32" spans="1:12" x14ac:dyDescent="0.2">
      <c r="A32" s="104" t="s">
        <v>990</v>
      </c>
      <c r="B32" s="22" t="s">
        <v>213</v>
      </c>
      <c r="C32" s="23">
        <v>8237</v>
      </c>
      <c r="D32" s="27" t="str">
        <f t="shared" si="1"/>
        <v>N/A</v>
      </c>
      <c r="E32" s="23">
        <v>7541</v>
      </c>
      <c r="F32" s="27" t="str">
        <f t="shared" si="2"/>
        <v>N/A</v>
      </c>
      <c r="G32" s="23">
        <v>5620</v>
      </c>
      <c r="H32" s="27" t="str">
        <f t="shared" si="3"/>
        <v>N/A</v>
      </c>
      <c r="I32" s="8">
        <v>-8.4499999999999993</v>
      </c>
      <c r="J32" s="8">
        <v>-25.5</v>
      </c>
      <c r="K32" s="28" t="s">
        <v>734</v>
      </c>
      <c r="L32" s="105" t="str">
        <f t="shared" si="0"/>
        <v>Yes</v>
      </c>
    </row>
    <row r="33" spans="1:12" x14ac:dyDescent="0.2">
      <c r="A33" s="104" t="s">
        <v>991</v>
      </c>
      <c r="B33" s="22" t="s">
        <v>213</v>
      </c>
      <c r="C33" s="23">
        <v>0</v>
      </c>
      <c r="D33" s="27" t="str">
        <f t="shared" si="1"/>
        <v>N/A</v>
      </c>
      <c r="E33" s="23">
        <v>0</v>
      </c>
      <c r="F33" s="27" t="str">
        <f t="shared" si="2"/>
        <v>N/A</v>
      </c>
      <c r="G33" s="23">
        <v>0</v>
      </c>
      <c r="H33" s="27" t="str">
        <f t="shared" si="3"/>
        <v>N/A</v>
      </c>
      <c r="I33" s="8" t="s">
        <v>1748</v>
      </c>
      <c r="J33" s="8" t="s">
        <v>1748</v>
      </c>
      <c r="K33" s="28" t="s">
        <v>734</v>
      </c>
      <c r="L33" s="105" t="str">
        <f t="shared" si="0"/>
        <v>N/A</v>
      </c>
    </row>
    <row r="34" spans="1:12" x14ac:dyDescent="0.2">
      <c r="A34" s="104" t="s">
        <v>105</v>
      </c>
      <c r="B34" s="22" t="s">
        <v>213</v>
      </c>
      <c r="C34" s="23">
        <v>46182</v>
      </c>
      <c r="D34" s="27" t="str">
        <f t="shared" si="1"/>
        <v>N/A</v>
      </c>
      <c r="E34" s="23">
        <v>51354</v>
      </c>
      <c r="F34" s="27" t="str">
        <f t="shared" si="2"/>
        <v>N/A</v>
      </c>
      <c r="G34" s="23">
        <v>19003</v>
      </c>
      <c r="H34" s="27" t="str">
        <f t="shared" si="3"/>
        <v>N/A</v>
      </c>
      <c r="I34" s="8">
        <v>11.2</v>
      </c>
      <c r="J34" s="8">
        <v>-63</v>
      </c>
      <c r="K34" s="28" t="s">
        <v>734</v>
      </c>
      <c r="L34" s="105" t="str">
        <f t="shared" si="0"/>
        <v>No</v>
      </c>
    </row>
    <row r="35" spans="1:12" x14ac:dyDescent="0.2">
      <c r="A35" s="104" t="s">
        <v>992</v>
      </c>
      <c r="B35" s="22" t="s">
        <v>213</v>
      </c>
      <c r="C35" s="23">
        <v>23412</v>
      </c>
      <c r="D35" s="27" t="str">
        <f t="shared" si="1"/>
        <v>N/A</v>
      </c>
      <c r="E35" s="23">
        <v>27307</v>
      </c>
      <c r="F35" s="27" t="str">
        <f t="shared" si="2"/>
        <v>N/A</v>
      </c>
      <c r="G35" s="23">
        <v>11040</v>
      </c>
      <c r="H35" s="27" t="str">
        <f t="shared" si="3"/>
        <v>N/A</v>
      </c>
      <c r="I35" s="8">
        <v>16.64</v>
      </c>
      <c r="J35" s="8">
        <v>-59.6</v>
      </c>
      <c r="K35" s="28" t="s">
        <v>734</v>
      </c>
      <c r="L35" s="105" t="str">
        <f t="shared" si="0"/>
        <v>No</v>
      </c>
    </row>
    <row r="36" spans="1:12" x14ac:dyDescent="0.2">
      <c r="A36" s="104" t="s">
        <v>993</v>
      </c>
      <c r="B36" s="22" t="s">
        <v>213</v>
      </c>
      <c r="C36" s="23">
        <v>0</v>
      </c>
      <c r="D36" s="27" t="str">
        <f t="shared" si="1"/>
        <v>N/A</v>
      </c>
      <c r="E36" s="23">
        <v>0</v>
      </c>
      <c r="F36" s="27" t="str">
        <f t="shared" si="2"/>
        <v>N/A</v>
      </c>
      <c r="G36" s="23">
        <v>0</v>
      </c>
      <c r="H36" s="27" t="str">
        <f t="shared" si="3"/>
        <v>N/A</v>
      </c>
      <c r="I36" s="8" t="s">
        <v>1748</v>
      </c>
      <c r="J36" s="8" t="s">
        <v>1748</v>
      </c>
      <c r="K36" s="28" t="s">
        <v>734</v>
      </c>
      <c r="L36" s="105" t="str">
        <f t="shared" si="0"/>
        <v>N/A</v>
      </c>
    </row>
    <row r="37" spans="1:12" x14ac:dyDescent="0.2">
      <c r="A37" s="104" t="s">
        <v>994</v>
      </c>
      <c r="B37" s="22" t="s">
        <v>213</v>
      </c>
      <c r="C37" s="23">
        <v>0</v>
      </c>
      <c r="D37" s="27" t="str">
        <f t="shared" si="1"/>
        <v>N/A</v>
      </c>
      <c r="E37" s="23">
        <v>0</v>
      </c>
      <c r="F37" s="27" t="str">
        <f t="shared" si="2"/>
        <v>N/A</v>
      </c>
      <c r="G37" s="23">
        <v>0</v>
      </c>
      <c r="H37" s="27" t="str">
        <f t="shared" si="3"/>
        <v>N/A</v>
      </c>
      <c r="I37" s="8" t="s">
        <v>1748</v>
      </c>
      <c r="J37" s="8" t="s">
        <v>1748</v>
      </c>
      <c r="K37" s="28" t="s">
        <v>734</v>
      </c>
      <c r="L37" s="105" t="str">
        <f t="shared" si="0"/>
        <v>N/A</v>
      </c>
    </row>
    <row r="38" spans="1:12" x14ac:dyDescent="0.2">
      <c r="A38" s="104" t="s">
        <v>995</v>
      </c>
      <c r="B38" s="22" t="s">
        <v>213</v>
      </c>
      <c r="C38" s="23">
        <v>16954</v>
      </c>
      <c r="D38" s="27" t="str">
        <f t="shared" si="1"/>
        <v>N/A</v>
      </c>
      <c r="E38" s="23">
        <v>18166</v>
      </c>
      <c r="F38" s="27" t="str">
        <f t="shared" si="2"/>
        <v>N/A</v>
      </c>
      <c r="G38" s="23">
        <v>7427</v>
      </c>
      <c r="H38" s="27" t="str">
        <f t="shared" si="3"/>
        <v>N/A</v>
      </c>
      <c r="I38" s="8">
        <v>7.149</v>
      </c>
      <c r="J38" s="8">
        <v>-59.1</v>
      </c>
      <c r="K38" s="28" t="s">
        <v>734</v>
      </c>
      <c r="L38" s="105" t="str">
        <f t="shared" si="0"/>
        <v>No</v>
      </c>
    </row>
    <row r="39" spans="1:12" x14ac:dyDescent="0.2">
      <c r="A39" s="104" t="s">
        <v>996</v>
      </c>
      <c r="B39" s="22" t="s">
        <v>213</v>
      </c>
      <c r="C39" s="23">
        <v>5816</v>
      </c>
      <c r="D39" s="27" t="str">
        <f t="shared" si="1"/>
        <v>N/A</v>
      </c>
      <c r="E39" s="23">
        <v>5881</v>
      </c>
      <c r="F39" s="27" t="str">
        <f t="shared" si="2"/>
        <v>N/A</v>
      </c>
      <c r="G39" s="23">
        <v>536</v>
      </c>
      <c r="H39" s="27" t="str">
        <f t="shared" si="3"/>
        <v>N/A</v>
      </c>
      <c r="I39" s="8">
        <v>1.1180000000000001</v>
      </c>
      <c r="J39" s="8">
        <v>-90.9</v>
      </c>
      <c r="K39" s="28" t="s">
        <v>734</v>
      </c>
      <c r="L39" s="105" t="str">
        <f t="shared" si="0"/>
        <v>No</v>
      </c>
    </row>
    <row r="40" spans="1:12" x14ac:dyDescent="0.2">
      <c r="A40" s="104" t="s">
        <v>997</v>
      </c>
      <c r="B40" s="22" t="s">
        <v>213</v>
      </c>
      <c r="C40" s="23">
        <v>0</v>
      </c>
      <c r="D40" s="27" t="str">
        <f t="shared" si="1"/>
        <v>N/A</v>
      </c>
      <c r="E40" s="23">
        <v>0</v>
      </c>
      <c r="F40" s="27" t="str">
        <f t="shared" si="2"/>
        <v>N/A</v>
      </c>
      <c r="G40" s="23">
        <v>0</v>
      </c>
      <c r="H40" s="27" t="str">
        <f t="shared" si="3"/>
        <v>N/A</v>
      </c>
      <c r="I40" s="8" t="s">
        <v>1748</v>
      </c>
      <c r="J40" s="8" t="s">
        <v>1748</v>
      </c>
      <c r="K40" s="28" t="s">
        <v>734</v>
      </c>
      <c r="L40" s="105" t="str">
        <f t="shared" si="0"/>
        <v>N/A</v>
      </c>
    </row>
    <row r="41" spans="1:12" x14ac:dyDescent="0.2">
      <c r="A41" s="168" t="s">
        <v>84</v>
      </c>
      <c r="B41" s="22" t="s">
        <v>213</v>
      </c>
      <c r="C41" s="29">
        <v>2189210435</v>
      </c>
      <c r="D41" s="27" t="str">
        <f t="shared" si="1"/>
        <v>N/A</v>
      </c>
      <c r="E41" s="29">
        <v>2351273390</v>
      </c>
      <c r="F41" s="27" t="str">
        <f t="shared" si="2"/>
        <v>N/A</v>
      </c>
      <c r="G41" s="29">
        <v>1654638062</v>
      </c>
      <c r="H41" s="27" t="str">
        <f t="shared" si="3"/>
        <v>N/A</v>
      </c>
      <c r="I41" s="8">
        <v>7.4029999999999996</v>
      </c>
      <c r="J41" s="8">
        <v>-29.6</v>
      </c>
      <c r="K41" s="28" t="s">
        <v>734</v>
      </c>
      <c r="L41" s="105" t="str">
        <f t="shared" si="0"/>
        <v>Yes</v>
      </c>
    </row>
    <row r="42" spans="1:12" x14ac:dyDescent="0.2">
      <c r="A42" s="168" t="s">
        <v>1475</v>
      </c>
      <c r="B42" s="22" t="s">
        <v>213</v>
      </c>
      <c r="C42" s="29">
        <v>5016.2351720999995</v>
      </c>
      <c r="D42" s="27" t="str">
        <f t="shared" si="1"/>
        <v>N/A</v>
      </c>
      <c r="E42" s="29">
        <v>5117.7275448</v>
      </c>
      <c r="F42" s="27" t="str">
        <f t="shared" si="2"/>
        <v>N/A</v>
      </c>
      <c r="G42" s="29">
        <v>6180.1104894</v>
      </c>
      <c r="H42" s="27" t="str">
        <f t="shared" si="3"/>
        <v>N/A</v>
      </c>
      <c r="I42" s="8">
        <v>2.0230000000000001</v>
      </c>
      <c r="J42" s="8">
        <v>20.76</v>
      </c>
      <c r="K42" s="28" t="s">
        <v>734</v>
      </c>
      <c r="L42" s="105" t="str">
        <f t="shared" si="0"/>
        <v>Yes</v>
      </c>
    </row>
    <row r="43" spans="1:12" x14ac:dyDescent="0.2">
      <c r="A43" s="168" t="s">
        <v>1476</v>
      </c>
      <c r="B43" s="22" t="s">
        <v>213</v>
      </c>
      <c r="C43" s="29">
        <v>6206.7403852999996</v>
      </c>
      <c r="D43" s="27" t="str">
        <f t="shared" si="1"/>
        <v>N/A</v>
      </c>
      <c r="E43" s="29">
        <v>6234.7818213</v>
      </c>
      <c r="F43" s="27" t="str">
        <f t="shared" si="2"/>
        <v>N/A</v>
      </c>
      <c r="G43" s="29">
        <v>8265.9163036999998</v>
      </c>
      <c r="H43" s="27" t="str">
        <f t="shared" si="3"/>
        <v>N/A</v>
      </c>
      <c r="I43" s="8">
        <v>0.45179999999999998</v>
      </c>
      <c r="J43" s="8">
        <v>32.58</v>
      </c>
      <c r="K43" s="28" t="s">
        <v>734</v>
      </c>
      <c r="L43" s="105" t="str">
        <f t="shared" si="0"/>
        <v>No</v>
      </c>
    </row>
    <row r="44" spans="1:12" x14ac:dyDescent="0.2">
      <c r="A44" s="137" t="s">
        <v>107</v>
      </c>
      <c r="B44" s="22" t="s">
        <v>213</v>
      </c>
      <c r="C44" s="29">
        <v>20523530</v>
      </c>
      <c r="D44" s="27" t="str">
        <f t="shared" si="1"/>
        <v>N/A</v>
      </c>
      <c r="E44" s="29">
        <v>22077726</v>
      </c>
      <c r="F44" s="27" t="str">
        <f t="shared" si="2"/>
        <v>N/A</v>
      </c>
      <c r="G44" s="29">
        <v>712641</v>
      </c>
      <c r="H44" s="27" t="str">
        <f t="shared" si="3"/>
        <v>N/A</v>
      </c>
      <c r="I44" s="8">
        <v>7.5730000000000004</v>
      </c>
      <c r="J44" s="8">
        <v>-96.8</v>
      </c>
      <c r="K44" s="28" t="s">
        <v>734</v>
      </c>
      <c r="L44" s="105" t="str">
        <f t="shared" si="0"/>
        <v>No</v>
      </c>
    </row>
    <row r="45" spans="1:12" x14ac:dyDescent="0.2">
      <c r="A45" s="168" t="s">
        <v>158</v>
      </c>
      <c r="B45" s="30" t="s">
        <v>217</v>
      </c>
      <c r="C45" s="1">
        <v>335</v>
      </c>
      <c r="D45" s="27" t="str">
        <f>IF($B45="N/A","N/A",IF(C45&gt;0,"No",IF(C45&lt;0,"No","Yes")))</f>
        <v>No</v>
      </c>
      <c r="E45" s="1">
        <v>543</v>
      </c>
      <c r="F45" s="27" t="str">
        <f>IF($B45="N/A","N/A",IF(E45&gt;0,"No",IF(E45&lt;0,"No","Yes")))</f>
        <v>No</v>
      </c>
      <c r="G45" s="1">
        <v>521</v>
      </c>
      <c r="H45" s="27" t="str">
        <f>IF($B45="N/A","N/A",IF(G45&gt;0,"No",IF(G45&lt;0,"No","Yes")))</f>
        <v>No</v>
      </c>
      <c r="I45" s="8">
        <v>62.09</v>
      </c>
      <c r="J45" s="8">
        <v>-4.05</v>
      </c>
      <c r="K45" s="28" t="s">
        <v>734</v>
      </c>
      <c r="L45" s="105" t="str">
        <f t="shared" si="0"/>
        <v>Yes</v>
      </c>
    </row>
    <row r="46" spans="1:12" x14ac:dyDescent="0.2">
      <c r="A46" s="168" t="s">
        <v>156</v>
      </c>
      <c r="B46" s="22" t="s">
        <v>213</v>
      </c>
      <c r="C46" s="29">
        <v>443660</v>
      </c>
      <c r="D46" s="27" t="str">
        <f t="shared" ref="D46:D47" si="4">IF($B46="N/A","N/A",IF(C46&gt;10,"No",IF(C46&lt;-10,"No","Yes")))</f>
        <v>N/A</v>
      </c>
      <c r="E46" s="29">
        <v>607956</v>
      </c>
      <c r="F46" s="27" t="str">
        <f t="shared" ref="F46:F47" si="5">IF($B46="N/A","N/A",IF(E46&gt;10,"No",IF(E46&lt;-10,"No","Yes")))</f>
        <v>N/A</v>
      </c>
      <c r="G46" s="29">
        <v>457081</v>
      </c>
      <c r="H46" s="27" t="str">
        <f t="shared" ref="H46:H47" si="6">IF($B46="N/A","N/A",IF(G46&gt;10,"No",IF(G46&lt;-10,"No","Yes")))</f>
        <v>N/A</v>
      </c>
      <c r="I46" s="8">
        <v>37.03</v>
      </c>
      <c r="J46" s="8">
        <v>-24.8</v>
      </c>
      <c r="K46" s="28" t="s">
        <v>734</v>
      </c>
      <c r="L46" s="105" t="str">
        <f t="shared" si="0"/>
        <v>Yes</v>
      </c>
    </row>
    <row r="47" spans="1:12" x14ac:dyDescent="0.2">
      <c r="A47" s="168" t="s">
        <v>1278</v>
      </c>
      <c r="B47" s="22" t="s">
        <v>213</v>
      </c>
      <c r="C47" s="29">
        <v>1324.358209</v>
      </c>
      <c r="D47" s="27" t="str">
        <f t="shared" si="4"/>
        <v>N/A</v>
      </c>
      <c r="E47" s="29">
        <v>1119.6243093999999</v>
      </c>
      <c r="F47" s="27" t="str">
        <f t="shared" si="5"/>
        <v>N/A</v>
      </c>
      <c r="G47" s="29">
        <v>877.31477927000003</v>
      </c>
      <c r="H47" s="27" t="str">
        <f t="shared" si="6"/>
        <v>N/A</v>
      </c>
      <c r="I47" s="8">
        <v>-15.5</v>
      </c>
      <c r="J47" s="8">
        <v>-21.6</v>
      </c>
      <c r="K47" s="28" t="s">
        <v>734</v>
      </c>
      <c r="L47" s="105" t="str">
        <f>IF(J47="Div by 0", "N/A", IF(OR(J47="N/A",K47="N/A"),"N/A", IF(J47&gt;VALUE(MID(K47,1,2)), "No", IF(J47&lt;-1*VALUE(MID(K47,1,2)), "No", "Yes"))))</f>
        <v>Yes</v>
      </c>
    </row>
    <row r="48" spans="1:12" x14ac:dyDescent="0.2">
      <c r="A48" s="168" t="s">
        <v>1477</v>
      </c>
      <c r="B48" s="22" t="s">
        <v>213</v>
      </c>
      <c r="C48" s="29">
        <v>9525.6782031000002</v>
      </c>
      <c r="D48" s="27" t="str">
        <f t="shared" ref="D48:D74" si="7">IF($B48="N/A","N/A",IF(C48&gt;10,"No",IF(C48&lt;-10,"No","Yes")))</f>
        <v>N/A</v>
      </c>
      <c r="E48" s="29">
        <v>9934.3395070999995</v>
      </c>
      <c r="F48" s="27" t="str">
        <f t="shared" ref="F48:F74" si="8">IF($B48="N/A","N/A",IF(E48&gt;10,"No",IF(E48&lt;-10,"No","Yes")))</f>
        <v>N/A</v>
      </c>
      <c r="G48" s="29">
        <v>9414.3890441000003</v>
      </c>
      <c r="H48" s="27" t="str">
        <f t="shared" ref="H48:H74" si="9">IF($B48="N/A","N/A",IF(G48&gt;10,"No",IF(G48&lt;-10,"No","Yes")))</f>
        <v>N/A</v>
      </c>
      <c r="I48" s="8">
        <v>4.29</v>
      </c>
      <c r="J48" s="8">
        <v>-5.23</v>
      </c>
      <c r="K48" s="28" t="s">
        <v>734</v>
      </c>
      <c r="L48" s="105" t="str">
        <f t="shared" ref="L48:L74" si="10">IF(J48="Div by 0", "N/A", IF(K48="N/A","N/A", IF(J48&gt;VALUE(MID(K48,1,2)), "No", IF(J48&lt;-1*VALUE(MID(K48,1,2)), "No", "Yes"))))</f>
        <v>Yes</v>
      </c>
    </row>
    <row r="49" spans="1:12" x14ac:dyDescent="0.2">
      <c r="A49" s="168" t="s">
        <v>1478</v>
      </c>
      <c r="B49" s="22" t="s">
        <v>213</v>
      </c>
      <c r="C49" s="29">
        <v>5187.4133794999998</v>
      </c>
      <c r="D49" s="27" t="str">
        <f t="shared" si="7"/>
        <v>N/A</v>
      </c>
      <c r="E49" s="29">
        <v>5608.4625956</v>
      </c>
      <c r="F49" s="27" t="str">
        <f t="shared" si="8"/>
        <v>N/A</v>
      </c>
      <c r="G49" s="29">
        <v>5861.0576744999998</v>
      </c>
      <c r="H49" s="27" t="str">
        <f t="shared" si="9"/>
        <v>N/A</v>
      </c>
      <c r="I49" s="8">
        <v>8.1170000000000009</v>
      </c>
      <c r="J49" s="8">
        <v>4.5039999999999996</v>
      </c>
      <c r="K49" s="28" t="s">
        <v>734</v>
      </c>
      <c r="L49" s="105" t="str">
        <f t="shared" si="10"/>
        <v>Yes</v>
      </c>
    </row>
    <row r="50" spans="1:12" x14ac:dyDescent="0.2">
      <c r="A50" s="168" t="s">
        <v>1479</v>
      </c>
      <c r="B50" s="22" t="s">
        <v>213</v>
      </c>
      <c r="C50" s="29" t="s">
        <v>1748</v>
      </c>
      <c r="D50" s="27" t="str">
        <f t="shared" si="7"/>
        <v>N/A</v>
      </c>
      <c r="E50" s="29" t="s">
        <v>1748</v>
      </c>
      <c r="F50" s="27" t="str">
        <f t="shared" si="8"/>
        <v>N/A</v>
      </c>
      <c r="G50" s="29" t="s">
        <v>1748</v>
      </c>
      <c r="H50" s="27" t="str">
        <f t="shared" si="9"/>
        <v>N/A</v>
      </c>
      <c r="I50" s="8" t="s">
        <v>1748</v>
      </c>
      <c r="J50" s="8" t="s">
        <v>1748</v>
      </c>
      <c r="K50" s="28" t="s">
        <v>734</v>
      </c>
      <c r="L50" s="105" t="str">
        <f t="shared" si="10"/>
        <v>N/A</v>
      </c>
    </row>
    <row r="51" spans="1:12" x14ac:dyDescent="0.2">
      <c r="A51" s="168" t="s">
        <v>1480</v>
      </c>
      <c r="B51" s="22" t="s">
        <v>213</v>
      </c>
      <c r="C51" s="29">
        <v>2412.6258699</v>
      </c>
      <c r="D51" s="27" t="str">
        <f t="shared" si="7"/>
        <v>N/A</v>
      </c>
      <c r="E51" s="29">
        <v>2637.9630427000002</v>
      </c>
      <c r="F51" s="27" t="str">
        <f t="shared" si="8"/>
        <v>N/A</v>
      </c>
      <c r="G51" s="29">
        <v>2457.4496064999998</v>
      </c>
      <c r="H51" s="27" t="str">
        <f t="shared" si="9"/>
        <v>N/A</v>
      </c>
      <c r="I51" s="8">
        <v>9.34</v>
      </c>
      <c r="J51" s="8">
        <v>-6.84</v>
      </c>
      <c r="K51" s="28" t="s">
        <v>734</v>
      </c>
      <c r="L51" s="105" t="str">
        <f t="shared" si="10"/>
        <v>Yes</v>
      </c>
    </row>
    <row r="52" spans="1:12" x14ac:dyDescent="0.2">
      <c r="A52" s="168" t="s">
        <v>1481</v>
      </c>
      <c r="B52" s="22" t="s">
        <v>213</v>
      </c>
      <c r="C52" s="29">
        <v>25074.087338000001</v>
      </c>
      <c r="D52" s="27" t="str">
        <f t="shared" si="7"/>
        <v>N/A</v>
      </c>
      <c r="E52" s="29">
        <v>26411.961950000001</v>
      </c>
      <c r="F52" s="27" t="str">
        <f t="shared" si="8"/>
        <v>N/A</v>
      </c>
      <c r="G52" s="29">
        <v>21795.206031000002</v>
      </c>
      <c r="H52" s="27" t="str">
        <f t="shared" si="9"/>
        <v>N/A</v>
      </c>
      <c r="I52" s="8">
        <v>5.3360000000000003</v>
      </c>
      <c r="J52" s="8">
        <v>-17.5</v>
      </c>
      <c r="K52" s="28" t="s">
        <v>734</v>
      </c>
      <c r="L52" s="105" t="str">
        <f t="shared" si="10"/>
        <v>Yes</v>
      </c>
    </row>
    <row r="53" spans="1:12" x14ac:dyDescent="0.2">
      <c r="A53" s="168" t="s">
        <v>1482</v>
      </c>
      <c r="B53" s="22" t="s">
        <v>213</v>
      </c>
      <c r="C53" s="29" t="s">
        <v>1748</v>
      </c>
      <c r="D53" s="27" t="str">
        <f t="shared" si="7"/>
        <v>N/A</v>
      </c>
      <c r="E53" s="29" t="s">
        <v>1748</v>
      </c>
      <c r="F53" s="27" t="str">
        <f t="shared" si="8"/>
        <v>N/A</v>
      </c>
      <c r="G53" s="29" t="s">
        <v>1748</v>
      </c>
      <c r="H53" s="27" t="str">
        <f t="shared" si="9"/>
        <v>N/A</v>
      </c>
      <c r="I53" s="8" t="s">
        <v>1748</v>
      </c>
      <c r="J53" s="8" t="s">
        <v>1748</v>
      </c>
      <c r="K53" s="28" t="s">
        <v>734</v>
      </c>
      <c r="L53" s="105" t="str">
        <f t="shared" si="10"/>
        <v>N/A</v>
      </c>
    </row>
    <row r="54" spans="1:12" x14ac:dyDescent="0.2">
      <c r="A54" s="168" t="s">
        <v>1483</v>
      </c>
      <c r="B54" s="22" t="s">
        <v>213</v>
      </c>
      <c r="C54" s="29">
        <v>9647.6170724000003</v>
      </c>
      <c r="D54" s="27" t="str">
        <f t="shared" si="7"/>
        <v>N/A</v>
      </c>
      <c r="E54" s="29">
        <v>10198.916472999999</v>
      </c>
      <c r="F54" s="27" t="str">
        <f t="shared" si="8"/>
        <v>N/A</v>
      </c>
      <c r="G54" s="29">
        <v>9356.2456395999998</v>
      </c>
      <c r="H54" s="27" t="str">
        <f t="shared" si="9"/>
        <v>N/A</v>
      </c>
      <c r="I54" s="8">
        <v>5.7140000000000004</v>
      </c>
      <c r="J54" s="8">
        <v>-8.26</v>
      </c>
      <c r="K54" s="28" t="s">
        <v>734</v>
      </c>
      <c r="L54" s="105" t="str">
        <f t="shared" si="10"/>
        <v>Yes</v>
      </c>
    </row>
    <row r="55" spans="1:12" x14ac:dyDescent="0.2">
      <c r="A55" s="168" t="s">
        <v>1484</v>
      </c>
      <c r="B55" s="22" t="s">
        <v>213</v>
      </c>
      <c r="C55" s="29">
        <v>10286.561376</v>
      </c>
      <c r="D55" s="27" t="str">
        <f t="shared" si="7"/>
        <v>N/A</v>
      </c>
      <c r="E55" s="29">
        <v>10880.501662000001</v>
      </c>
      <c r="F55" s="27" t="str">
        <f t="shared" si="8"/>
        <v>N/A</v>
      </c>
      <c r="G55" s="29">
        <v>10204.269569</v>
      </c>
      <c r="H55" s="27" t="str">
        <f t="shared" si="9"/>
        <v>N/A</v>
      </c>
      <c r="I55" s="8">
        <v>5.774</v>
      </c>
      <c r="J55" s="8">
        <v>-6.22</v>
      </c>
      <c r="K55" s="28" t="s">
        <v>734</v>
      </c>
      <c r="L55" s="105" t="str">
        <f t="shared" si="10"/>
        <v>Yes</v>
      </c>
    </row>
    <row r="56" spans="1:12" ht="25.5" x14ac:dyDescent="0.2">
      <c r="A56" s="168" t="s">
        <v>1485</v>
      </c>
      <c r="B56" s="22" t="s">
        <v>213</v>
      </c>
      <c r="C56" s="29" t="s">
        <v>1748</v>
      </c>
      <c r="D56" s="27" t="str">
        <f t="shared" si="7"/>
        <v>N/A</v>
      </c>
      <c r="E56" s="29" t="s">
        <v>1748</v>
      </c>
      <c r="F56" s="27" t="str">
        <f t="shared" si="8"/>
        <v>N/A</v>
      </c>
      <c r="G56" s="29" t="s">
        <v>1748</v>
      </c>
      <c r="H56" s="27" t="str">
        <f t="shared" si="9"/>
        <v>N/A</v>
      </c>
      <c r="I56" s="8" t="s">
        <v>1748</v>
      </c>
      <c r="J56" s="8" t="s">
        <v>1748</v>
      </c>
      <c r="K56" s="28" t="s">
        <v>734</v>
      </c>
      <c r="L56" s="105" t="str">
        <f t="shared" si="10"/>
        <v>N/A</v>
      </c>
    </row>
    <row r="57" spans="1:12" x14ac:dyDescent="0.2">
      <c r="A57" s="168" t="s">
        <v>1486</v>
      </c>
      <c r="B57" s="22" t="s">
        <v>213</v>
      </c>
      <c r="C57" s="29">
        <v>4153.468785</v>
      </c>
      <c r="D57" s="27" t="str">
        <f t="shared" si="7"/>
        <v>N/A</v>
      </c>
      <c r="E57" s="29">
        <v>4321.0633451000003</v>
      </c>
      <c r="F57" s="27" t="str">
        <f t="shared" si="8"/>
        <v>N/A</v>
      </c>
      <c r="G57" s="29">
        <v>3206.4529816999998</v>
      </c>
      <c r="H57" s="27" t="str">
        <f t="shared" si="9"/>
        <v>N/A</v>
      </c>
      <c r="I57" s="8">
        <v>4.0350000000000001</v>
      </c>
      <c r="J57" s="8">
        <v>-25.8</v>
      </c>
      <c r="K57" s="28" t="s">
        <v>734</v>
      </c>
      <c r="L57" s="105" t="str">
        <f t="shared" si="10"/>
        <v>Yes</v>
      </c>
    </row>
    <row r="58" spans="1:12" x14ac:dyDescent="0.2">
      <c r="A58" s="168" t="s">
        <v>1487</v>
      </c>
      <c r="B58" s="22" t="s">
        <v>213</v>
      </c>
      <c r="C58" s="29">
        <v>23539.808932</v>
      </c>
      <c r="D58" s="27" t="str">
        <f t="shared" si="7"/>
        <v>N/A</v>
      </c>
      <c r="E58" s="29">
        <v>24792.404705000001</v>
      </c>
      <c r="F58" s="27" t="str">
        <f t="shared" si="8"/>
        <v>N/A</v>
      </c>
      <c r="G58" s="29">
        <v>22808.558196999998</v>
      </c>
      <c r="H58" s="27" t="str">
        <f t="shared" si="9"/>
        <v>N/A</v>
      </c>
      <c r="I58" s="8">
        <v>5.3209999999999997</v>
      </c>
      <c r="J58" s="8">
        <v>-8</v>
      </c>
      <c r="K58" s="28" t="s">
        <v>734</v>
      </c>
      <c r="L58" s="105" t="str">
        <f t="shared" si="10"/>
        <v>Yes</v>
      </c>
    </row>
    <row r="59" spans="1:12" x14ac:dyDescent="0.2">
      <c r="A59" s="168" t="s">
        <v>1488</v>
      </c>
      <c r="B59" s="22" t="s">
        <v>213</v>
      </c>
      <c r="C59" s="29" t="s">
        <v>1748</v>
      </c>
      <c r="D59" s="27" t="str">
        <f t="shared" si="7"/>
        <v>N/A</v>
      </c>
      <c r="E59" s="29" t="s">
        <v>1748</v>
      </c>
      <c r="F59" s="27" t="str">
        <f t="shared" si="8"/>
        <v>N/A</v>
      </c>
      <c r="G59" s="29" t="s">
        <v>1748</v>
      </c>
      <c r="H59" s="27" t="str">
        <f t="shared" si="9"/>
        <v>N/A</v>
      </c>
      <c r="I59" s="8" t="s">
        <v>1748</v>
      </c>
      <c r="J59" s="8" t="s">
        <v>1748</v>
      </c>
      <c r="K59" s="28" t="s">
        <v>734</v>
      </c>
      <c r="L59" s="105" t="str">
        <f t="shared" si="10"/>
        <v>N/A</v>
      </c>
    </row>
    <row r="60" spans="1:12" x14ac:dyDescent="0.2">
      <c r="A60" s="168" t="s">
        <v>1489</v>
      </c>
      <c r="B60" s="22" t="s">
        <v>213</v>
      </c>
      <c r="C60" s="29">
        <v>1461.7421836999999</v>
      </c>
      <c r="D60" s="27" t="str">
        <f t="shared" si="7"/>
        <v>N/A</v>
      </c>
      <c r="E60" s="29">
        <v>1527.5860107999999</v>
      </c>
      <c r="F60" s="27" t="str">
        <f t="shared" si="8"/>
        <v>N/A</v>
      </c>
      <c r="G60" s="29">
        <v>1094.2662849999999</v>
      </c>
      <c r="H60" s="27" t="str">
        <f t="shared" si="9"/>
        <v>N/A</v>
      </c>
      <c r="I60" s="8">
        <v>4.5039999999999996</v>
      </c>
      <c r="J60" s="8">
        <v>-28.4</v>
      </c>
      <c r="K60" s="28" t="s">
        <v>734</v>
      </c>
      <c r="L60" s="105" t="str">
        <f t="shared" si="10"/>
        <v>Yes</v>
      </c>
    </row>
    <row r="61" spans="1:12" x14ac:dyDescent="0.2">
      <c r="A61" s="168" t="s">
        <v>1490</v>
      </c>
      <c r="B61" s="22" t="s">
        <v>213</v>
      </c>
      <c r="C61" s="29">
        <v>1496.5728145999999</v>
      </c>
      <c r="D61" s="27" t="str">
        <f t="shared" si="7"/>
        <v>N/A</v>
      </c>
      <c r="E61" s="29">
        <v>1700.208779</v>
      </c>
      <c r="F61" s="27" t="str">
        <f t="shared" si="8"/>
        <v>N/A</v>
      </c>
      <c r="G61" s="29">
        <v>1287.0598563000001</v>
      </c>
      <c r="H61" s="27" t="str">
        <f t="shared" si="9"/>
        <v>N/A</v>
      </c>
      <c r="I61" s="8">
        <v>13.61</v>
      </c>
      <c r="J61" s="8">
        <v>-24.3</v>
      </c>
      <c r="K61" s="28" t="s">
        <v>734</v>
      </c>
      <c r="L61" s="105" t="str">
        <f t="shared" si="10"/>
        <v>Yes</v>
      </c>
    </row>
    <row r="62" spans="1:12" x14ac:dyDescent="0.2">
      <c r="A62" s="168" t="s">
        <v>1491</v>
      </c>
      <c r="B62" s="22" t="s">
        <v>213</v>
      </c>
      <c r="C62" s="29" t="s">
        <v>1748</v>
      </c>
      <c r="D62" s="27" t="str">
        <f t="shared" si="7"/>
        <v>N/A</v>
      </c>
      <c r="E62" s="29" t="s">
        <v>1748</v>
      </c>
      <c r="F62" s="27" t="str">
        <f t="shared" si="8"/>
        <v>N/A</v>
      </c>
      <c r="G62" s="29" t="s">
        <v>1748</v>
      </c>
      <c r="H62" s="27" t="str">
        <f t="shared" si="9"/>
        <v>N/A</v>
      </c>
      <c r="I62" s="8" t="s">
        <v>1748</v>
      </c>
      <c r="J62" s="8" t="s">
        <v>1748</v>
      </c>
      <c r="K62" s="28" t="s">
        <v>734</v>
      </c>
      <c r="L62" s="105" t="str">
        <f t="shared" si="10"/>
        <v>N/A</v>
      </c>
    </row>
    <row r="63" spans="1:12" ht="25.5" x14ac:dyDescent="0.2">
      <c r="A63" s="168" t="s">
        <v>1492</v>
      </c>
      <c r="B63" s="22" t="s">
        <v>213</v>
      </c>
      <c r="C63" s="29" t="s">
        <v>1748</v>
      </c>
      <c r="D63" s="27" t="str">
        <f t="shared" si="7"/>
        <v>N/A</v>
      </c>
      <c r="E63" s="29" t="s">
        <v>1748</v>
      </c>
      <c r="F63" s="27" t="str">
        <f t="shared" si="8"/>
        <v>N/A</v>
      </c>
      <c r="G63" s="29" t="s">
        <v>1748</v>
      </c>
      <c r="H63" s="27" t="str">
        <f t="shared" si="9"/>
        <v>N/A</v>
      </c>
      <c r="I63" s="8" t="s">
        <v>1748</v>
      </c>
      <c r="J63" s="8" t="s">
        <v>1748</v>
      </c>
      <c r="K63" s="28" t="s">
        <v>734</v>
      </c>
      <c r="L63" s="105" t="str">
        <f t="shared" si="10"/>
        <v>N/A</v>
      </c>
    </row>
    <row r="64" spans="1:12" x14ac:dyDescent="0.2">
      <c r="A64" s="168" t="s">
        <v>1493</v>
      </c>
      <c r="B64" s="22" t="s">
        <v>213</v>
      </c>
      <c r="C64" s="29">
        <v>1266.7502935</v>
      </c>
      <c r="D64" s="27" t="str">
        <f t="shared" si="7"/>
        <v>N/A</v>
      </c>
      <c r="E64" s="29">
        <v>1356.1609238000001</v>
      </c>
      <c r="F64" s="27" t="str">
        <f t="shared" si="8"/>
        <v>N/A</v>
      </c>
      <c r="G64" s="29">
        <v>870.79851481000003</v>
      </c>
      <c r="H64" s="27" t="str">
        <f t="shared" si="9"/>
        <v>N/A</v>
      </c>
      <c r="I64" s="8">
        <v>7.0579999999999998</v>
      </c>
      <c r="J64" s="8">
        <v>-35.799999999999997</v>
      </c>
      <c r="K64" s="28" t="s">
        <v>734</v>
      </c>
      <c r="L64" s="105" t="str">
        <f t="shared" si="10"/>
        <v>No</v>
      </c>
    </row>
    <row r="65" spans="1:12" x14ac:dyDescent="0.2">
      <c r="A65" s="168" t="s">
        <v>1494</v>
      </c>
      <c r="B65" s="22" t="s">
        <v>213</v>
      </c>
      <c r="C65" s="29">
        <v>1636.0088470999999</v>
      </c>
      <c r="D65" s="27" t="str">
        <f t="shared" si="7"/>
        <v>N/A</v>
      </c>
      <c r="E65" s="29">
        <v>1579.8067811999999</v>
      </c>
      <c r="F65" s="27" t="str">
        <f t="shared" si="8"/>
        <v>N/A</v>
      </c>
      <c r="G65" s="29">
        <v>730.37888198999997</v>
      </c>
      <c r="H65" s="27" t="str">
        <f t="shared" si="9"/>
        <v>N/A</v>
      </c>
      <c r="I65" s="8">
        <v>-3.44</v>
      </c>
      <c r="J65" s="8">
        <v>-53.8</v>
      </c>
      <c r="K65" s="28" t="s">
        <v>734</v>
      </c>
      <c r="L65" s="105" t="str">
        <f t="shared" si="10"/>
        <v>No</v>
      </c>
    </row>
    <row r="66" spans="1:12" x14ac:dyDescent="0.2">
      <c r="A66" s="168" t="s">
        <v>1495</v>
      </c>
      <c r="B66" s="22" t="s">
        <v>213</v>
      </c>
      <c r="C66" s="29">
        <v>5072.4414227999996</v>
      </c>
      <c r="D66" s="27" t="str">
        <f t="shared" si="7"/>
        <v>N/A</v>
      </c>
      <c r="E66" s="29">
        <v>4918.9758652999999</v>
      </c>
      <c r="F66" s="27" t="str">
        <f t="shared" si="8"/>
        <v>N/A</v>
      </c>
      <c r="G66" s="29">
        <v>4140.3199287999996</v>
      </c>
      <c r="H66" s="27" t="str">
        <f t="shared" si="9"/>
        <v>N/A</v>
      </c>
      <c r="I66" s="8">
        <v>-3.03</v>
      </c>
      <c r="J66" s="8">
        <v>-15.8</v>
      </c>
      <c r="K66" s="28" t="s">
        <v>734</v>
      </c>
      <c r="L66" s="105" t="str">
        <f t="shared" si="10"/>
        <v>Yes</v>
      </c>
    </row>
    <row r="67" spans="1:12" x14ac:dyDescent="0.2">
      <c r="A67" s="168" t="s">
        <v>1496</v>
      </c>
      <c r="B67" s="22" t="s">
        <v>213</v>
      </c>
      <c r="C67" s="29" t="s">
        <v>1748</v>
      </c>
      <c r="D67" s="27" t="str">
        <f t="shared" si="7"/>
        <v>N/A</v>
      </c>
      <c r="E67" s="29" t="s">
        <v>1748</v>
      </c>
      <c r="F67" s="27" t="str">
        <f t="shared" si="8"/>
        <v>N/A</v>
      </c>
      <c r="G67" s="29" t="s">
        <v>1748</v>
      </c>
      <c r="H67" s="27" t="str">
        <f t="shared" si="9"/>
        <v>N/A</v>
      </c>
      <c r="I67" s="8" t="s">
        <v>1748</v>
      </c>
      <c r="J67" s="8" t="s">
        <v>1748</v>
      </c>
      <c r="K67" s="28" t="s">
        <v>734</v>
      </c>
      <c r="L67" s="105" t="str">
        <f t="shared" si="10"/>
        <v>N/A</v>
      </c>
    </row>
    <row r="68" spans="1:12" x14ac:dyDescent="0.2">
      <c r="A68" s="168" t="s">
        <v>1497</v>
      </c>
      <c r="B68" s="22" t="s">
        <v>213</v>
      </c>
      <c r="C68" s="29">
        <v>3230.8618941999998</v>
      </c>
      <c r="D68" s="27" t="str">
        <f t="shared" si="7"/>
        <v>N/A</v>
      </c>
      <c r="E68" s="29">
        <v>3272.7300501999998</v>
      </c>
      <c r="F68" s="27" t="str">
        <f t="shared" si="8"/>
        <v>N/A</v>
      </c>
      <c r="G68" s="29">
        <v>1191.5167604999999</v>
      </c>
      <c r="H68" s="27" t="str">
        <f t="shared" si="9"/>
        <v>N/A</v>
      </c>
      <c r="I68" s="8">
        <v>1.296</v>
      </c>
      <c r="J68" s="8">
        <v>-63.6</v>
      </c>
      <c r="K68" s="28" t="s">
        <v>734</v>
      </c>
      <c r="L68" s="105" t="str">
        <f t="shared" si="10"/>
        <v>No</v>
      </c>
    </row>
    <row r="69" spans="1:12" x14ac:dyDescent="0.2">
      <c r="A69" s="168" t="s">
        <v>1498</v>
      </c>
      <c r="B69" s="22" t="s">
        <v>213</v>
      </c>
      <c r="C69" s="29">
        <v>3118.6381769999998</v>
      </c>
      <c r="D69" s="27" t="str">
        <f t="shared" si="7"/>
        <v>N/A</v>
      </c>
      <c r="E69" s="29">
        <v>3149.7287508999998</v>
      </c>
      <c r="F69" s="27" t="str">
        <f t="shared" si="8"/>
        <v>N/A</v>
      </c>
      <c r="G69" s="29">
        <v>1074.3610507000001</v>
      </c>
      <c r="H69" s="27" t="str">
        <f t="shared" si="9"/>
        <v>N/A</v>
      </c>
      <c r="I69" s="8">
        <v>0.99690000000000001</v>
      </c>
      <c r="J69" s="8">
        <v>-65.900000000000006</v>
      </c>
      <c r="K69" s="28" t="s">
        <v>734</v>
      </c>
      <c r="L69" s="105" t="str">
        <f t="shared" si="10"/>
        <v>No</v>
      </c>
    </row>
    <row r="70" spans="1:12" x14ac:dyDescent="0.2">
      <c r="A70" s="168" t="s">
        <v>1499</v>
      </c>
      <c r="B70" s="22" t="s">
        <v>213</v>
      </c>
      <c r="C70" s="29" t="s">
        <v>1748</v>
      </c>
      <c r="D70" s="27" t="str">
        <f t="shared" si="7"/>
        <v>N/A</v>
      </c>
      <c r="E70" s="29" t="s">
        <v>1748</v>
      </c>
      <c r="F70" s="27" t="str">
        <f t="shared" si="8"/>
        <v>N/A</v>
      </c>
      <c r="G70" s="29" t="s">
        <v>1748</v>
      </c>
      <c r="H70" s="27" t="str">
        <f t="shared" si="9"/>
        <v>N/A</v>
      </c>
      <c r="I70" s="8" t="s">
        <v>1748</v>
      </c>
      <c r="J70" s="8" t="s">
        <v>1748</v>
      </c>
      <c r="K70" s="28" t="s">
        <v>734</v>
      </c>
      <c r="L70" s="105" t="str">
        <f t="shared" si="10"/>
        <v>N/A</v>
      </c>
    </row>
    <row r="71" spans="1:12" ht="25.5" x14ac:dyDescent="0.2">
      <c r="A71" s="168" t="s">
        <v>1500</v>
      </c>
      <c r="B71" s="22" t="s">
        <v>213</v>
      </c>
      <c r="C71" s="29" t="s">
        <v>1748</v>
      </c>
      <c r="D71" s="27" t="str">
        <f t="shared" si="7"/>
        <v>N/A</v>
      </c>
      <c r="E71" s="29" t="s">
        <v>1748</v>
      </c>
      <c r="F71" s="27" t="str">
        <f t="shared" si="8"/>
        <v>N/A</v>
      </c>
      <c r="G71" s="29" t="s">
        <v>1748</v>
      </c>
      <c r="H71" s="27" t="str">
        <f t="shared" si="9"/>
        <v>N/A</v>
      </c>
      <c r="I71" s="8" t="s">
        <v>1748</v>
      </c>
      <c r="J71" s="8" t="s">
        <v>1748</v>
      </c>
      <c r="K71" s="28" t="s">
        <v>734</v>
      </c>
      <c r="L71" s="105" t="str">
        <f t="shared" si="10"/>
        <v>N/A</v>
      </c>
    </row>
    <row r="72" spans="1:12" x14ac:dyDescent="0.2">
      <c r="A72" s="168" t="s">
        <v>1501</v>
      </c>
      <c r="B72" s="22" t="s">
        <v>213</v>
      </c>
      <c r="C72" s="29">
        <v>2987.0133301999999</v>
      </c>
      <c r="D72" s="27" t="str">
        <f t="shared" si="7"/>
        <v>N/A</v>
      </c>
      <c r="E72" s="29">
        <v>3022.7379169999999</v>
      </c>
      <c r="F72" s="27" t="str">
        <f t="shared" si="8"/>
        <v>N/A</v>
      </c>
      <c r="G72" s="29">
        <v>1389.7041873999999</v>
      </c>
      <c r="H72" s="27" t="str">
        <f t="shared" si="9"/>
        <v>N/A</v>
      </c>
      <c r="I72" s="8">
        <v>1.196</v>
      </c>
      <c r="J72" s="8">
        <v>-54</v>
      </c>
      <c r="K72" s="28" t="s">
        <v>734</v>
      </c>
      <c r="L72" s="105" t="str">
        <f t="shared" si="10"/>
        <v>No</v>
      </c>
    </row>
    <row r="73" spans="1:12" x14ac:dyDescent="0.2">
      <c r="A73" s="168" t="s">
        <v>1502</v>
      </c>
      <c r="B73" s="22" t="s">
        <v>213</v>
      </c>
      <c r="C73" s="29">
        <v>4393.4461829000002</v>
      </c>
      <c r="D73" s="27" t="str">
        <f t="shared" si="7"/>
        <v>N/A</v>
      </c>
      <c r="E73" s="29">
        <v>4616.0651250000001</v>
      </c>
      <c r="F73" s="27" t="str">
        <f t="shared" si="8"/>
        <v>N/A</v>
      </c>
      <c r="G73" s="29">
        <v>858.42164178999997</v>
      </c>
      <c r="H73" s="27" t="str">
        <f t="shared" si="9"/>
        <v>N/A</v>
      </c>
      <c r="I73" s="8">
        <v>5.0670000000000002</v>
      </c>
      <c r="J73" s="8">
        <v>-81.400000000000006</v>
      </c>
      <c r="K73" s="28" t="s">
        <v>734</v>
      </c>
      <c r="L73" s="105" t="str">
        <f t="shared" si="10"/>
        <v>No</v>
      </c>
    </row>
    <row r="74" spans="1:12" x14ac:dyDescent="0.2">
      <c r="A74" s="168" t="s">
        <v>1503</v>
      </c>
      <c r="B74" s="22" t="s">
        <v>213</v>
      </c>
      <c r="C74" s="29" t="s">
        <v>1748</v>
      </c>
      <c r="D74" s="27" t="str">
        <f t="shared" si="7"/>
        <v>N/A</v>
      </c>
      <c r="E74" s="29" t="s">
        <v>1748</v>
      </c>
      <c r="F74" s="27" t="str">
        <f t="shared" si="8"/>
        <v>N/A</v>
      </c>
      <c r="G74" s="29" t="s">
        <v>1748</v>
      </c>
      <c r="H74" s="27" t="str">
        <f t="shared" si="9"/>
        <v>N/A</v>
      </c>
      <c r="I74" s="8" t="s">
        <v>1748</v>
      </c>
      <c r="J74" s="8" t="s">
        <v>1748</v>
      </c>
      <c r="K74" s="28" t="s">
        <v>734</v>
      </c>
      <c r="L74" s="105" t="str">
        <f t="shared" si="10"/>
        <v>N/A</v>
      </c>
    </row>
    <row r="75" spans="1:12" x14ac:dyDescent="0.2">
      <c r="A75" s="168" t="s">
        <v>1585</v>
      </c>
      <c r="B75" s="22" t="s">
        <v>213</v>
      </c>
      <c r="C75" s="29">
        <v>347432361</v>
      </c>
      <c r="D75" s="27" t="str">
        <f t="shared" ref="D75:D144" si="11">IF($B75="N/A","N/A",IF(C75&gt;10,"No",IF(C75&lt;-10,"No","Yes")))</f>
        <v>N/A</v>
      </c>
      <c r="E75" s="29">
        <v>376226054</v>
      </c>
      <c r="F75" s="27" t="str">
        <f t="shared" ref="F75:F144" si="12">IF($B75="N/A","N/A",IF(E75&gt;10,"No",IF(E75&lt;-10,"No","Yes")))</f>
        <v>N/A</v>
      </c>
      <c r="G75" s="29">
        <v>204864943</v>
      </c>
      <c r="H75" s="27" t="str">
        <f t="shared" ref="H75:H144" si="13">IF($B75="N/A","N/A",IF(G75&gt;10,"No",IF(G75&lt;-10,"No","Yes")))</f>
        <v>N/A</v>
      </c>
      <c r="I75" s="8">
        <v>8.2880000000000003</v>
      </c>
      <c r="J75" s="8">
        <v>-45.5</v>
      </c>
      <c r="K75" s="28" t="s">
        <v>734</v>
      </c>
      <c r="L75" s="105" t="str">
        <f t="shared" ref="L75:L135" si="14">IF(J75="Div by 0", "N/A", IF(K75="N/A","N/A", IF(J75&gt;VALUE(MID(K75,1,2)), "No", IF(J75&lt;-1*VALUE(MID(K75,1,2)), "No", "Yes"))))</f>
        <v>No</v>
      </c>
    </row>
    <row r="76" spans="1:12" x14ac:dyDescent="0.2">
      <c r="A76" s="168" t="s">
        <v>595</v>
      </c>
      <c r="B76" s="22" t="s">
        <v>213</v>
      </c>
      <c r="C76" s="23">
        <v>46134</v>
      </c>
      <c r="D76" s="27" t="str">
        <f t="shared" si="11"/>
        <v>N/A</v>
      </c>
      <c r="E76" s="23">
        <v>46676</v>
      </c>
      <c r="F76" s="27" t="str">
        <f t="shared" si="12"/>
        <v>N/A</v>
      </c>
      <c r="G76" s="23">
        <v>29646</v>
      </c>
      <c r="H76" s="27" t="str">
        <f t="shared" si="13"/>
        <v>N/A</v>
      </c>
      <c r="I76" s="8">
        <v>1.175</v>
      </c>
      <c r="J76" s="8">
        <v>-36.5</v>
      </c>
      <c r="K76" s="28" t="s">
        <v>734</v>
      </c>
      <c r="L76" s="105" t="str">
        <f t="shared" si="14"/>
        <v>No</v>
      </c>
    </row>
    <row r="77" spans="1:12" x14ac:dyDescent="0.2">
      <c r="A77" s="168" t="s">
        <v>1412</v>
      </c>
      <c r="B77" s="22" t="s">
        <v>213</v>
      </c>
      <c r="C77" s="29">
        <v>7530.9394590000002</v>
      </c>
      <c r="D77" s="27" t="str">
        <f t="shared" si="11"/>
        <v>N/A</v>
      </c>
      <c r="E77" s="29">
        <v>8060.3747965000002</v>
      </c>
      <c r="F77" s="27" t="str">
        <f t="shared" si="12"/>
        <v>N/A</v>
      </c>
      <c r="G77" s="29">
        <v>6910.3738446999996</v>
      </c>
      <c r="H77" s="27" t="str">
        <f t="shared" si="13"/>
        <v>N/A</v>
      </c>
      <c r="I77" s="8">
        <v>7.03</v>
      </c>
      <c r="J77" s="8">
        <v>-14.3</v>
      </c>
      <c r="K77" s="28" t="s">
        <v>734</v>
      </c>
      <c r="L77" s="105" t="str">
        <f t="shared" si="14"/>
        <v>Yes</v>
      </c>
    </row>
    <row r="78" spans="1:12" x14ac:dyDescent="0.2">
      <c r="A78" s="168" t="s">
        <v>1413</v>
      </c>
      <c r="B78" s="22" t="s">
        <v>213</v>
      </c>
      <c r="C78" s="23">
        <v>4.2774959899000002</v>
      </c>
      <c r="D78" s="27" t="str">
        <f t="shared" si="11"/>
        <v>N/A</v>
      </c>
      <c r="E78" s="23">
        <v>4.3862584625999999</v>
      </c>
      <c r="F78" s="27" t="str">
        <f t="shared" si="12"/>
        <v>N/A</v>
      </c>
      <c r="G78" s="23">
        <v>3.5058017945</v>
      </c>
      <c r="H78" s="27" t="str">
        <f t="shared" si="13"/>
        <v>N/A</v>
      </c>
      <c r="I78" s="8">
        <v>2.5430000000000001</v>
      </c>
      <c r="J78" s="8">
        <v>-20.100000000000001</v>
      </c>
      <c r="K78" s="28" t="s">
        <v>734</v>
      </c>
      <c r="L78" s="105" t="str">
        <f t="shared" si="14"/>
        <v>Yes</v>
      </c>
    </row>
    <row r="79" spans="1:12" ht="25.5" x14ac:dyDescent="0.2">
      <c r="A79" s="168" t="s">
        <v>596</v>
      </c>
      <c r="B79" s="22" t="s">
        <v>213</v>
      </c>
      <c r="C79" s="29">
        <v>10474454</v>
      </c>
      <c r="D79" s="27" t="str">
        <f t="shared" si="11"/>
        <v>N/A</v>
      </c>
      <c r="E79" s="29">
        <v>11344654</v>
      </c>
      <c r="F79" s="27" t="str">
        <f t="shared" si="12"/>
        <v>N/A</v>
      </c>
      <c r="G79" s="29">
        <v>4698709</v>
      </c>
      <c r="H79" s="27" t="str">
        <f t="shared" si="13"/>
        <v>N/A</v>
      </c>
      <c r="I79" s="8">
        <v>8.3079999999999998</v>
      </c>
      <c r="J79" s="8">
        <v>-58.6</v>
      </c>
      <c r="K79" s="28" t="s">
        <v>734</v>
      </c>
      <c r="L79" s="105" t="str">
        <f t="shared" si="14"/>
        <v>No</v>
      </c>
    </row>
    <row r="80" spans="1:12" x14ac:dyDescent="0.2">
      <c r="A80" s="168" t="s">
        <v>597</v>
      </c>
      <c r="B80" s="22" t="s">
        <v>213</v>
      </c>
      <c r="C80" s="23">
        <v>160</v>
      </c>
      <c r="D80" s="27" t="str">
        <f t="shared" si="11"/>
        <v>N/A</v>
      </c>
      <c r="E80" s="23">
        <v>161</v>
      </c>
      <c r="F80" s="27" t="str">
        <f t="shared" si="12"/>
        <v>N/A</v>
      </c>
      <c r="G80" s="23">
        <v>141</v>
      </c>
      <c r="H80" s="27" t="str">
        <f t="shared" si="13"/>
        <v>N/A</v>
      </c>
      <c r="I80" s="8">
        <v>0.625</v>
      </c>
      <c r="J80" s="8">
        <v>-12.4</v>
      </c>
      <c r="K80" s="28" t="s">
        <v>734</v>
      </c>
      <c r="L80" s="105" t="str">
        <f t="shared" si="14"/>
        <v>Yes</v>
      </c>
    </row>
    <row r="81" spans="1:12" x14ac:dyDescent="0.2">
      <c r="A81" s="168" t="s">
        <v>1414</v>
      </c>
      <c r="B81" s="22" t="s">
        <v>213</v>
      </c>
      <c r="C81" s="29">
        <v>65465.337500000001</v>
      </c>
      <c r="D81" s="27" t="str">
        <f t="shared" si="11"/>
        <v>N/A</v>
      </c>
      <c r="E81" s="29">
        <v>70463.689440999995</v>
      </c>
      <c r="F81" s="27" t="str">
        <f t="shared" si="12"/>
        <v>N/A</v>
      </c>
      <c r="G81" s="29">
        <v>33324.177304999997</v>
      </c>
      <c r="H81" s="27" t="str">
        <f t="shared" si="13"/>
        <v>N/A</v>
      </c>
      <c r="I81" s="8">
        <v>7.6349999999999998</v>
      </c>
      <c r="J81" s="8">
        <v>-52.7</v>
      </c>
      <c r="K81" s="28" t="s">
        <v>734</v>
      </c>
      <c r="L81" s="105" t="str">
        <f t="shared" si="14"/>
        <v>No</v>
      </c>
    </row>
    <row r="82" spans="1:12" ht="25.5" x14ac:dyDescent="0.2">
      <c r="A82" s="168" t="s">
        <v>598</v>
      </c>
      <c r="B82" s="22" t="s">
        <v>213</v>
      </c>
      <c r="C82" s="29">
        <v>26989235</v>
      </c>
      <c r="D82" s="27" t="str">
        <f t="shared" si="11"/>
        <v>N/A</v>
      </c>
      <c r="E82" s="29">
        <v>24138246</v>
      </c>
      <c r="F82" s="27" t="str">
        <f t="shared" si="12"/>
        <v>N/A</v>
      </c>
      <c r="G82" s="29">
        <v>14916541</v>
      </c>
      <c r="H82" s="27" t="str">
        <f t="shared" si="13"/>
        <v>N/A</v>
      </c>
      <c r="I82" s="8">
        <v>-10.6</v>
      </c>
      <c r="J82" s="8">
        <v>-38.200000000000003</v>
      </c>
      <c r="K82" s="28" t="s">
        <v>734</v>
      </c>
      <c r="L82" s="105" t="str">
        <f t="shared" si="14"/>
        <v>No</v>
      </c>
    </row>
    <row r="83" spans="1:12" x14ac:dyDescent="0.2">
      <c r="A83" s="168" t="s">
        <v>599</v>
      </c>
      <c r="B83" s="22" t="s">
        <v>213</v>
      </c>
      <c r="C83" s="23">
        <v>608</v>
      </c>
      <c r="D83" s="27" t="str">
        <f t="shared" si="11"/>
        <v>N/A</v>
      </c>
      <c r="E83" s="23">
        <v>511</v>
      </c>
      <c r="F83" s="27" t="str">
        <f t="shared" si="12"/>
        <v>N/A</v>
      </c>
      <c r="G83" s="23">
        <v>351</v>
      </c>
      <c r="H83" s="27" t="str">
        <f t="shared" si="13"/>
        <v>N/A</v>
      </c>
      <c r="I83" s="8">
        <v>-16</v>
      </c>
      <c r="J83" s="8">
        <v>-31.3</v>
      </c>
      <c r="K83" s="28" t="s">
        <v>734</v>
      </c>
      <c r="L83" s="105" t="str">
        <f t="shared" si="14"/>
        <v>No</v>
      </c>
    </row>
    <row r="84" spans="1:12" ht="25.5" x14ac:dyDescent="0.2">
      <c r="A84" s="137" t="s">
        <v>1415</v>
      </c>
      <c r="B84" s="22" t="s">
        <v>213</v>
      </c>
      <c r="C84" s="29">
        <v>44390.189144999997</v>
      </c>
      <c r="D84" s="27" t="str">
        <f t="shared" si="11"/>
        <v>N/A</v>
      </c>
      <c r="E84" s="29">
        <v>47237.272016000003</v>
      </c>
      <c r="F84" s="27" t="str">
        <f t="shared" si="12"/>
        <v>N/A</v>
      </c>
      <c r="G84" s="29">
        <v>42497.267806000003</v>
      </c>
      <c r="H84" s="27" t="str">
        <f t="shared" si="13"/>
        <v>N/A</v>
      </c>
      <c r="I84" s="8">
        <v>6.4139999999999997</v>
      </c>
      <c r="J84" s="8">
        <v>-10</v>
      </c>
      <c r="K84" s="28" t="s">
        <v>734</v>
      </c>
      <c r="L84" s="105" t="str">
        <f t="shared" si="14"/>
        <v>Yes</v>
      </c>
    </row>
    <row r="85" spans="1:12" x14ac:dyDescent="0.2">
      <c r="A85" s="137" t="s">
        <v>600</v>
      </c>
      <c r="B85" s="22" t="s">
        <v>213</v>
      </c>
      <c r="C85" s="29">
        <v>130672120</v>
      </c>
      <c r="D85" s="27" t="str">
        <f t="shared" si="11"/>
        <v>N/A</v>
      </c>
      <c r="E85" s="29">
        <v>139660839</v>
      </c>
      <c r="F85" s="27" t="str">
        <f t="shared" si="12"/>
        <v>N/A</v>
      </c>
      <c r="G85" s="29">
        <v>121537564</v>
      </c>
      <c r="H85" s="27" t="str">
        <f t="shared" si="13"/>
        <v>N/A</v>
      </c>
      <c r="I85" s="8">
        <v>6.8789999999999996</v>
      </c>
      <c r="J85" s="8">
        <v>-13</v>
      </c>
      <c r="K85" s="28" t="s">
        <v>734</v>
      </c>
      <c r="L85" s="105" t="str">
        <f t="shared" si="14"/>
        <v>Yes</v>
      </c>
    </row>
    <row r="86" spans="1:12" x14ac:dyDescent="0.2">
      <c r="A86" s="137" t="s">
        <v>601</v>
      </c>
      <c r="B86" s="22" t="s">
        <v>213</v>
      </c>
      <c r="C86" s="23">
        <v>1405</v>
      </c>
      <c r="D86" s="27" t="str">
        <f t="shared" si="11"/>
        <v>N/A</v>
      </c>
      <c r="E86" s="23">
        <v>1331</v>
      </c>
      <c r="F86" s="27" t="str">
        <f t="shared" si="12"/>
        <v>N/A</v>
      </c>
      <c r="G86" s="23">
        <v>1259</v>
      </c>
      <c r="H86" s="27" t="str">
        <f t="shared" si="13"/>
        <v>N/A</v>
      </c>
      <c r="I86" s="8">
        <v>-5.27</v>
      </c>
      <c r="J86" s="8">
        <v>-5.41</v>
      </c>
      <c r="K86" s="28" t="s">
        <v>734</v>
      </c>
      <c r="L86" s="105" t="str">
        <f t="shared" si="14"/>
        <v>Yes</v>
      </c>
    </row>
    <row r="87" spans="1:12" x14ac:dyDescent="0.2">
      <c r="A87" s="137" t="s">
        <v>1416</v>
      </c>
      <c r="B87" s="22" t="s">
        <v>213</v>
      </c>
      <c r="C87" s="29">
        <v>93005.067616</v>
      </c>
      <c r="D87" s="27" t="str">
        <f t="shared" si="11"/>
        <v>N/A</v>
      </c>
      <c r="E87" s="29">
        <v>104929.25545</v>
      </c>
      <c r="F87" s="27" t="str">
        <f t="shared" si="12"/>
        <v>N/A</v>
      </c>
      <c r="G87" s="29">
        <v>96534.999205999993</v>
      </c>
      <c r="H87" s="27" t="str">
        <f t="shared" si="13"/>
        <v>N/A</v>
      </c>
      <c r="I87" s="8">
        <v>12.82</v>
      </c>
      <c r="J87" s="8">
        <v>-8</v>
      </c>
      <c r="K87" s="28" t="s">
        <v>734</v>
      </c>
      <c r="L87" s="105" t="str">
        <f t="shared" si="14"/>
        <v>Yes</v>
      </c>
    </row>
    <row r="88" spans="1:12" x14ac:dyDescent="0.2">
      <c r="A88" s="168" t="s">
        <v>602</v>
      </c>
      <c r="B88" s="22" t="s">
        <v>213</v>
      </c>
      <c r="C88" s="29">
        <v>475731196</v>
      </c>
      <c r="D88" s="27" t="str">
        <f t="shared" si="11"/>
        <v>N/A</v>
      </c>
      <c r="E88" s="29">
        <v>485767482</v>
      </c>
      <c r="F88" s="27" t="str">
        <f t="shared" si="12"/>
        <v>N/A</v>
      </c>
      <c r="G88" s="29">
        <v>474343635</v>
      </c>
      <c r="H88" s="27" t="str">
        <f t="shared" si="13"/>
        <v>N/A</v>
      </c>
      <c r="I88" s="8">
        <v>2.11</v>
      </c>
      <c r="J88" s="8">
        <v>-2.35</v>
      </c>
      <c r="K88" s="28" t="s">
        <v>734</v>
      </c>
      <c r="L88" s="105" t="str">
        <f t="shared" si="14"/>
        <v>Yes</v>
      </c>
    </row>
    <row r="89" spans="1:12" x14ac:dyDescent="0.2">
      <c r="A89" s="172" t="s">
        <v>603</v>
      </c>
      <c r="B89" s="23" t="s">
        <v>213</v>
      </c>
      <c r="C89" s="23">
        <v>15166</v>
      </c>
      <c r="D89" s="27" t="str">
        <f t="shared" si="11"/>
        <v>N/A</v>
      </c>
      <c r="E89" s="23">
        <v>14854</v>
      </c>
      <c r="F89" s="27" t="str">
        <f t="shared" si="12"/>
        <v>N/A</v>
      </c>
      <c r="G89" s="23">
        <v>14603</v>
      </c>
      <c r="H89" s="27" t="str">
        <f t="shared" si="13"/>
        <v>N/A</v>
      </c>
      <c r="I89" s="8">
        <v>-2.06</v>
      </c>
      <c r="J89" s="8">
        <v>-1.69</v>
      </c>
      <c r="K89" s="31" t="s">
        <v>734</v>
      </c>
      <c r="L89" s="105" t="str">
        <f t="shared" si="14"/>
        <v>Yes</v>
      </c>
    </row>
    <row r="90" spans="1:12" x14ac:dyDescent="0.2">
      <c r="A90" s="168" t="s">
        <v>1417</v>
      </c>
      <c r="B90" s="22" t="s">
        <v>213</v>
      </c>
      <c r="C90" s="29">
        <v>31368.270869</v>
      </c>
      <c r="D90" s="27" t="str">
        <f t="shared" si="11"/>
        <v>N/A</v>
      </c>
      <c r="E90" s="29">
        <v>32702.806112999999</v>
      </c>
      <c r="F90" s="27" t="str">
        <f t="shared" si="12"/>
        <v>N/A</v>
      </c>
      <c r="G90" s="29">
        <v>32482.615558000001</v>
      </c>
      <c r="H90" s="27" t="str">
        <f t="shared" si="13"/>
        <v>N/A</v>
      </c>
      <c r="I90" s="8">
        <v>4.2539999999999996</v>
      </c>
      <c r="J90" s="8">
        <v>-0.67300000000000004</v>
      </c>
      <c r="K90" s="28" t="s">
        <v>734</v>
      </c>
      <c r="L90" s="105" t="str">
        <f t="shared" si="14"/>
        <v>Yes</v>
      </c>
    </row>
    <row r="91" spans="1:12" ht="25.5" x14ac:dyDescent="0.2">
      <c r="A91" s="168" t="s">
        <v>604</v>
      </c>
      <c r="B91" s="22" t="s">
        <v>213</v>
      </c>
      <c r="C91" s="29">
        <v>117418945</v>
      </c>
      <c r="D91" s="27" t="str">
        <f t="shared" si="11"/>
        <v>N/A</v>
      </c>
      <c r="E91" s="29">
        <v>138491300</v>
      </c>
      <c r="F91" s="27" t="str">
        <f t="shared" si="12"/>
        <v>N/A</v>
      </c>
      <c r="G91" s="29">
        <v>52862937</v>
      </c>
      <c r="H91" s="27" t="str">
        <f t="shared" si="13"/>
        <v>N/A</v>
      </c>
      <c r="I91" s="8">
        <v>17.95</v>
      </c>
      <c r="J91" s="8">
        <v>-61.8</v>
      </c>
      <c r="K91" s="28" t="s">
        <v>734</v>
      </c>
      <c r="L91" s="105" t="str">
        <f t="shared" si="14"/>
        <v>No</v>
      </c>
    </row>
    <row r="92" spans="1:12" x14ac:dyDescent="0.2">
      <c r="A92" s="168" t="s">
        <v>605</v>
      </c>
      <c r="B92" s="22" t="s">
        <v>213</v>
      </c>
      <c r="C92" s="23">
        <v>257610</v>
      </c>
      <c r="D92" s="27" t="str">
        <f t="shared" si="11"/>
        <v>N/A</v>
      </c>
      <c r="E92" s="23">
        <v>282835</v>
      </c>
      <c r="F92" s="27" t="str">
        <f t="shared" si="12"/>
        <v>N/A</v>
      </c>
      <c r="G92" s="23">
        <v>147701</v>
      </c>
      <c r="H92" s="27" t="str">
        <f t="shared" si="13"/>
        <v>N/A</v>
      </c>
      <c r="I92" s="8">
        <v>9.7919999999999998</v>
      </c>
      <c r="J92" s="8">
        <v>-47.8</v>
      </c>
      <c r="K92" s="28" t="s">
        <v>734</v>
      </c>
      <c r="L92" s="105" t="str">
        <f t="shared" si="14"/>
        <v>No</v>
      </c>
    </row>
    <row r="93" spans="1:12" x14ac:dyDescent="0.2">
      <c r="A93" s="168" t="s">
        <v>1418</v>
      </c>
      <c r="B93" s="22" t="s">
        <v>213</v>
      </c>
      <c r="C93" s="29">
        <v>455.80119172000002</v>
      </c>
      <c r="D93" s="27" t="str">
        <f t="shared" si="11"/>
        <v>N/A</v>
      </c>
      <c r="E93" s="29">
        <v>489.65403857000001</v>
      </c>
      <c r="F93" s="27" t="str">
        <f t="shared" si="12"/>
        <v>N/A</v>
      </c>
      <c r="G93" s="29">
        <v>357.90507172999997</v>
      </c>
      <c r="H93" s="27" t="str">
        <f t="shared" si="13"/>
        <v>N/A</v>
      </c>
      <c r="I93" s="8">
        <v>7.4269999999999996</v>
      </c>
      <c r="J93" s="8">
        <v>-26.9</v>
      </c>
      <c r="K93" s="28" t="s">
        <v>734</v>
      </c>
      <c r="L93" s="105" t="str">
        <f t="shared" si="14"/>
        <v>Yes</v>
      </c>
    </row>
    <row r="94" spans="1:12" x14ac:dyDescent="0.2">
      <c r="A94" s="168" t="s">
        <v>606</v>
      </c>
      <c r="B94" s="22" t="s">
        <v>213</v>
      </c>
      <c r="C94" s="29">
        <v>29114315</v>
      </c>
      <c r="D94" s="27" t="str">
        <f t="shared" si="11"/>
        <v>N/A</v>
      </c>
      <c r="E94" s="29">
        <v>32478407</v>
      </c>
      <c r="F94" s="27" t="str">
        <f t="shared" si="12"/>
        <v>N/A</v>
      </c>
      <c r="G94" s="29">
        <v>9758203</v>
      </c>
      <c r="H94" s="27" t="str">
        <f t="shared" si="13"/>
        <v>N/A</v>
      </c>
      <c r="I94" s="8">
        <v>11.55</v>
      </c>
      <c r="J94" s="8">
        <v>-70</v>
      </c>
      <c r="K94" s="28" t="s">
        <v>734</v>
      </c>
      <c r="L94" s="105" t="str">
        <f t="shared" si="14"/>
        <v>No</v>
      </c>
    </row>
    <row r="95" spans="1:12" x14ac:dyDescent="0.2">
      <c r="A95" s="168" t="s">
        <v>607</v>
      </c>
      <c r="B95" s="22" t="s">
        <v>213</v>
      </c>
      <c r="C95" s="23">
        <v>95242</v>
      </c>
      <c r="D95" s="27" t="str">
        <f t="shared" si="11"/>
        <v>N/A</v>
      </c>
      <c r="E95" s="23">
        <v>105138</v>
      </c>
      <c r="F95" s="27" t="str">
        <f t="shared" si="12"/>
        <v>N/A</v>
      </c>
      <c r="G95" s="23">
        <v>33230</v>
      </c>
      <c r="H95" s="27" t="str">
        <f t="shared" si="13"/>
        <v>N/A</v>
      </c>
      <c r="I95" s="8">
        <v>10.39</v>
      </c>
      <c r="J95" s="8">
        <v>-68.400000000000006</v>
      </c>
      <c r="K95" s="28" t="s">
        <v>734</v>
      </c>
      <c r="L95" s="105" t="str">
        <f t="shared" si="14"/>
        <v>No</v>
      </c>
    </row>
    <row r="96" spans="1:12" x14ac:dyDescent="0.2">
      <c r="A96" s="168" t="s">
        <v>1419</v>
      </c>
      <c r="B96" s="22" t="s">
        <v>213</v>
      </c>
      <c r="C96" s="29">
        <v>305.6877743</v>
      </c>
      <c r="D96" s="27" t="str">
        <f t="shared" si="11"/>
        <v>N/A</v>
      </c>
      <c r="E96" s="29">
        <v>308.91216306000001</v>
      </c>
      <c r="F96" s="27" t="str">
        <f t="shared" si="12"/>
        <v>N/A</v>
      </c>
      <c r="G96" s="29">
        <v>293.65642492000001</v>
      </c>
      <c r="H96" s="27" t="str">
        <f t="shared" si="13"/>
        <v>N/A</v>
      </c>
      <c r="I96" s="8">
        <v>1.0549999999999999</v>
      </c>
      <c r="J96" s="8">
        <v>-4.9400000000000004</v>
      </c>
      <c r="K96" s="28" t="s">
        <v>734</v>
      </c>
      <c r="L96" s="105" t="str">
        <f t="shared" si="14"/>
        <v>Yes</v>
      </c>
    </row>
    <row r="97" spans="1:12" ht="25.5" x14ac:dyDescent="0.2">
      <c r="A97" s="168" t="s">
        <v>608</v>
      </c>
      <c r="B97" s="22" t="s">
        <v>213</v>
      </c>
      <c r="C97" s="29">
        <v>6135832</v>
      </c>
      <c r="D97" s="27" t="str">
        <f t="shared" si="11"/>
        <v>N/A</v>
      </c>
      <c r="E97" s="29">
        <v>6694795</v>
      </c>
      <c r="F97" s="27" t="str">
        <f t="shared" si="12"/>
        <v>N/A</v>
      </c>
      <c r="G97" s="29">
        <v>14201181</v>
      </c>
      <c r="H97" s="27" t="str">
        <f t="shared" si="13"/>
        <v>N/A</v>
      </c>
      <c r="I97" s="8">
        <v>9.11</v>
      </c>
      <c r="J97" s="8">
        <v>112.1</v>
      </c>
      <c r="K97" s="28" t="s">
        <v>734</v>
      </c>
      <c r="L97" s="105" t="str">
        <f t="shared" si="14"/>
        <v>No</v>
      </c>
    </row>
    <row r="98" spans="1:12" x14ac:dyDescent="0.2">
      <c r="A98" s="168" t="s">
        <v>609</v>
      </c>
      <c r="B98" s="22" t="s">
        <v>213</v>
      </c>
      <c r="C98" s="23">
        <v>51612</v>
      </c>
      <c r="D98" s="27" t="str">
        <f t="shared" si="11"/>
        <v>N/A</v>
      </c>
      <c r="E98" s="23">
        <v>56051</v>
      </c>
      <c r="F98" s="27" t="str">
        <f t="shared" si="12"/>
        <v>N/A</v>
      </c>
      <c r="G98" s="23">
        <v>10566</v>
      </c>
      <c r="H98" s="27" t="str">
        <f t="shared" si="13"/>
        <v>N/A</v>
      </c>
      <c r="I98" s="8">
        <v>8.6010000000000009</v>
      </c>
      <c r="J98" s="8">
        <v>-81.099999999999994</v>
      </c>
      <c r="K98" s="28" t="s">
        <v>734</v>
      </c>
      <c r="L98" s="105" t="str">
        <f t="shared" si="14"/>
        <v>No</v>
      </c>
    </row>
    <row r="99" spans="1:12" ht="25.5" x14ac:dyDescent="0.2">
      <c r="A99" s="168" t="s">
        <v>1420</v>
      </c>
      <c r="B99" s="22" t="s">
        <v>213</v>
      </c>
      <c r="C99" s="29">
        <v>118.88382547</v>
      </c>
      <c r="D99" s="27" t="str">
        <f t="shared" si="11"/>
        <v>N/A</v>
      </c>
      <c r="E99" s="29">
        <v>119.44113397</v>
      </c>
      <c r="F99" s="27" t="str">
        <f t="shared" si="12"/>
        <v>N/A</v>
      </c>
      <c r="G99" s="29">
        <v>1344.0451447999999</v>
      </c>
      <c r="H99" s="27" t="str">
        <f t="shared" si="13"/>
        <v>N/A</v>
      </c>
      <c r="I99" s="8">
        <v>0.46879999999999999</v>
      </c>
      <c r="J99" s="8">
        <v>1025</v>
      </c>
      <c r="K99" s="28" t="s">
        <v>734</v>
      </c>
      <c r="L99" s="105" t="str">
        <f t="shared" si="14"/>
        <v>No</v>
      </c>
    </row>
    <row r="100" spans="1:12" ht="25.5" x14ac:dyDescent="0.2">
      <c r="A100" s="168" t="s">
        <v>610</v>
      </c>
      <c r="B100" s="22" t="s">
        <v>213</v>
      </c>
      <c r="C100" s="29">
        <v>106744407</v>
      </c>
      <c r="D100" s="27" t="str">
        <f t="shared" si="11"/>
        <v>N/A</v>
      </c>
      <c r="E100" s="29">
        <v>128601456</v>
      </c>
      <c r="F100" s="27" t="str">
        <f t="shared" si="12"/>
        <v>N/A</v>
      </c>
      <c r="G100" s="29">
        <v>16214781</v>
      </c>
      <c r="H100" s="27" t="str">
        <f t="shared" si="13"/>
        <v>N/A</v>
      </c>
      <c r="I100" s="8">
        <v>20.48</v>
      </c>
      <c r="J100" s="8">
        <v>-87.4</v>
      </c>
      <c r="K100" s="28" t="s">
        <v>734</v>
      </c>
      <c r="L100" s="105" t="str">
        <f t="shared" si="14"/>
        <v>No</v>
      </c>
    </row>
    <row r="101" spans="1:12" x14ac:dyDescent="0.2">
      <c r="A101" s="168" t="s">
        <v>611</v>
      </c>
      <c r="B101" s="22" t="s">
        <v>213</v>
      </c>
      <c r="C101" s="23">
        <v>168378</v>
      </c>
      <c r="D101" s="27" t="str">
        <f t="shared" si="11"/>
        <v>N/A</v>
      </c>
      <c r="E101" s="23">
        <v>180751</v>
      </c>
      <c r="F101" s="27" t="str">
        <f t="shared" si="12"/>
        <v>N/A</v>
      </c>
      <c r="G101" s="23">
        <v>46579</v>
      </c>
      <c r="H101" s="27" t="str">
        <f t="shared" si="13"/>
        <v>N/A</v>
      </c>
      <c r="I101" s="8">
        <v>7.3479999999999999</v>
      </c>
      <c r="J101" s="8">
        <v>-74.2</v>
      </c>
      <c r="K101" s="28" t="s">
        <v>734</v>
      </c>
      <c r="L101" s="105" t="str">
        <f t="shared" si="14"/>
        <v>No</v>
      </c>
    </row>
    <row r="102" spans="1:12" x14ac:dyDescent="0.2">
      <c r="A102" s="168" t="s">
        <v>1421</v>
      </c>
      <c r="B102" s="22" t="s">
        <v>213</v>
      </c>
      <c r="C102" s="29">
        <v>633.95697181000003</v>
      </c>
      <c r="D102" s="27" t="str">
        <f t="shared" si="11"/>
        <v>N/A</v>
      </c>
      <c r="E102" s="29">
        <v>711.48406370999999</v>
      </c>
      <c r="F102" s="27" t="str">
        <f t="shared" si="12"/>
        <v>N/A</v>
      </c>
      <c r="G102" s="29">
        <v>348.11354901999999</v>
      </c>
      <c r="H102" s="27" t="str">
        <f t="shared" si="13"/>
        <v>N/A</v>
      </c>
      <c r="I102" s="8">
        <v>12.23</v>
      </c>
      <c r="J102" s="8">
        <v>-51.1</v>
      </c>
      <c r="K102" s="28" t="s">
        <v>734</v>
      </c>
      <c r="L102" s="105" t="str">
        <f t="shared" si="14"/>
        <v>No</v>
      </c>
    </row>
    <row r="103" spans="1:12" x14ac:dyDescent="0.2">
      <c r="A103" s="168" t="s">
        <v>612</v>
      </c>
      <c r="B103" s="22" t="s">
        <v>213</v>
      </c>
      <c r="C103" s="29">
        <v>84252904</v>
      </c>
      <c r="D103" s="27" t="str">
        <f t="shared" si="11"/>
        <v>N/A</v>
      </c>
      <c r="E103" s="29">
        <v>93955332</v>
      </c>
      <c r="F103" s="27" t="str">
        <f t="shared" si="12"/>
        <v>N/A</v>
      </c>
      <c r="G103" s="29">
        <v>189248392</v>
      </c>
      <c r="H103" s="27" t="str">
        <f t="shared" si="13"/>
        <v>N/A</v>
      </c>
      <c r="I103" s="8">
        <v>11.52</v>
      </c>
      <c r="J103" s="8">
        <v>101.4</v>
      </c>
      <c r="K103" s="28" t="s">
        <v>734</v>
      </c>
      <c r="L103" s="105" t="str">
        <f t="shared" si="14"/>
        <v>No</v>
      </c>
    </row>
    <row r="104" spans="1:12" x14ac:dyDescent="0.2">
      <c r="A104" s="168" t="s">
        <v>613</v>
      </c>
      <c r="B104" s="22" t="s">
        <v>213</v>
      </c>
      <c r="C104" s="23">
        <v>152907</v>
      </c>
      <c r="D104" s="27" t="str">
        <f t="shared" si="11"/>
        <v>N/A</v>
      </c>
      <c r="E104" s="23">
        <v>167413</v>
      </c>
      <c r="F104" s="27" t="str">
        <f t="shared" si="12"/>
        <v>N/A</v>
      </c>
      <c r="G104" s="23">
        <v>75833</v>
      </c>
      <c r="H104" s="27" t="str">
        <f t="shared" si="13"/>
        <v>N/A</v>
      </c>
      <c r="I104" s="8">
        <v>9.4870000000000001</v>
      </c>
      <c r="J104" s="8">
        <v>-54.7</v>
      </c>
      <c r="K104" s="28" t="s">
        <v>734</v>
      </c>
      <c r="L104" s="105" t="str">
        <f t="shared" si="14"/>
        <v>No</v>
      </c>
    </row>
    <row r="105" spans="1:12" x14ac:dyDescent="0.2">
      <c r="A105" s="168" t="s">
        <v>1422</v>
      </c>
      <c r="B105" s="22" t="s">
        <v>213</v>
      </c>
      <c r="C105" s="29">
        <v>551.00750129000005</v>
      </c>
      <c r="D105" s="27" t="str">
        <f t="shared" si="11"/>
        <v>N/A</v>
      </c>
      <c r="E105" s="29">
        <v>561.21885397000005</v>
      </c>
      <c r="F105" s="27" t="str">
        <f t="shared" si="12"/>
        <v>N/A</v>
      </c>
      <c r="G105" s="29">
        <v>2495.5941609000001</v>
      </c>
      <c r="H105" s="27" t="str">
        <f t="shared" si="13"/>
        <v>N/A</v>
      </c>
      <c r="I105" s="8">
        <v>1.853</v>
      </c>
      <c r="J105" s="8">
        <v>344.7</v>
      </c>
      <c r="K105" s="28" t="s">
        <v>734</v>
      </c>
      <c r="L105" s="105" t="str">
        <f t="shared" si="14"/>
        <v>No</v>
      </c>
    </row>
    <row r="106" spans="1:12" ht="25.5" x14ac:dyDescent="0.2">
      <c r="A106" s="168" t="s">
        <v>614</v>
      </c>
      <c r="B106" s="22" t="s">
        <v>213</v>
      </c>
      <c r="C106" s="29">
        <v>4498123</v>
      </c>
      <c r="D106" s="27" t="str">
        <f t="shared" si="11"/>
        <v>N/A</v>
      </c>
      <c r="E106" s="29">
        <v>5006145</v>
      </c>
      <c r="F106" s="27" t="str">
        <f t="shared" si="12"/>
        <v>N/A</v>
      </c>
      <c r="G106" s="29">
        <v>3359253</v>
      </c>
      <c r="H106" s="27" t="str">
        <f t="shared" si="13"/>
        <v>N/A</v>
      </c>
      <c r="I106" s="8">
        <v>11.29</v>
      </c>
      <c r="J106" s="8">
        <v>-32.9</v>
      </c>
      <c r="K106" s="28" t="s">
        <v>734</v>
      </c>
      <c r="L106" s="105" t="str">
        <f t="shared" si="14"/>
        <v>No</v>
      </c>
    </row>
    <row r="107" spans="1:12" x14ac:dyDescent="0.2">
      <c r="A107" s="168" t="s">
        <v>615</v>
      </c>
      <c r="B107" s="22" t="s">
        <v>213</v>
      </c>
      <c r="C107" s="23">
        <v>3062</v>
      </c>
      <c r="D107" s="27" t="str">
        <f t="shared" si="11"/>
        <v>N/A</v>
      </c>
      <c r="E107" s="23">
        <v>3558</v>
      </c>
      <c r="F107" s="27" t="str">
        <f t="shared" si="12"/>
        <v>N/A</v>
      </c>
      <c r="G107" s="23">
        <v>2215</v>
      </c>
      <c r="H107" s="27" t="str">
        <f t="shared" si="13"/>
        <v>N/A</v>
      </c>
      <c r="I107" s="8">
        <v>16.2</v>
      </c>
      <c r="J107" s="8">
        <v>-37.700000000000003</v>
      </c>
      <c r="K107" s="28" t="s">
        <v>734</v>
      </c>
      <c r="L107" s="105" t="str">
        <f t="shared" si="14"/>
        <v>No</v>
      </c>
    </row>
    <row r="108" spans="1:12" ht="25.5" x14ac:dyDescent="0.2">
      <c r="A108" s="168" t="s">
        <v>1423</v>
      </c>
      <c r="B108" s="22" t="s">
        <v>213</v>
      </c>
      <c r="C108" s="29">
        <v>1469.0146963</v>
      </c>
      <c r="D108" s="27" t="str">
        <f t="shared" si="11"/>
        <v>N/A</v>
      </c>
      <c r="E108" s="29">
        <v>1407.0109612000001</v>
      </c>
      <c r="F108" s="27" t="str">
        <f t="shared" si="12"/>
        <v>N/A</v>
      </c>
      <c r="G108" s="29">
        <v>1516.5927764999999</v>
      </c>
      <c r="H108" s="27" t="str">
        <f t="shared" si="13"/>
        <v>N/A</v>
      </c>
      <c r="I108" s="8">
        <v>-4.22</v>
      </c>
      <c r="J108" s="8">
        <v>7.7880000000000003</v>
      </c>
      <c r="K108" s="28" t="s">
        <v>734</v>
      </c>
      <c r="L108" s="105" t="str">
        <f t="shared" si="14"/>
        <v>Yes</v>
      </c>
    </row>
    <row r="109" spans="1:12" ht="25.5" x14ac:dyDescent="0.2">
      <c r="A109" s="168" t="s">
        <v>616</v>
      </c>
      <c r="B109" s="22" t="s">
        <v>213</v>
      </c>
      <c r="C109" s="29">
        <v>59112385</v>
      </c>
      <c r="D109" s="27" t="str">
        <f t="shared" si="11"/>
        <v>N/A</v>
      </c>
      <c r="E109" s="29">
        <v>66339267</v>
      </c>
      <c r="F109" s="27" t="str">
        <f t="shared" si="12"/>
        <v>N/A</v>
      </c>
      <c r="G109" s="29">
        <v>18162687</v>
      </c>
      <c r="H109" s="27" t="str">
        <f t="shared" si="13"/>
        <v>N/A</v>
      </c>
      <c r="I109" s="8">
        <v>12.23</v>
      </c>
      <c r="J109" s="8">
        <v>-72.599999999999994</v>
      </c>
      <c r="K109" s="28" t="s">
        <v>734</v>
      </c>
      <c r="L109" s="105" t="str">
        <f t="shared" si="14"/>
        <v>No</v>
      </c>
    </row>
    <row r="110" spans="1:12" x14ac:dyDescent="0.2">
      <c r="A110" s="168" t="s">
        <v>617</v>
      </c>
      <c r="B110" s="22" t="s">
        <v>213</v>
      </c>
      <c r="C110" s="23">
        <v>189608</v>
      </c>
      <c r="D110" s="27" t="str">
        <f t="shared" si="11"/>
        <v>N/A</v>
      </c>
      <c r="E110" s="23">
        <v>212116</v>
      </c>
      <c r="F110" s="27" t="str">
        <f t="shared" si="12"/>
        <v>N/A</v>
      </c>
      <c r="G110" s="23">
        <v>94066</v>
      </c>
      <c r="H110" s="27" t="str">
        <f t="shared" si="13"/>
        <v>N/A</v>
      </c>
      <c r="I110" s="8">
        <v>11.87</v>
      </c>
      <c r="J110" s="8">
        <v>-55.7</v>
      </c>
      <c r="K110" s="28" t="s">
        <v>734</v>
      </c>
      <c r="L110" s="105" t="str">
        <f t="shared" si="14"/>
        <v>No</v>
      </c>
    </row>
    <row r="111" spans="1:12" x14ac:dyDescent="0.2">
      <c r="A111" s="168" t="s">
        <v>1424</v>
      </c>
      <c r="B111" s="22" t="s">
        <v>213</v>
      </c>
      <c r="C111" s="29">
        <v>311.76102802000003</v>
      </c>
      <c r="D111" s="27" t="str">
        <f t="shared" si="11"/>
        <v>N/A</v>
      </c>
      <c r="E111" s="29">
        <v>312.74994342999997</v>
      </c>
      <c r="F111" s="27" t="str">
        <f t="shared" si="12"/>
        <v>N/A</v>
      </c>
      <c r="G111" s="29">
        <v>193.08450450000001</v>
      </c>
      <c r="H111" s="27" t="str">
        <f t="shared" si="13"/>
        <v>N/A</v>
      </c>
      <c r="I111" s="8">
        <v>0.31719999999999998</v>
      </c>
      <c r="J111" s="8">
        <v>-38.299999999999997</v>
      </c>
      <c r="K111" s="28" t="s">
        <v>734</v>
      </c>
      <c r="L111" s="105" t="str">
        <f t="shared" si="14"/>
        <v>No</v>
      </c>
    </row>
    <row r="112" spans="1:12" x14ac:dyDescent="0.2">
      <c r="A112" s="168" t="s">
        <v>618</v>
      </c>
      <c r="B112" s="22" t="s">
        <v>213</v>
      </c>
      <c r="C112" s="29">
        <v>182241594</v>
      </c>
      <c r="D112" s="27" t="str">
        <f t="shared" si="11"/>
        <v>N/A</v>
      </c>
      <c r="E112" s="29">
        <v>195737231</v>
      </c>
      <c r="F112" s="27" t="str">
        <f t="shared" si="12"/>
        <v>N/A</v>
      </c>
      <c r="G112" s="29">
        <v>77220770</v>
      </c>
      <c r="H112" s="27" t="str">
        <f t="shared" si="13"/>
        <v>N/A</v>
      </c>
      <c r="I112" s="8">
        <v>7.4050000000000002</v>
      </c>
      <c r="J112" s="8">
        <v>-60.5</v>
      </c>
      <c r="K112" s="28" t="s">
        <v>734</v>
      </c>
      <c r="L112" s="105" t="str">
        <f t="shared" si="14"/>
        <v>No</v>
      </c>
    </row>
    <row r="113" spans="1:12" x14ac:dyDescent="0.2">
      <c r="A113" s="168" t="s">
        <v>619</v>
      </c>
      <c r="B113" s="22" t="s">
        <v>213</v>
      </c>
      <c r="C113" s="23">
        <v>212012</v>
      </c>
      <c r="D113" s="27" t="str">
        <f t="shared" si="11"/>
        <v>N/A</v>
      </c>
      <c r="E113" s="23">
        <v>201454</v>
      </c>
      <c r="F113" s="27" t="str">
        <f t="shared" si="12"/>
        <v>N/A</v>
      </c>
      <c r="G113" s="23">
        <v>63177</v>
      </c>
      <c r="H113" s="27" t="str">
        <f t="shared" si="13"/>
        <v>N/A</v>
      </c>
      <c r="I113" s="8">
        <v>-4.9800000000000004</v>
      </c>
      <c r="J113" s="8">
        <v>-68.599999999999994</v>
      </c>
      <c r="K113" s="28" t="s">
        <v>734</v>
      </c>
      <c r="L113" s="105" t="str">
        <f t="shared" si="14"/>
        <v>No</v>
      </c>
    </row>
    <row r="114" spans="1:12" x14ac:dyDescent="0.2">
      <c r="A114" s="168" t="s">
        <v>1425</v>
      </c>
      <c r="B114" s="22" t="s">
        <v>213</v>
      </c>
      <c r="C114" s="29">
        <v>859.58150481999996</v>
      </c>
      <c r="D114" s="27" t="str">
        <f t="shared" si="11"/>
        <v>N/A</v>
      </c>
      <c r="E114" s="29">
        <v>971.62245972000005</v>
      </c>
      <c r="F114" s="27" t="str">
        <f t="shared" si="12"/>
        <v>N/A</v>
      </c>
      <c r="G114" s="29">
        <v>1222.2924482000001</v>
      </c>
      <c r="H114" s="27" t="str">
        <f t="shared" si="13"/>
        <v>N/A</v>
      </c>
      <c r="I114" s="8">
        <v>13.03</v>
      </c>
      <c r="J114" s="8">
        <v>25.8</v>
      </c>
      <c r="K114" s="28" t="s">
        <v>734</v>
      </c>
      <c r="L114" s="105" t="str">
        <f t="shared" si="14"/>
        <v>Yes</v>
      </c>
    </row>
    <row r="115" spans="1:12" ht="25.5" x14ac:dyDescent="0.2">
      <c r="A115" s="168" t="s">
        <v>620</v>
      </c>
      <c r="B115" s="22" t="s">
        <v>213</v>
      </c>
      <c r="C115" s="29">
        <v>20726597</v>
      </c>
      <c r="D115" s="27" t="str">
        <f t="shared" si="11"/>
        <v>N/A</v>
      </c>
      <c r="E115" s="29">
        <v>22981696</v>
      </c>
      <c r="F115" s="27" t="str">
        <f t="shared" si="12"/>
        <v>N/A</v>
      </c>
      <c r="G115" s="29">
        <v>9590181</v>
      </c>
      <c r="H115" s="27" t="str">
        <f t="shared" si="13"/>
        <v>N/A</v>
      </c>
      <c r="I115" s="8">
        <v>10.88</v>
      </c>
      <c r="J115" s="8">
        <v>-58.3</v>
      </c>
      <c r="K115" s="28" t="s">
        <v>734</v>
      </c>
      <c r="L115" s="105" t="str">
        <f t="shared" si="14"/>
        <v>No</v>
      </c>
    </row>
    <row r="116" spans="1:12" x14ac:dyDescent="0.2">
      <c r="A116" s="172" t="s">
        <v>621</v>
      </c>
      <c r="B116" s="23" t="s">
        <v>213</v>
      </c>
      <c r="C116" s="23">
        <v>9229</v>
      </c>
      <c r="D116" s="27" t="str">
        <f t="shared" si="11"/>
        <v>N/A</v>
      </c>
      <c r="E116" s="23">
        <v>9502</v>
      </c>
      <c r="F116" s="27" t="str">
        <f t="shared" si="12"/>
        <v>N/A</v>
      </c>
      <c r="G116" s="23">
        <v>18266</v>
      </c>
      <c r="H116" s="27" t="str">
        <f t="shared" si="13"/>
        <v>N/A</v>
      </c>
      <c r="I116" s="8">
        <v>2.9580000000000002</v>
      </c>
      <c r="J116" s="8">
        <v>92.23</v>
      </c>
      <c r="K116" s="31" t="s">
        <v>734</v>
      </c>
      <c r="L116" s="105" t="str">
        <f t="shared" si="14"/>
        <v>No</v>
      </c>
    </row>
    <row r="117" spans="1:12" ht="25.5" x14ac:dyDescent="0.2">
      <c r="A117" s="168" t="s">
        <v>1426</v>
      </c>
      <c r="B117" s="22" t="s">
        <v>213</v>
      </c>
      <c r="C117" s="29">
        <v>2245.8117889</v>
      </c>
      <c r="D117" s="27" t="str">
        <f t="shared" si="11"/>
        <v>N/A</v>
      </c>
      <c r="E117" s="29">
        <v>2418.6167123</v>
      </c>
      <c r="F117" s="27" t="str">
        <f t="shared" si="12"/>
        <v>N/A</v>
      </c>
      <c r="G117" s="29">
        <v>525.02907040000002</v>
      </c>
      <c r="H117" s="27" t="str">
        <f t="shared" si="13"/>
        <v>N/A</v>
      </c>
      <c r="I117" s="8">
        <v>7.6950000000000003</v>
      </c>
      <c r="J117" s="8">
        <v>-78.3</v>
      </c>
      <c r="K117" s="28" t="s">
        <v>734</v>
      </c>
      <c r="L117" s="105" t="str">
        <f t="shared" si="14"/>
        <v>No</v>
      </c>
    </row>
    <row r="118" spans="1:12" ht="25.5" x14ac:dyDescent="0.2">
      <c r="A118" s="168" t="s">
        <v>622</v>
      </c>
      <c r="B118" s="22" t="s">
        <v>213</v>
      </c>
      <c r="C118" s="29">
        <v>6623377</v>
      </c>
      <c r="D118" s="27" t="str">
        <f t="shared" si="11"/>
        <v>N/A</v>
      </c>
      <c r="E118" s="29">
        <v>10587639</v>
      </c>
      <c r="F118" s="27" t="str">
        <f t="shared" si="12"/>
        <v>N/A</v>
      </c>
      <c r="G118" s="29">
        <v>6911655</v>
      </c>
      <c r="H118" s="27" t="str">
        <f t="shared" si="13"/>
        <v>N/A</v>
      </c>
      <c r="I118" s="8">
        <v>59.85</v>
      </c>
      <c r="J118" s="8">
        <v>-34.700000000000003</v>
      </c>
      <c r="K118" s="28" t="s">
        <v>734</v>
      </c>
      <c r="L118" s="105" t="str">
        <f t="shared" si="14"/>
        <v>No</v>
      </c>
    </row>
    <row r="119" spans="1:12" x14ac:dyDescent="0.2">
      <c r="A119" s="168" t="s">
        <v>623</v>
      </c>
      <c r="B119" s="22" t="s">
        <v>213</v>
      </c>
      <c r="C119" s="23">
        <v>19872</v>
      </c>
      <c r="D119" s="27" t="str">
        <f t="shared" si="11"/>
        <v>N/A</v>
      </c>
      <c r="E119" s="23">
        <v>22437</v>
      </c>
      <c r="F119" s="27" t="str">
        <f t="shared" si="12"/>
        <v>N/A</v>
      </c>
      <c r="G119" s="23">
        <v>10797</v>
      </c>
      <c r="H119" s="27" t="str">
        <f t="shared" si="13"/>
        <v>N/A</v>
      </c>
      <c r="I119" s="8">
        <v>12.91</v>
      </c>
      <c r="J119" s="8">
        <v>-51.9</v>
      </c>
      <c r="K119" s="28" t="s">
        <v>734</v>
      </c>
      <c r="L119" s="105" t="str">
        <f t="shared" si="14"/>
        <v>No</v>
      </c>
    </row>
    <row r="120" spans="1:12" ht="25.5" x14ac:dyDescent="0.2">
      <c r="A120" s="168" t="s">
        <v>1427</v>
      </c>
      <c r="B120" s="22" t="s">
        <v>213</v>
      </c>
      <c r="C120" s="29">
        <v>333.30198268999999</v>
      </c>
      <c r="D120" s="27" t="str">
        <f t="shared" si="11"/>
        <v>N/A</v>
      </c>
      <c r="E120" s="29">
        <v>471.88300575</v>
      </c>
      <c r="F120" s="27" t="str">
        <f t="shared" si="12"/>
        <v>N/A</v>
      </c>
      <c r="G120" s="29">
        <v>640.14587385000004</v>
      </c>
      <c r="H120" s="27" t="str">
        <f t="shared" si="13"/>
        <v>N/A</v>
      </c>
      <c r="I120" s="8">
        <v>41.58</v>
      </c>
      <c r="J120" s="8">
        <v>35.659999999999997</v>
      </c>
      <c r="K120" s="28" t="s">
        <v>734</v>
      </c>
      <c r="L120" s="105" t="str">
        <f t="shared" si="14"/>
        <v>No</v>
      </c>
    </row>
    <row r="121" spans="1:12" ht="25.5" x14ac:dyDescent="0.2">
      <c r="A121" s="168" t="s">
        <v>624</v>
      </c>
      <c r="B121" s="22" t="s">
        <v>213</v>
      </c>
      <c r="C121" s="29">
        <v>161072031</v>
      </c>
      <c r="D121" s="27" t="str">
        <f t="shared" si="11"/>
        <v>N/A</v>
      </c>
      <c r="E121" s="29">
        <v>159730012</v>
      </c>
      <c r="F121" s="27" t="str">
        <f t="shared" si="12"/>
        <v>N/A</v>
      </c>
      <c r="G121" s="29">
        <v>182382685</v>
      </c>
      <c r="H121" s="27" t="str">
        <f t="shared" si="13"/>
        <v>N/A</v>
      </c>
      <c r="I121" s="8">
        <v>-0.83299999999999996</v>
      </c>
      <c r="J121" s="8">
        <v>14.18</v>
      </c>
      <c r="K121" s="28" t="s">
        <v>734</v>
      </c>
      <c r="L121" s="105" t="str">
        <f t="shared" si="14"/>
        <v>Yes</v>
      </c>
    </row>
    <row r="122" spans="1:12" x14ac:dyDescent="0.2">
      <c r="A122" s="168" t="s">
        <v>625</v>
      </c>
      <c r="B122" s="22" t="s">
        <v>213</v>
      </c>
      <c r="C122" s="23">
        <v>19551</v>
      </c>
      <c r="D122" s="27" t="str">
        <f t="shared" si="11"/>
        <v>N/A</v>
      </c>
      <c r="E122" s="23">
        <v>19671</v>
      </c>
      <c r="F122" s="27" t="str">
        <f t="shared" si="12"/>
        <v>N/A</v>
      </c>
      <c r="G122" s="23">
        <v>21081</v>
      </c>
      <c r="H122" s="27" t="str">
        <f t="shared" si="13"/>
        <v>N/A</v>
      </c>
      <c r="I122" s="8">
        <v>0.61380000000000001</v>
      </c>
      <c r="J122" s="8">
        <v>7.1680000000000001</v>
      </c>
      <c r="K122" s="28" t="s">
        <v>734</v>
      </c>
      <c r="L122" s="105" t="str">
        <f t="shared" si="14"/>
        <v>Yes</v>
      </c>
    </row>
    <row r="123" spans="1:12" ht="25.5" x14ac:dyDescent="0.2">
      <c r="A123" s="168" t="s">
        <v>1428</v>
      </c>
      <c r="B123" s="22" t="s">
        <v>213</v>
      </c>
      <c r="C123" s="29">
        <v>8238.5571581999993</v>
      </c>
      <c r="D123" s="27" t="str">
        <f t="shared" si="11"/>
        <v>N/A</v>
      </c>
      <c r="E123" s="29">
        <v>8120.0758476999999</v>
      </c>
      <c r="F123" s="27" t="str">
        <f t="shared" si="12"/>
        <v>N/A</v>
      </c>
      <c r="G123" s="29">
        <v>8651.5196147999995</v>
      </c>
      <c r="H123" s="27" t="str">
        <f t="shared" si="13"/>
        <v>N/A</v>
      </c>
      <c r="I123" s="8">
        <v>-1.44</v>
      </c>
      <c r="J123" s="8">
        <v>6.5449999999999999</v>
      </c>
      <c r="K123" s="28" t="s">
        <v>734</v>
      </c>
      <c r="L123" s="105" t="str">
        <f t="shared" si="14"/>
        <v>Yes</v>
      </c>
    </row>
    <row r="124" spans="1:12" ht="25.5" x14ac:dyDescent="0.2">
      <c r="A124" s="168" t="s">
        <v>626</v>
      </c>
      <c r="B124" s="22" t="s">
        <v>213</v>
      </c>
      <c r="C124" s="29">
        <v>15915497</v>
      </c>
      <c r="D124" s="27" t="str">
        <f t="shared" si="11"/>
        <v>N/A</v>
      </c>
      <c r="E124" s="29">
        <v>22152661</v>
      </c>
      <c r="F124" s="27" t="str">
        <f t="shared" si="12"/>
        <v>N/A</v>
      </c>
      <c r="G124" s="29">
        <v>16552860</v>
      </c>
      <c r="H124" s="27" t="str">
        <f t="shared" si="13"/>
        <v>N/A</v>
      </c>
      <c r="I124" s="8">
        <v>39.19</v>
      </c>
      <c r="J124" s="8">
        <v>-25.3</v>
      </c>
      <c r="K124" s="28" t="s">
        <v>734</v>
      </c>
      <c r="L124" s="105" t="str">
        <f t="shared" si="14"/>
        <v>Yes</v>
      </c>
    </row>
    <row r="125" spans="1:12" ht="25.5" x14ac:dyDescent="0.2">
      <c r="A125" s="168" t="s">
        <v>627</v>
      </c>
      <c r="B125" s="22" t="s">
        <v>213</v>
      </c>
      <c r="C125" s="23">
        <v>16602</v>
      </c>
      <c r="D125" s="27" t="str">
        <f t="shared" si="11"/>
        <v>N/A</v>
      </c>
      <c r="E125" s="23">
        <v>16235</v>
      </c>
      <c r="F125" s="27" t="str">
        <f t="shared" si="12"/>
        <v>N/A</v>
      </c>
      <c r="G125" s="23">
        <v>12910</v>
      </c>
      <c r="H125" s="27" t="str">
        <f t="shared" si="13"/>
        <v>N/A</v>
      </c>
      <c r="I125" s="8">
        <v>-2.21</v>
      </c>
      <c r="J125" s="8">
        <v>-20.5</v>
      </c>
      <c r="K125" s="28" t="s">
        <v>734</v>
      </c>
      <c r="L125" s="105" t="str">
        <f t="shared" si="14"/>
        <v>Yes</v>
      </c>
    </row>
    <row r="126" spans="1:12" ht="25.5" x14ac:dyDescent="0.2">
      <c r="A126" s="168" t="s">
        <v>1429</v>
      </c>
      <c r="B126" s="22" t="s">
        <v>213</v>
      </c>
      <c r="C126" s="29">
        <v>958.64937958999997</v>
      </c>
      <c r="D126" s="27" t="str">
        <f t="shared" si="11"/>
        <v>N/A</v>
      </c>
      <c r="E126" s="29">
        <v>1364.5002156</v>
      </c>
      <c r="F126" s="27" t="str">
        <f t="shared" si="12"/>
        <v>N/A</v>
      </c>
      <c r="G126" s="29">
        <v>1282.1735088999999</v>
      </c>
      <c r="H126" s="27" t="str">
        <f t="shared" si="13"/>
        <v>N/A</v>
      </c>
      <c r="I126" s="8">
        <v>42.34</v>
      </c>
      <c r="J126" s="8">
        <v>-6.03</v>
      </c>
      <c r="K126" s="28" t="s">
        <v>734</v>
      </c>
      <c r="L126" s="105" t="str">
        <f t="shared" si="14"/>
        <v>Yes</v>
      </c>
    </row>
    <row r="127" spans="1:12" ht="25.5" x14ac:dyDescent="0.2">
      <c r="A127" s="168" t="s">
        <v>628</v>
      </c>
      <c r="B127" s="22" t="s">
        <v>213</v>
      </c>
      <c r="C127" s="29">
        <v>6626124</v>
      </c>
      <c r="D127" s="27" t="str">
        <f t="shared" si="11"/>
        <v>N/A</v>
      </c>
      <c r="E127" s="29">
        <v>6567296</v>
      </c>
      <c r="F127" s="27" t="str">
        <f t="shared" si="12"/>
        <v>N/A</v>
      </c>
      <c r="G127" s="29">
        <v>3846311</v>
      </c>
      <c r="H127" s="27" t="str">
        <f t="shared" si="13"/>
        <v>N/A</v>
      </c>
      <c r="I127" s="8">
        <v>-0.88800000000000001</v>
      </c>
      <c r="J127" s="8">
        <v>-41.4</v>
      </c>
      <c r="K127" s="28" t="s">
        <v>734</v>
      </c>
      <c r="L127" s="105" t="str">
        <f t="shared" si="14"/>
        <v>No</v>
      </c>
    </row>
    <row r="128" spans="1:12" x14ac:dyDescent="0.2">
      <c r="A128" s="168" t="s">
        <v>629</v>
      </c>
      <c r="B128" s="22" t="s">
        <v>213</v>
      </c>
      <c r="C128" s="23">
        <v>4399</v>
      </c>
      <c r="D128" s="27" t="str">
        <f t="shared" si="11"/>
        <v>N/A</v>
      </c>
      <c r="E128" s="23">
        <v>4488</v>
      </c>
      <c r="F128" s="27" t="str">
        <f t="shared" si="12"/>
        <v>N/A</v>
      </c>
      <c r="G128" s="23">
        <v>1924</v>
      </c>
      <c r="H128" s="27" t="str">
        <f t="shared" si="13"/>
        <v>N/A</v>
      </c>
      <c r="I128" s="8">
        <v>2.0230000000000001</v>
      </c>
      <c r="J128" s="8">
        <v>-57.1</v>
      </c>
      <c r="K128" s="28" t="s">
        <v>734</v>
      </c>
      <c r="L128" s="105" t="str">
        <f t="shared" si="14"/>
        <v>No</v>
      </c>
    </row>
    <row r="129" spans="1:12" ht="25.5" x14ac:dyDescent="0.2">
      <c r="A129" s="168" t="s">
        <v>1430</v>
      </c>
      <c r="B129" s="22" t="s">
        <v>213</v>
      </c>
      <c r="C129" s="29">
        <v>1506.2796089999999</v>
      </c>
      <c r="D129" s="27" t="str">
        <f t="shared" si="11"/>
        <v>N/A</v>
      </c>
      <c r="E129" s="29">
        <v>1463.3012478000001</v>
      </c>
      <c r="F129" s="27" t="str">
        <f t="shared" si="12"/>
        <v>N/A</v>
      </c>
      <c r="G129" s="29">
        <v>1999.1221413999999</v>
      </c>
      <c r="H129" s="27" t="str">
        <f t="shared" si="13"/>
        <v>N/A</v>
      </c>
      <c r="I129" s="8">
        <v>-2.85</v>
      </c>
      <c r="J129" s="8">
        <v>36.619999999999997</v>
      </c>
      <c r="K129" s="28" t="s">
        <v>734</v>
      </c>
      <c r="L129" s="105" t="str">
        <f t="shared" si="14"/>
        <v>No</v>
      </c>
    </row>
    <row r="130" spans="1:12" ht="25.5" x14ac:dyDescent="0.2">
      <c r="A130" s="168" t="s">
        <v>630</v>
      </c>
      <c r="B130" s="22" t="s">
        <v>213</v>
      </c>
      <c r="C130" s="29">
        <v>18923821</v>
      </c>
      <c r="D130" s="27" t="str">
        <f t="shared" si="11"/>
        <v>N/A</v>
      </c>
      <c r="E130" s="29">
        <v>22183789</v>
      </c>
      <c r="F130" s="27" t="str">
        <f t="shared" si="12"/>
        <v>N/A</v>
      </c>
      <c r="G130" s="29">
        <v>13774138</v>
      </c>
      <c r="H130" s="27" t="str">
        <f t="shared" si="13"/>
        <v>N/A</v>
      </c>
      <c r="I130" s="8">
        <v>17.23</v>
      </c>
      <c r="J130" s="8">
        <v>-37.9</v>
      </c>
      <c r="K130" s="28" t="s">
        <v>734</v>
      </c>
      <c r="L130" s="105" t="str">
        <f t="shared" si="14"/>
        <v>No</v>
      </c>
    </row>
    <row r="131" spans="1:12" x14ac:dyDescent="0.2">
      <c r="A131" s="168" t="s">
        <v>631</v>
      </c>
      <c r="B131" s="22" t="s">
        <v>213</v>
      </c>
      <c r="C131" s="23">
        <v>7944</v>
      </c>
      <c r="D131" s="27" t="str">
        <f t="shared" si="11"/>
        <v>N/A</v>
      </c>
      <c r="E131" s="23">
        <v>8483</v>
      </c>
      <c r="F131" s="27" t="str">
        <f t="shared" si="12"/>
        <v>N/A</v>
      </c>
      <c r="G131" s="23">
        <v>4620</v>
      </c>
      <c r="H131" s="27" t="str">
        <f t="shared" si="13"/>
        <v>N/A</v>
      </c>
      <c r="I131" s="8">
        <v>6.7850000000000001</v>
      </c>
      <c r="J131" s="8">
        <v>-45.5</v>
      </c>
      <c r="K131" s="28" t="s">
        <v>734</v>
      </c>
      <c r="L131" s="105" t="str">
        <f t="shared" si="14"/>
        <v>No</v>
      </c>
    </row>
    <row r="132" spans="1:12" ht="25.5" x14ac:dyDescent="0.2">
      <c r="A132" s="168" t="s">
        <v>1431</v>
      </c>
      <c r="B132" s="22" t="s">
        <v>213</v>
      </c>
      <c r="C132" s="29">
        <v>2382.1526939</v>
      </c>
      <c r="D132" s="27" t="str">
        <f t="shared" si="11"/>
        <v>N/A</v>
      </c>
      <c r="E132" s="29">
        <v>2615.0877048000002</v>
      </c>
      <c r="F132" s="27" t="str">
        <f t="shared" si="12"/>
        <v>N/A</v>
      </c>
      <c r="G132" s="29">
        <v>2981.4151514999999</v>
      </c>
      <c r="H132" s="27" t="str">
        <f t="shared" si="13"/>
        <v>N/A</v>
      </c>
      <c r="I132" s="8">
        <v>9.7780000000000005</v>
      </c>
      <c r="J132" s="8">
        <v>14.01</v>
      </c>
      <c r="K132" s="28" t="s">
        <v>734</v>
      </c>
      <c r="L132" s="105" t="str">
        <f t="shared" si="14"/>
        <v>Yes</v>
      </c>
    </row>
    <row r="133" spans="1:12" ht="25.5" x14ac:dyDescent="0.2">
      <c r="A133" s="168" t="s">
        <v>632</v>
      </c>
      <c r="B133" s="22" t="s">
        <v>213</v>
      </c>
      <c r="C133" s="29">
        <v>36501153</v>
      </c>
      <c r="D133" s="27" t="str">
        <f t="shared" si="11"/>
        <v>N/A</v>
      </c>
      <c r="E133" s="29">
        <v>38533455</v>
      </c>
      <c r="F133" s="27" t="str">
        <f t="shared" si="12"/>
        <v>N/A</v>
      </c>
      <c r="G133" s="29">
        <v>37596990</v>
      </c>
      <c r="H133" s="27" t="str">
        <f t="shared" si="13"/>
        <v>N/A</v>
      </c>
      <c r="I133" s="8">
        <v>5.5679999999999996</v>
      </c>
      <c r="J133" s="8">
        <v>-2.4300000000000002</v>
      </c>
      <c r="K133" s="28" t="s">
        <v>734</v>
      </c>
      <c r="L133" s="105" t="str">
        <f t="shared" si="14"/>
        <v>Yes</v>
      </c>
    </row>
    <row r="134" spans="1:12" x14ac:dyDescent="0.2">
      <c r="A134" s="168" t="s">
        <v>633</v>
      </c>
      <c r="B134" s="22" t="s">
        <v>213</v>
      </c>
      <c r="C134" s="23">
        <v>2936</v>
      </c>
      <c r="D134" s="27" t="str">
        <f t="shared" si="11"/>
        <v>N/A</v>
      </c>
      <c r="E134" s="23">
        <v>2996</v>
      </c>
      <c r="F134" s="27" t="str">
        <f t="shared" si="12"/>
        <v>N/A</v>
      </c>
      <c r="G134" s="23">
        <v>2770</v>
      </c>
      <c r="H134" s="27" t="str">
        <f t="shared" si="13"/>
        <v>N/A</v>
      </c>
      <c r="I134" s="8">
        <v>2.044</v>
      </c>
      <c r="J134" s="8">
        <v>-7.54</v>
      </c>
      <c r="K134" s="28" t="s">
        <v>734</v>
      </c>
      <c r="L134" s="105" t="str">
        <f t="shared" si="14"/>
        <v>Yes</v>
      </c>
    </row>
    <row r="135" spans="1:12" x14ac:dyDescent="0.2">
      <c r="A135" s="168" t="s">
        <v>1432</v>
      </c>
      <c r="B135" s="22" t="s">
        <v>213</v>
      </c>
      <c r="C135" s="29">
        <v>12432.27282</v>
      </c>
      <c r="D135" s="27" t="str">
        <f t="shared" si="11"/>
        <v>N/A</v>
      </c>
      <c r="E135" s="29">
        <v>12861.633845</v>
      </c>
      <c r="F135" s="27" t="str">
        <f t="shared" si="12"/>
        <v>N/A</v>
      </c>
      <c r="G135" s="29">
        <v>13572.920577999999</v>
      </c>
      <c r="H135" s="27" t="str">
        <f t="shared" si="13"/>
        <v>N/A</v>
      </c>
      <c r="I135" s="8">
        <v>3.4540000000000002</v>
      </c>
      <c r="J135" s="8">
        <v>5.53</v>
      </c>
      <c r="K135" s="28" t="s">
        <v>734</v>
      </c>
      <c r="L135" s="105" t="str">
        <f t="shared" si="14"/>
        <v>Yes</v>
      </c>
    </row>
    <row r="136" spans="1:12" ht="25.5" x14ac:dyDescent="0.2">
      <c r="A136" s="168" t="s">
        <v>634</v>
      </c>
      <c r="B136" s="22" t="s">
        <v>213</v>
      </c>
      <c r="C136" s="29">
        <v>1182831</v>
      </c>
      <c r="D136" s="27" t="str">
        <f t="shared" si="11"/>
        <v>N/A</v>
      </c>
      <c r="E136" s="29">
        <v>2122375</v>
      </c>
      <c r="F136" s="27" t="str">
        <f t="shared" si="12"/>
        <v>N/A</v>
      </c>
      <c r="G136" s="29">
        <v>1266679</v>
      </c>
      <c r="H136" s="27" t="str">
        <f t="shared" si="13"/>
        <v>N/A</v>
      </c>
      <c r="I136" s="8">
        <v>79.430000000000007</v>
      </c>
      <c r="J136" s="8">
        <v>-40.299999999999997</v>
      </c>
      <c r="K136" s="28" t="s">
        <v>734</v>
      </c>
      <c r="L136" s="105" t="str">
        <f>IF(J136="Div by 0", "N/A", IF(OR(J136="N/A",K136="N/A"),"N/A", IF(J136&gt;VALUE(MID(K136,1,2)), "No", IF(J136&lt;-1*VALUE(MID(K136,1,2)), "No", "Yes"))))</f>
        <v>No</v>
      </c>
    </row>
    <row r="137" spans="1:12" x14ac:dyDescent="0.2">
      <c r="A137" s="168" t="s">
        <v>635</v>
      </c>
      <c r="B137" s="22" t="s">
        <v>213</v>
      </c>
      <c r="C137" s="23">
        <v>15725</v>
      </c>
      <c r="D137" s="27" t="str">
        <f t="shared" si="11"/>
        <v>N/A</v>
      </c>
      <c r="E137" s="23">
        <v>25878</v>
      </c>
      <c r="F137" s="27" t="str">
        <f t="shared" si="12"/>
        <v>N/A</v>
      </c>
      <c r="G137" s="23">
        <v>18482</v>
      </c>
      <c r="H137" s="27" t="str">
        <f t="shared" si="13"/>
        <v>N/A</v>
      </c>
      <c r="I137" s="8">
        <v>64.569999999999993</v>
      </c>
      <c r="J137" s="8">
        <v>-28.6</v>
      </c>
      <c r="K137" s="28" t="s">
        <v>734</v>
      </c>
      <c r="L137" s="105" t="str">
        <f t="shared" ref="L137:L141" si="15">IF(J137="Div by 0", "N/A", IF(OR(J137="N/A",K137="N/A"),"N/A", IF(J137&gt;VALUE(MID(K137,1,2)), "No", IF(J137&lt;-1*VALUE(MID(K137,1,2)), "No", "Yes"))))</f>
        <v>Yes</v>
      </c>
    </row>
    <row r="138" spans="1:12" ht="25.5" x14ac:dyDescent="0.2">
      <c r="A138" s="168" t="s">
        <v>1433</v>
      </c>
      <c r="B138" s="22" t="s">
        <v>213</v>
      </c>
      <c r="C138" s="29">
        <v>75.219777424</v>
      </c>
      <c r="D138" s="27" t="str">
        <f t="shared" si="11"/>
        <v>N/A</v>
      </c>
      <c r="E138" s="29">
        <v>82.014645645000002</v>
      </c>
      <c r="F138" s="27" t="str">
        <f t="shared" si="12"/>
        <v>N/A</v>
      </c>
      <c r="G138" s="29">
        <v>68.535818633999995</v>
      </c>
      <c r="H138" s="27" t="str">
        <f t="shared" si="13"/>
        <v>N/A</v>
      </c>
      <c r="I138" s="8">
        <v>9.0329999999999995</v>
      </c>
      <c r="J138" s="8">
        <v>-16.399999999999999</v>
      </c>
      <c r="K138" s="28" t="s">
        <v>734</v>
      </c>
      <c r="L138" s="105" t="str">
        <f t="shared" si="15"/>
        <v>Yes</v>
      </c>
    </row>
    <row r="139" spans="1:12" ht="25.5" x14ac:dyDescent="0.2">
      <c r="A139" s="168" t="s">
        <v>636</v>
      </c>
      <c r="B139" s="22" t="s">
        <v>213</v>
      </c>
      <c r="C139" s="29">
        <v>6977734</v>
      </c>
      <c r="D139" s="27" t="str">
        <f t="shared" si="11"/>
        <v>N/A</v>
      </c>
      <c r="E139" s="29">
        <v>10028114</v>
      </c>
      <c r="F139" s="27" t="str">
        <f t="shared" si="12"/>
        <v>N/A</v>
      </c>
      <c r="G139" s="29">
        <v>11860897</v>
      </c>
      <c r="H139" s="27" t="str">
        <f t="shared" si="13"/>
        <v>N/A</v>
      </c>
      <c r="I139" s="8">
        <v>43.72</v>
      </c>
      <c r="J139" s="8">
        <v>18.28</v>
      </c>
      <c r="K139" s="28" t="s">
        <v>734</v>
      </c>
      <c r="L139" s="105" t="str">
        <f t="shared" si="15"/>
        <v>Yes</v>
      </c>
    </row>
    <row r="140" spans="1:12" x14ac:dyDescent="0.2">
      <c r="A140" s="168" t="s">
        <v>637</v>
      </c>
      <c r="B140" s="22" t="s">
        <v>213</v>
      </c>
      <c r="C140" s="23">
        <v>186</v>
      </c>
      <c r="D140" s="27" t="str">
        <f t="shared" si="11"/>
        <v>N/A</v>
      </c>
      <c r="E140" s="23">
        <v>276</v>
      </c>
      <c r="F140" s="27" t="str">
        <f t="shared" si="12"/>
        <v>N/A</v>
      </c>
      <c r="G140" s="23">
        <v>293</v>
      </c>
      <c r="H140" s="27" t="str">
        <f t="shared" si="13"/>
        <v>N/A</v>
      </c>
      <c r="I140" s="8">
        <v>48.39</v>
      </c>
      <c r="J140" s="8">
        <v>6.1589999999999998</v>
      </c>
      <c r="K140" s="28" t="s">
        <v>734</v>
      </c>
      <c r="L140" s="105" t="str">
        <f t="shared" si="15"/>
        <v>Yes</v>
      </c>
    </row>
    <row r="141" spans="1:12" ht="25.5" x14ac:dyDescent="0.2">
      <c r="A141" s="168" t="s">
        <v>1434</v>
      </c>
      <c r="B141" s="22" t="s">
        <v>213</v>
      </c>
      <c r="C141" s="29">
        <v>37514.698924999997</v>
      </c>
      <c r="D141" s="27" t="str">
        <f t="shared" si="11"/>
        <v>N/A</v>
      </c>
      <c r="E141" s="29">
        <v>36333.746377000003</v>
      </c>
      <c r="F141" s="27" t="str">
        <f t="shared" si="12"/>
        <v>N/A</v>
      </c>
      <c r="G141" s="29">
        <v>40480.877133000002</v>
      </c>
      <c r="H141" s="27" t="str">
        <f t="shared" si="13"/>
        <v>N/A</v>
      </c>
      <c r="I141" s="8">
        <v>-3.15</v>
      </c>
      <c r="J141" s="8">
        <v>11.41</v>
      </c>
      <c r="K141" s="28" t="s">
        <v>734</v>
      </c>
      <c r="L141" s="105" t="str">
        <f t="shared" si="15"/>
        <v>Yes</v>
      </c>
    </row>
    <row r="142" spans="1:12" ht="25.5" x14ac:dyDescent="0.2">
      <c r="A142" s="168" t="s">
        <v>638</v>
      </c>
      <c r="B142" s="22" t="s">
        <v>213</v>
      </c>
      <c r="C142" s="29">
        <v>49122883</v>
      </c>
      <c r="D142" s="27" t="str">
        <f t="shared" si="11"/>
        <v>N/A</v>
      </c>
      <c r="E142" s="29">
        <v>52288205</v>
      </c>
      <c r="F142" s="27" t="str">
        <f t="shared" si="12"/>
        <v>N/A</v>
      </c>
      <c r="G142" s="29">
        <v>40206493</v>
      </c>
      <c r="H142" s="27" t="str">
        <f t="shared" si="13"/>
        <v>N/A</v>
      </c>
      <c r="I142" s="8">
        <v>6.444</v>
      </c>
      <c r="J142" s="8">
        <v>-23.1</v>
      </c>
      <c r="K142" s="28" t="s">
        <v>734</v>
      </c>
      <c r="L142" s="105" t="str">
        <f t="shared" ref="L142:L153" si="16">IF(J142="Div by 0", "N/A", IF(K142="N/A","N/A", IF(J142&gt;VALUE(MID(K142,1,2)), "No", IF(J142&lt;-1*VALUE(MID(K142,1,2)), "No", "Yes"))))</f>
        <v>Yes</v>
      </c>
    </row>
    <row r="143" spans="1:12" ht="25.5" x14ac:dyDescent="0.2">
      <c r="A143" s="168" t="s">
        <v>639</v>
      </c>
      <c r="B143" s="22" t="s">
        <v>213</v>
      </c>
      <c r="C143" s="23">
        <v>88131</v>
      </c>
      <c r="D143" s="27" t="str">
        <f t="shared" si="11"/>
        <v>N/A</v>
      </c>
      <c r="E143" s="23">
        <v>90376</v>
      </c>
      <c r="F143" s="27" t="str">
        <f t="shared" si="12"/>
        <v>N/A</v>
      </c>
      <c r="G143" s="23">
        <v>47459</v>
      </c>
      <c r="H143" s="27" t="str">
        <f t="shared" si="13"/>
        <v>N/A</v>
      </c>
      <c r="I143" s="8">
        <v>2.5470000000000002</v>
      </c>
      <c r="J143" s="8">
        <v>-47.5</v>
      </c>
      <c r="K143" s="28" t="s">
        <v>734</v>
      </c>
      <c r="L143" s="105" t="str">
        <f t="shared" si="16"/>
        <v>No</v>
      </c>
    </row>
    <row r="144" spans="1:12" ht="25.5" x14ac:dyDescent="0.2">
      <c r="A144" s="168" t="s">
        <v>1435</v>
      </c>
      <c r="B144" s="22" t="s">
        <v>213</v>
      </c>
      <c r="C144" s="29">
        <v>557.38483621</v>
      </c>
      <c r="D144" s="27" t="str">
        <f t="shared" si="11"/>
        <v>N/A</v>
      </c>
      <c r="E144" s="29">
        <v>578.56294813</v>
      </c>
      <c r="F144" s="27" t="str">
        <f t="shared" si="12"/>
        <v>N/A</v>
      </c>
      <c r="G144" s="29">
        <v>847.18373754000004</v>
      </c>
      <c r="H144" s="27" t="str">
        <f t="shared" si="13"/>
        <v>N/A</v>
      </c>
      <c r="I144" s="8">
        <v>3.8</v>
      </c>
      <c r="J144" s="8">
        <v>46.43</v>
      </c>
      <c r="K144" s="28" t="s">
        <v>734</v>
      </c>
      <c r="L144" s="105" t="str">
        <f t="shared" si="16"/>
        <v>No</v>
      </c>
    </row>
    <row r="145" spans="1:12" ht="25.5" x14ac:dyDescent="0.2">
      <c r="A145" s="168" t="s">
        <v>640</v>
      </c>
      <c r="B145" s="22" t="s">
        <v>213</v>
      </c>
      <c r="C145" s="29">
        <v>884522</v>
      </c>
      <c r="D145" s="27" t="str">
        <f t="shared" ref="D145:D153" si="17">IF($B145="N/A","N/A",IF(C145&gt;10,"No",IF(C145&lt;-10,"No","Yes")))</f>
        <v>N/A</v>
      </c>
      <c r="E145" s="29">
        <v>1574817</v>
      </c>
      <c r="F145" s="27" t="str">
        <f t="shared" ref="F145:F153" si="18">IF($B145="N/A","N/A",IF(E145&gt;10,"No",IF(E145&lt;-10,"No","Yes")))</f>
        <v>N/A</v>
      </c>
      <c r="G145" s="29">
        <v>694830</v>
      </c>
      <c r="H145" s="27" t="str">
        <f t="shared" ref="H145:H153" si="19">IF($B145="N/A","N/A",IF(G145&gt;10,"No",IF(G145&lt;-10,"No","Yes")))</f>
        <v>N/A</v>
      </c>
      <c r="I145" s="8">
        <v>78.040000000000006</v>
      </c>
      <c r="J145" s="8">
        <v>-55.9</v>
      </c>
      <c r="K145" s="28" t="s">
        <v>734</v>
      </c>
      <c r="L145" s="105" t="str">
        <f t="shared" si="16"/>
        <v>No</v>
      </c>
    </row>
    <row r="146" spans="1:12" x14ac:dyDescent="0.2">
      <c r="A146" s="168" t="s">
        <v>641</v>
      </c>
      <c r="B146" s="22" t="s">
        <v>213</v>
      </c>
      <c r="C146" s="23">
        <v>30</v>
      </c>
      <c r="D146" s="27" t="str">
        <f t="shared" si="17"/>
        <v>N/A</v>
      </c>
      <c r="E146" s="23">
        <v>28</v>
      </c>
      <c r="F146" s="27" t="str">
        <f t="shared" si="18"/>
        <v>N/A</v>
      </c>
      <c r="G146" s="23">
        <v>28</v>
      </c>
      <c r="H146" s="27" t="str">
        <f t="shared" si="19"/>
        <v>N/A</v>
      </c>
      <c r="I146" s="8">
        <v>-6.67</v>
      </c>
      <c r="J146" s="8">
        <v>0</v>
      </c>
      <c r="K146" s="28" t="s">
        <v>734</v>
      </c>
      <c r="L146" s="105" t="str">
        <f t="shared" si="16"/>
        <v>Yes</v>
      </c>
    </row>
    <row r="147" spans="1:12" ht="25.5" x14ac:dyDescent="0.2">
      <c r="A147" s="168" t="s">
        <v>1436</v>
      </c>
      <c r="B147" s="22" t="s">
        <v>213</v>
      </c>
      <c r="C147" s="29">
        <v>29484.066666999999</v>
      </c>
      <c r="D147" s="27" t="str">
        <f t="shared" si="17"/>
        <v>N/A</v>
      </c>
      <c r="E147" s="29">
        <v>56243.464286000002</v>
      </c>
      <c r="F147" s="27" t="str">
        <f t="shared" si="18"/>
        <v>N/A</v>
      </c>
      <c r="G147" s="29">
        <v>24815.357143000001</v>
      </c>
      <c r="H147" s="27" t="str">
        <f t="shared" si="19"/>
        <v>N/A</v>
      </c>
      <c r="I147" s="8">
        <v>90.76</v>
      </c>
      <c r="J147" s="8">
        <v>-55.9</v>
      </c>
      <c r="K147" s="28" t="s">
        <v>734</v>
      </c>
      <c r="L147" s="105" t="str">
        <f t="shared" si="16"/>
        <v>No</v>
      </c>
    </row>
    <row r="148" spans="1:12" ht="25.5" x14ac:dyDescent="0.2">
      <c r="A148" s="168" t="s">
        <v>642</v>
      </c>
      <c r="B148" s="22" t="s">
        <v>213</v>
      </c>
      <c r="C148" s="29">
        <v>58299074</v>
      </c>
      <c r="D148" s="27" t="str">
        <f t="shared" si="17"/>
        <v>N/A</v>
      </c>
      <c r="E148" s="29">
        <v>65081405</v>
      </c>
      <c r="F148" s="27" t="str">
        <f t="shared" si="18"/>
        <v>N/A</v>
      </c>
      <c r="G148" s="29">
        <v>35394865</v>
      </c>
      <c r="H148" s="27" t="str">
        <f t="shared" si="19"/>
        <v>N/A</v>
      </c>
      <c r="I148" s="8">
        <v>11.63</v>
      </c>
      <c r="J148" s="8">
        <v>-45.6</v>
      </c>
      <c r="K148" s="28" t="s">
        <v>734</v>
      </c>
      <c r="L148" s="105" t="str">
        <f t="shared" si="16"/>
        <v>No</v>
      </c>
    </row>
    <row r="149" spans="1:12" x14ac:dyDescent="0.2">
      <c r="A149" s="168" t="s">
        <v>643</v>
      </c>
      <c r="B149" s="22" t="s">
        <v>213</v>
      </c>
      <c r="C149" s="23">
        <v>38887</v>
      </c>
      <c r="D149" s="27" t="str">
        <f t="shared" si="17"/>
        <v>N/A</v>
      </c>
      <c r="E149" s="23">
        <v>37738</v>
      </c>
      <c r="F149" s="27" t="str">
        <f t="shared" si="18"/>
        <v>N/A</v>
      </c>
      <c r="G149" s="23">
        <v>19640</v>
      </c>
      <c r="H149" s="27" t="str">
        <f t="shared" si="19"/>
        <v>N/A</v>
      </c>
      <c r="I149" s="8">
        <v>-2.95</v>
      </c>
      <c r="J149" s="8">
        <v>-48</v>
      </c>
      <c r="K149" s="28" t="s">
        <v>734</v>
      </c>
      <c r="L149" s="105" t="str">
        <f t="shared" si="16"/>
        <v>No</v>
      </c>
    </row>
    <row r="150" spans="1:12" ht="25.5" x14ac:dyDescent="0.2">
      <c r="A150" s="168" t="s">
        <v>1437</v>
      </c>
      <c r="B150" s="22" t="s">
        <v>213</v>
      </c>
      <c r="C150" s="29">
        <v>1499.1918636</v>
      </c>
      <c r="D150" s="27" t="str">
        <f t="shared" si="17"/>
        <v>N/A</v>
      </c>
      <c r="E150" s="29">
        <v>1724.5589325999999</v>
      </c>
      <c r="F150" s="27" t="str">
        <f t="shared" si="18"/>
        <v>N/A</v>
      </c>
      <c r="G150" s="29">
        <v>1802.1825355999999</v>
      </c>
      <c r="H150" s="27" t="str">
        <f t="shared" si="19"/>
        <v>N/A</v>
      </c>
      <c r="I150" s="8">
        <v>15.03</v>
      </c>
      <c r="J150" s="8">
        <v>4.5010000000000003</v>
      </c>
      <c r="K150" s="28" t="s">
        <v>734</v>
      </c>
      <c r="L150" s="105" t="str">
        <f t="shared" si="16"/>
        <v>Yes</v>
      </c>
    </row>
    <row r="151" spans="1:12" ht="25.5" x14ac:dyDescent="0.2">
      <c r="A151" s="168" t="s">
        <v>644</v>
      </c>
      <c r="B151" s="22" t="s">
        <v>213</v>
      </c>
      <c r="C151" s="29">
        <v>222700603</v>
      </c>
      <c r="D151" s="27" t="str">
        <f t="shared" si="17"/>
        <v>N/A</v>
      </c>
      <c r="E151" s="29">
        <v>231233701</v>
      </c>
      <c r="F151" s="27" t="str">
        <f t="shared" si="18"/>
        <v>N/A</v>
      </c>
      <c r="G151" s="29">
        <v>92958227</v>
      </c>
      <c r="H151" s="27" t="str">
        <f t="shared" si="19"/>
        <v>N/A</v>
      </c>
      <c r="I151" s="8">
        <v>3.8319999999999999</v>
      </c>
      <c r="J151" s="8">
        <v>-59.8</v>
      </c>
      <c r="K151" s="28" t="s">
        <v>734</v>
      </c>
      <c r="L151" s="105" t="str">
        <f t="shared" si="16"/>
        <v>No</v>
      </c>
    </row>
    <row r="152" spans="1:12" x14ac:dyDescent="0.2">
      <c r="A152" s="168" t="s">
        <v>645</v>
      </c>
      <c r="B152" s="22" t="s">
        <v>213</v>
      </c>
      <c r="C152" s="23">
        <v>7176</v>
      </c>
      <c r="D152" s="27" t="str">
        <f t="shared" si="17"/>
        <v>N/A</v>
      </c>
      <c r="E152" s="23">
        <v>7294</v>
      </c>
      <c r="F152" s="27" t="str">
        <f t="shared" si="18"/>
        <v>N/A</v>
      </c>
      <c r="G152" s="23">
        <v>6923</v>
      </c>
      <c r="H152" s="27" t="str">
        <f t="shared" si="19"/>
        <v>N/A</v>
      </c>
      <c r="I152" s="8">
        <v>1.6439999999999999</v>
      </c>
      <c r="J152" s="8">
        <v>-5.09</v>
      </c>
      <c r="K152" s="28" t="s">
        <v>734</v>
      </c>
      <c r="L152" s="105" t="str">
        <f t="shared" si="16"/>
        <v>Yes</v>
      </c>
    </row>
    <row r="153" spans="1:12" ht="25.5" x14ac:dyDescent="0.2">
      <c r="A153" s="168" t="s">
        <v>1438</v>
      </c>
      <c r="B153" s="22" t="s">
        <v>213</v>
      </c>
      <c r="C153" s="29">
        <v>31034.08626</v>
      </c>
      <c r="D153" s="27" t="str">
        <f t="shared" si="17"/>
        <v>N/A</v>
      </c>
      <c r="E153" s="29">
        <v>31701.905813000001</v>
      </c>
      <c r="F153" s="27" t="str">
        <f t="shared" si="18"/>
        <v>N/A</v>
      </c>
      <c r="G153" s="29">
        <v>13427.448649</v>
      </c>
      <c r="H153" s="27" t="str">
        <f t="shared" si="19"/>
        <v>N/A</v>
      </c>
      <c r="I153" s="8">
        <v>2.1520000000000001</v>
      </c>
      <c r="J153" s="8">
        <v>-57.6</v>
      </c>
      <c r="K153" s="28" t="s">
        <v>734</v>
      </c>
      <c r="L153" s="105" t="str">
        <f t="shared" si="16"/>
        <v>No</v>
      </c>
    </row>
    <row r="154" spans="1:12" x14ac:dyDescent="0.2">
      <c r="A154" s="168" t="s">
        <v>1504</v>
      </c>
      <c r="B154" s="22" t="s">
        <v>213</v>
      </c>
      <c r="C154" s="29">
        <v>796.08721086000003</v>
      </c>
      <c r="D154" s="27" t="str">
        <f t="shared" ref="D154:D173" si="20">IF($B154="N/A","N/A",IF(C154&gt;10,"No",IF(C154&lt;-10,"No","Yes")))</f>
        <v>N/A</v>
      </c>
      <c r="E154" s="29">
        <v>818.88497008000002</v>
      </c>
      <c r="F154" s="27" t="str">
        <f t="shared" ref="F154:F173" si="21">IF($B154="N/A","N/A",IF(E154&gt;10,"No",IF(E154&lt;-10,"No","Yes")))</f>
        <v>N/A</v>
      </c>
      <c r="G154" s="29">
        <v>765.17518375999998</v>
      </c>
      <c r="H154" s="27" t="str">
        <f t="shared" ref="H154:H173" si="22">IF($B154="N/A","N/A",IF(G154&gt;10,"No",IF(G154&lt;-10,"No","Yes")))</f>
        <v>N/A</v>
      </c>
      <c r="I154" s="8">
        <v>2.8639999999999999</v>
      </c>
      <c r="J154" s="8">
        <v>-6.56</v>
      </c>
      <c r="K154" s="28" t="s">
        <v>734</v>
      </c>
      <c r="L154" s="105" t="str">
        <f t="shared" ref="L154:L173" si="23">IF(J154="Div by 0", "N/A", IF(K154="N/A","N/A", IF(J154&gt;VALUE(MID(K154,1,2)), "No", IF(J154&lt;-1*VALUE(MID(K154,1,2)), "No", "Yes"))))</f>
        <v>Yes</v>
      </c>
    </row>
    <row r="155" spans="1:12" x14ac:dyDescent="0.2">
      <c r="A155" s="174" t="s">
        <v>1505</v>
      </c>
      <c r="B155" s="22" t="s">
        <v>213</v>
      </c>
      <c r="C155" s="29">
        <v>397.19145301999998</v>
      </c>
      <c r="D155" s="27" t="str">
        <f t="shared" si="20"/>
        <v>N/A</v>
      </c>
      <c r="E155" s="29">
        <v>441.06598395999998</v>
      </c>
      <c r="F155" s="27" t="str">
        <f t="shared" si="21"/>
        <v>N/A</v>
      </c>
      <c r="G155" s="29">
        <v>478.32394503</v>
      </c>
      <c r="H155" s="27" t="str">
        <f t="shared" si="22"/>
        <v>N/A</v>
      </c>
      <c r="I155" s="8">
        <v>11.05</v>
      </c>
      <c r="J155" s="8">
        <v>8.4469999999999992</v>
      </c>
      <c r="K155" s="28" t="s">
        <v>734</v>
      </c>
      <c r="L155" s="105" t="str">
        <f t="shared" si="23"/>
        <v>Yes</v>
      </c>
    </row>
    <row r="156" spans="1:12" ht="25.5" x14ac:dyDescent="0.2">
      <c r="A156" s="174" t="s">
        <v>1506</v>
      </c>
      <c r="B156" s="22" t="s">
        <v>213</v>
      </c>
      <c r="C156" s="29">
        <v>1862.7784850999999</v>
      </c>
      <c r="D156" s="27" t="str">
        <f t="shared" si="20"/>
        <v>N/A</v>
      </c>
      <c r="E156" s="29">
        <v>1964.3554727999999</v>
      </c>
      <c r="F156" s="27" t="str">
        <f t="shared" si="21"/>
        <v>N/A</v>
      </c>
      <c r="G156" s="29">
        <v>1333.2954488</v>
      </c>
      <c r="H156" s="27" t="str">
        <f t="shared" si="22"/>
        <v>N/A</v>
      </c>
      <c r="I156" s="8">
        <v>5.4530000000000003</v>
      </c>
      <c r="J156" s="8">
        <v>-32.1</v>
      </c>
      <c r="K156" s="28" t="s">
        <v>734</v>
      </c>
      <c r="L156" s="105" t="str">
        <f t="shared" si="23"/>
        <v>No</v>
      </c>
    </row>
    <row r="157" spans="1:12" x14ac:dyDescent="0.2">
      <c r="A157" s="174" t="s">
        <v>1507</v>
      </c>
      <c r="B157" s="22" t="s">
        <v>213</v>
      </c>
      <c r="C157" s="29">
        <v>265.25720142</v>
      </c>
      <c r="D157" s="27" t="str">
        <f t="shared" si="20"/>
        <v>N/A</v>
      </c>
      <c r="E157" s="29">
        <v>263.99361116</v>
      </c>
      <c r="F157" s="27" t="str">
        <f t="shared" si="21"/>
        <v>N/A</v>
      </c>
      <c r="G157" s="29">
        <v>322.16743127000001</v>
      </c>
      <c r="H157" s="27" t="str">
        <f t="shared" si="22"/>
        <v>N/A</v>
      </c>
      <c r="I157" s="8">
        <v>-0.47599999999999998</v>
      </c>
      <c r="J157" s="8">
        <v>22.04</v>
      </c>
      <c r="K157" s="28" t="s">
        <v>734</v>
      </c>
      <c r="L157" s="105" t="str">
        <f t="shared" si="23"/>
        <v>Yes</v>
      </c>
    </row>
    <row r="158" spans="1:12" x14ac:dyDescent="0.2">
      <c r="A158" s="174" t="s">
        <v>1508</v>
      </c>
      <c r="B158" s="22" t="s">
        <v>213</v>
      </c>
      <c r="C158" s="29">
        <v>1027.2271014999999</v>
      </c>
      <c r="D158" s="27" t="str">
        <f t="shared" si="20"/>
        <v>N/A</v>
      </c>
      <c r="E158" s="29">
        <v>1026.5748725000001</v>
      </c>
      <c r="F158" s="27" t="str">
        <f t="shared" si="21"/>
        <v>N/A</v>
      </c>
      <c r="G158" s="29">
        <v>612.03057411999998</v>
      </c>
      <c r="H158" s="27" t="str">
        <f t="shared" si="22"/>
        <v>N/A</v>
      </c>
      <c r="I158" s="8">
        <v>-6.3E-2</v>
      </c>
      <c r="J158" s="8">
        <v>-40.4</v>
      </c>
      <c r="K158" s="28" t="s">
        <v>734</v>
      </c>
      <c r="L158" s="105" t="str">
        <f t="shared" si="23"/>
        <v>No</v>
      </c>
    </row>
    <row r="159" spans="1:12" x14ac:dyDescent="0.2">
      <c r="A159" s="168" t="s">
        <v>1509</v>
      </c>
      <c r="B159" s="22" t="s">
        <v>213</v>
      </c>
      <c r="C159" s="29">
        <v>1475.3210861</v>
      </c>
      <c r="D159" s="27" t="str">
        <f t="shared" si="20"/>
        <v>N/A</v>
      </c>
      <c r="E159" s="29">
        <v>1438.5241524</v>
      </c>
      <c r="F159" s="27" t="str">
        <f t="shared" si="21"/>
        <v>N/A</v>
      </c>
      <c r="G159" s="29">
        <v>2298.8931223</v>
      </c>
      <c r="H159" s="27" t="str">
        <f t="shared" si="22"/>
        <v>N/A</v>
      </c>
      <c r="I159" s="8">
        <v>-2.4900000000000002</v>
      </c>
      <c r="J159" s="8">
        <v>59.81</v>
      </c>
      <c r="K159" s="28" t="s">
        <v>734</v>
      </c>
      <c r="L159" s="105" t="str">
        <f t="shared" si="23"/>
        <v>No</v>
      </c>
    </row>
    <row r="160" spans="1:12" x14ac:dyDescent="0.2">
      <c r="A160" s="174" t="s">
        <v>1510</v>
      </c>
      <c r="B160" s="22" t="s">
        <v>213</v>
      </c>
      <c r="C160" s="29">
        <v>6819.3253887000001</v>
      </c>
      <c r="D160" s="27" t="str">
        <f t="shared" si="20"/>
        <v>N/A</v>
      </c>
      <c r="E160" s="29">
        <v>7084.7645810000004</v>
      </c>
      <c r="F160" s="27" t="str">
        <f t="shared" si="21"/>
        <v>N/A</v>
      </c>
      <c r="G160" s="29">
        <v>6502.1103664000002</v>
      </c>
      <c r="H160" s="27" t="str">
        <f t="shared" si="22"/>
        <v>N/A</v>
      </c>
      <c r="I160" s="8">
        <v>3.8919999999999999</v>
      </c>
      <c r="J160" s="8">
        <v>-8.2200000000000006</v>
      </c>
      <c r="K160" s="28" t="s">
        <v>734</v>
      </c>
      <c r="L160" s="105" t="str">
        <f t="shared" si="23"/>
        <v>Yes</v>
      </c>
    </row>
    <row r="161" spans="1:12" ht="25.5" x14ac:dyDescent="0.2">
      <c r="A161" s="174" t="s">
        <v>1511</v>
      </c>
      <c r="B161" s="22" t="s">
        <v>213</v>
      </c>
      <c r="C161" s="29">
        <v>1658.1588494</v>
      </c>
      <c r="D161" s="27" t="str">
        <f t="shared" si="20"/>
        <v>N/A</v>
      </c>
      <c r="E161" s="29">
        <v>1722.4881600000001</v>
      </c>
      <c r="F161" s="27" t="str">
        <f t="shared" si="21"/>
        <v>N/A</v>
      </c>
      <c r="G161" s="29">
        <v>2003.9059411000001</v>
      </c>
      <c r="H161" s="27" t="str">
        <f t="shared" si="22"/>
        <v>N/A</v>
      </c>
      <c r="I161" s="8">
        <v>3.88</v>
      </c>
      <c r="J161" s="8">
        <v>16.34</v>
      </c>
      <c r="K161" s="28" t="s">
        <v>734</v>
      </c>
      <c r="L161" s="105" t="str">
        <f t="shared" si="23"/>
        <v>Yes</v>
      </c>
    </row>
    <row r="162" spans="1:12" x14ac:dyDescent="0.2">
      <c r="A162" s="174" t="s">
        <v>1512</v>
      </c>
      <c r="B162" s="22" t="s">
        <v>213</v>
      </c>
      <c r="C162" s="29">
        <v>72.581562074999994</v>
      </c>
      <c r="D162" s="27" t="str">
        <f t="shared" si="20"/>
        <v>N/A</v>
      </c>
      <c r="E162" s="29">
        <v>55.916679922</v>
      </c>
      <c r="F162" s="27" t="str">
        <f t="shared" si="21"/>
        <v>N/A</v>
      </c>
      <c r="G162" s="29">
        <v>89.840368908000002</v>
      </c>
      <c r="H162" s="27" t="str">
        <f t="shared" si="22"/>
        <v>N/A</v>
      </c>
      <c r="I162" s="8">
        <v>-23</v>
      </c>
      <c r="J162" s="8">
        <v>60.67</v>
      </c>
      <c r="K162" s="28" t="s">
        <v>734</v>
      </c>
      <c r="L162" s="105" t="str">
        <f t="shared" si="23"/>
        <v>No</v>
      </c>
    </row>
    <row r="163" spans="1:12" x14ac:dyDescent="0.2">
      <c r="A163" s="174" t="s">
        <v>1513</v>
      </c>
      <c r="B163" s="22" t="s">
        <v>213</v>
      </c>
      <c r="C163" s="29">
        <v>132.23026286999999</v>
      </c>
      <c r="D163" s="27" t="str">
        <f t="shared" si="20"/>
        <v>N/A</v>
      </c>
      <c r="E163" s="29">
        <v>133.88330023</v>
      </c>
      <c r="F163" s="27" t="str">
        <f t="shared" si="21"/>
        <v>N/A</v>
      </c>
      <c r="G163" s="29">
        <v>23.081829185</v>
      </c>
      <c r="H163" s="27" t="str">
        <f t="shared" si="22"/>
        <v>N/A</v>
      </c>
      <c r="I163" s="8">
        <v>1.25</v>
      </c>
      <c r="J163" s="8">
        <v>-82.8</v>
      </c>
      <c r="K163" s="28" t="s">
        <v>734</v>
      </c>
      <c r="L163" s="105" t="str">
        <f t="shared" si="23"/>
        <v>No</v>
      </c>
    </row>
    <row r="164" spans="1:12" x14ac:dyDescent="0.2">
      <c r="A164" s="168" t="s">
        <v>1514</v>
      </c>
      <c r="B164" s="22" t="s">
        <v>213</v>
      </c>
      <c r="C164" s="29">
        <v>417.57826431000001</v>
      </c>
      <c r="D164" s="27" t="str">
        <f t="shared" si="20"/>
        <v>N/A</v>
      </c>
      <c r="E164" s="29">
        <v>426.03715198999998</v>
      </c>
      <c r="F164" s="27" t="str">
        <f t="shared" si="21"/>
        <v>N/A</v>
      </c>
      <c r="G164" s="29">
        <v>288.42131800999999</v>
      </c>
      <c r="H164" s="27" t="str">
        <f t="shared" si="22"/>
        <v>N/A</v>
      </c>
      <c r="I164" s="8">
        <v>2.0259999999999998</v>
      </c>
      <c r="J164" s="8">
        <v>-32.299999999999997</v>
      </c>
      <c r="K164" s="28" t="s">
        <v>734</v>
      </c>
      <c r="L164" s="105" t="str">
        <f t="shared" si="23"/>
        <v>No</v>
      </c>
    </row>
    <row r="165" spans="1:12" x14ac:dyDescent="0.2">
      <c r="A165" s="174" t="s">
        <v>1515</v>
      </c>
      <c r="B165" s="22" t="s">
        <v>213</v>
      </c>
      <c r="C165" s="29">
        <v>27.739631556999999</v>
      </c>
      <c r="D165" s="27" t="str">
        <f t="shared" si="20"/>
        <v>N/A</v>
      </c>
      <c r="E165" s="29">
        <v>22.150162510000001</v>
      </c>
      <c r="F165" s="27" t="str">
        <f t="shared" si="21"/>
        <v>N/A</v>
      </c>
      <c r="G165" s="29">
        <v>33.566851311000001</v>
      </c>
      <c r="H165" s="27" t="str">
        <f t="shared" si="22"/>
        <v>N/A</v>
      </c>
      <c r="I165" s="8">
        <v>-20.100000000000001</v>
      </c>
      <c r="J165" s="8">
        <v>51.54</v>
      </c>
      <c r="K165" s="28" t="s">
        <v>734</v>
      </c>
      <c r="L165" s="105" t="str">
        <f t="shared" si="23"/>
        <v>No</v>
      </c>
    </row>
    <row r="166" spans="1:12" x14ac:dyDescent="0.2">
      <c r="A166" s="174" t="s">
        <v>1516</v>
      </c>
      <c r="B166" s="22" t="s">
        <v>213</v>
      </c>
      <c r="C166" s="29">
        <v>912.03783866000003</v>
      </c>
      <c r="D166" s="27" t="str">
        <f t="shared" si="20"/>
        <v>N/A</v>
      </c>
      <c r="E166" s="29">
        <v>951.19562079000002</v>
      </c>
      <c r="F166" s="27" t="str">
        <f t="shared" si="21"/>
        <v>N/A</v>
      </c>
      <c r="G166" s="29">
        <v>601.56513654000003</v>
      </c>
      <c r="H166" s="27" t="str">
        <f t="shared" si="22"/>
        <v>N/A</v>
      </c>
      <c r="I166" s="8">
        <v>4.2930000000000001</v>
      </c>
      <c r="J166" s="8">
        <v>-36.799999999999997</v>
      </c>
      <c r="K166" s="28" t="s">
        <v>734</v>
      </c>
      <c r="L166" s="105" t="str">
        <f t="shared" si="23"/>
        <v>No</v>
      </c>
    </row>
    <row r="167" spans="1:12" x14ac:dyDescent="0.2">
      <c r="A167" s="174" t="s">
        <v>1517</v>
      </c>
      <c r="B167" s="22" t="s">
        <v>213</v>
      </c>
      <c r="C167" s="29">
        <v>265.14166884999997</v>
      </c>
      <c r="D167" s="27" t="str">
        <f t="shared" si="20"/>
        <v>N/A</v>
      </c>
      <c r="E167" s="29">
        <v>265.27863051000003</v>
      </c>
      <c r="F167" s="27" t="str">
        <f t="shared" si="21"/>
        <v>N/A</v>
      </c>
      <c r="G167" s="29">
        <v>141.78994037000001</v>
      </c>
      <c r="H167" s="27" t="str">
        <f t="shared" si="22"/>
        <v>N/A</v>
      </c>
      <c r="I167" s="8">
        <v>5.1700000000000003E-2</v>
      </c>
      <c r="J167" s="8">
        <v>-46.6</v>
      </c>
      <c r="K167" s="28" t="s">
        <v>734</v>
      </c>
      <c r="L167" s="105" t="str">
        <f t="shared" si="23"/>
        <v>No</v>
      </c>
    </row>
    <row r="168" spans="1:12" x14ac:dyDescent="0.2">
      <c r="A168" s="174" t="s">
        <v>1518</v>
      </c>
      <c r="B168" s="22" t="s">
        <v>213</v>
      </c>
      <c r="C168" s="29">
        <v>377.38800830999998</v>
      </c>
      <c r="D168" s="27" t="str">
        <f t="shared" si="20"/>
        <v>N/A</v>
      </c>
      <c r="E168" s="29">
        <v>383.57477509</v>
      </c>
      <c r="F168" s="27" t="str">
        <f t="shared" si="21"/>
        <v>N/A</v>
      </c>
      <c r="G168" s="29">
        <v>86.905383361000005</v>
      </c>
      <c r="H168" s="27" t="str">
        <f t="shared" si="22"/>
        <v>N/A</v>
      </c>
      <c r="I168" s="8">
        <v>1.639</v>
      </c>
      <c r="J168" s="8">
        <v>-77.3</v>
      </c>
      <c r="K168" s="28" t="s">
        <v>734</v>
      </c>
      <c r="L168" s="105" t="str">
        <f t="shared" si="23"/>
        <v>No</v>
      </c>
    </row>
    <row r="169" spans="1:12" x14ac:dyDescent="0.2">
      <c r="A169" s="168" t="s">
        <v>1519</v>
      </c>
      <c r="B169" s="22" t="s">
        <v>213</v>
      </c>
      <c r="C169" s="29">
        <v>2327.2486109000001</v>
      </c>
      <c r="D169" s="27" t="str">
        <f t="shared" si="20"/>
        <v>N/A</v>
      </c>
      <c r="E169" s="29">
        <v>2434.2812703</v>
      </c>
      <c r="F169" s="27" t="str">
        <f t="shared" si="21"/>
        <v>N/A</v>
      </c>
      <c r="G169" s="29">
        <v>2827.6208652999999</v>
      </c>
      <c r="H169" s="27" t="str">
        <f t="shared" si="22"/>
        <v>N/A</v>
      </c>
      <c r="I169" s="8">
        <v>4.5990000000000002</v>
      </c>
      <c r="J169" s="8">
        <v>16.16</v>
      </c>
      <c r="K169" s="28" t="s">
        <v>734</v>
      </c>
      <c r="L169" s="105" t="str">
        <f t="shared" si="23"/>
        <v>Yes</v>
      </c>
    </row>
    <row r="170" spans="1:12" x14ac:dyDescent="0.2">
      <c r="A170" s="174" t="s">
        <v>1520</v>
      </c>
      <c r="B170" s="22" t="s">
        <v>213</v>
      </c>
      <c r="C170" s="29">
        <v>2281.4217297999999</v>
      </c>
      <c r="D170" s="27" t="str">
        <f t="shared" si="20"/>
        <v>N/A</v>
      </c>
      <c r="E170" s="29">
        <v>2386.3587796000002</v>
      </c>
      <c r="F170" s="27" t="str">
        <f t="shared" si="21"/>
        <v>N/A</v>
      </c>
      <c r="G170" s="29">
        <v>2400.3878813000001</v>
      </c>
      <c r="H170" s="27" t="str">
        <f t="shared" si="22"/>
        <v>N/A</v>
      </c>
      <c r="I170" s="8">
        <v>4.5999999999999996</v>
      </c>
      <c r="J170" s="8">
        <v>0.58789999999999998</v>
      </c>
      <c r="K170" s="28" t="s">
        <v>734</v>
      </c>
      <c r="L170" s="105" t="str">
        <f t="shared" si="23"/>
        <v>Yes</v>
      </c>
    </row>
    <row r="171" spans="1:12" x14ac:dyDescent="0.2">
      <c r="A171" s="174" t="s">
        <v>1521</v>
      </c>
      <c r="B171" s="22" t="s">
        <v>213</v>
      </c>
      <c r="C171" s="29">
        <v>5214.6418991999999</v>
      </c>
      <c r="D171" s="27" t="str">
        <f t="shared" si="20"/>
        <v>N/A</v>
      </c>
      <c r="E171" s="29">
        <v>5560.8772195000001</v>
      </c>
      <c r="F171" s="27" t="str">
        <f t="shared" si="21"/>
        <v>N/A</v>
      </c>
      <c r="G171" s="29">
        <v>5417.4791132</v>
      </c>
      <c r="H171" s="27" t="str">
        <f t="shared" si="22"/>
        <v>N/A</v>
      </c>
      <c r="I171" s="8">
        <v>6.64</v>
      </c>
      <c r="J171" s="8">
        <v>-2.58</v>
      </c>
      <c r="K171" s="28" t="s">
        <v>734</v>
      </c>
      <c r="L171" s="105" t="str">
        <f t="shared" si="23"/>
        <v>Yes</v>
      </c>
    </row>
    <row r="172" spans="1:12" x14ac:dyDescent="0.2">
      <c r="A172" s="174" t="s">
        <v>1522</v>
      </c>
      <c r="B172" s="22" t="s">
        <v>213</v>
      </c>
      <c r="C172" s="29">
        <v>858.76175132000003</v>
      </c>
      <c r="D172" s="27" t="str">
        <f t="shared" si="20"/>
        <v>N/A</v>
      </c>
      <c r="E172" s="29">
        <v>942.39708923000001</v>
      </c>
      <c r="F172" s="27" t="str">
        <f t="shared" si="21"/>
        <v>N/A</v>
      </c>
      <c r="G172" s="29">
        <v>540.46854440000004</v>
      </c>
      <c r="H172" s="27" t="str">
        <f t="shared" si="22"/>
        <v>N/A</v>
      </c>
      <c r="I172" s="8">
        <v>9.7390000000000008</v>
      </c>
      <c r="J172" s="8">
        <v>-42.6</v>
      </c>
      <c r="K172" s="28" t="s">
        <v>734</v>
      </c>
      <c r="L172" s="105" t="str">
        <f t="shared" si="23"/>
        <v>No</v>
      </c>
    </row>
    <row r="173" spans="1:12" x14ac:dyDescent="0.2">
      <c r="A173" s="174" t="s">
        <v>1523</v>
      </c>
      <c r="B173" s="22" t="s">
        <v>213</v>
      </c>
      <c r="C173" s="29">
        <v>1694.0165216</v>
      </c>
      <c r="D173" s="27" t="str">
        <f t="shared" si="20"/>
        <v>N/A</v>
      </c>
      <c r="E173" s="29">
        <v>1728.6971025</v>
      </c>
      <c r="F173" s="27" t="str">
        <f t="shared" si="21"/>
        <v>N/A</v>
      </c>
      <c r="G173" s="29">
        <v>469.49897385000003</v>
      </c>
      <c r="H173" s="27" t="str">
        <f t="shared" si="22"/>
        <v>N/A</v>
      </c>
      <c r="I173" s="8">
        <v>2.0470000000000002</v>
      </c>
      <c r="J173" s="8">
        <v>-72.8</v>
      </c>
      <c r="K173" s="28" t="s">
        <v>734</v>
      </c>
      <c r="L173" s="105" t="str">
        <f t="shared" si="23"/>
        <v>No</v>
      </c>
    </row>
    <row r="174" spans="1:12" x14ac:dyDescent="0.2">
      <c r="A174" s="168" t="s">
        <v>371</v>
      </c>
      <c r="B174" s="22" t="s">
        <v>213</v>
      </c>
      <c r="C174" s="4">
        <v>10.570888469</v>
      </c>
      <c r="D174" s="27" t="str">
        <f t="shared" ref="D174:D203" si="24">IF($B174="N/A","N/A",IF(C174&gt;10,"No",IF(C174&lt;-10,"No","Yes")))</f>
        <v>N/A</v>
      </c>
      <c r="E174" s="4">
        <v>10.159390733</v>
      </c>
      <c r="F174" s="27" t="str">
        <f t="shared" ref="F174:F203" si="25">IF($B174="N/A","N/A",IF(E174&gt;10,"No",IF(E174&lt;-10,"No","Yes")))</f>
        <v>N/A</v>
      </c>
      <c r="G174" s="4">
        <v>11.072847879999999</v>
      </c>
      <c r="H174" s="27" t="str">
        <f t="shared" ref="H174:H203" si="26">IF($B174="N/A","N/A",IF(G174&gt;10,"No",IF(G174&lt;-10,"No","Yes")))</f>
        <v>N/A</v>
      </c>
      <c r="I174" s="8">
        <v>-3.89</v>
      </c>
      <c r="J174" s="8">
        <v>8.9909999999999997</v>
      </c>
      <c r="K174" s="28" t="s">
        <v>734</v>
      </c>
      <c r="L174" s="105" t="str">
        <f t="shared" ref="L174:L203" si="27">IF(J174="Div by 0", "N/A", IF(K174="N/A","N/A", IF(J174&gt;VALUE(MID(K174,1,2)), "No", IF(J174&lt;-1*VALUE(MID(K174,1,2)), "No", "Yes"))))</f>
        <v>Yes</v>
      </c>
    </row>
    <row r="175" spans="1:12" x14ac:dyDescent="0.2">
      <c r="A175" s="174" t="s">
        <v>480</v>
      </c>
      <c r="B175" s="22" t="s">
        <v>213</v>
      </c>
      <c r="C175" s="4">
        <v>17.165799304</v>
      </c>
      <c r="D175" s="27" t="str">
        <f t="shared" si="24"/>
        <v>N/A</v>
      </c>
      <c r="E175" s="4">
        <v>17.747072370000001</v>
      </c>
      <c r="F175" s="27" t="str">
        <f t="shared" si="25"/>
        <v>N/A</v>
      </c>
      <c r="G175" s="4">
        <v>17.519096913999999</v>
      </c>
      <c r="H175" s="27" t="str">
        <f t="shared" si="26"/>
        <v>N/A</v>
      </c>
      <c r="I175" s="8">
        <v>3.3860000000000001</v>
      </c>
      <c r="J175" s="8">
        <v>-1.28</v>
      </c>
      <c r="K175" s="28" t="s">
        <v>734</v>
      </c>
      <c r="L175" s="105" t="str">
        <f t="shared" si="27"/>
        <v>Yes</v>
      </c>
    </row>
    <row r="176" spans="1:12" x14ac:dyDescent="0.2">
      <c r="A176" s="174" t="s">
        <v>481</v>
      </c>
      <c r="B176" s="22" t="s">
        <v>213</v>
      </c>
      <c r="C176" s="4">
        <v>14.070245128</v>
      </c>
      <c r="D176" s="27" t="str">
        <f t="shared" si="24"/>
        <v>N/A</v>
      </c>
      <c r="E176" s="4">
        <v>14.519099929999999</v>
      </c>
      <c r="F176" s="27" t="str">
        <f t="shared" si="25"/>
        <v>N/A</v>
      </c>
      <c r="G176" s="4">
        <v>13.283742781999999</v>
      </c>
      <c r="H176" s="27" t="str">
        <f t="shared" si="26"/>
        <v>N/A</v>
      </c>
      <c r="I176" s="8">
        <v>3.19</v>
      </c>
      <c r="J176" s="8">
        <v>-8.51</v>
      </c>
      <c r="K176" s="28" t="s">
        <v>734</v>
      </c>
      <c r="L176" s="105" t="str">
        <f t="shared" si="27"/>
        <v>Yes</v>
      </c>
    </row>
    <row r="177" spans="1:12" x14ac:dyDescent="0.2">
      <c r="A177" s="174" t="s">
        <v>482</v>
      </c>
      <c r="B177" s="22" t="s">
        <v>213</v>
      </c>
      <c r="C177" s="4">
        <v>5.4274614485999999</v>
      </c>
      <c r="D177" s="27" t="str">
        <f t="shared" si="24"/>
        <v>N/A</v>
      </c>
      <c r="E177" s="4">
        <v>4.6113673718000001</v>
      </c>
      <c r="F177" s="27" t="str">
        <f t="shared" si="25"/>
        <v>N/A</v>
      </c>
      <c r="G177" s="4">
        <v>4.6113541259000002</v>
      </c>
      <c r="H177" s="27" t="str">
        <f t="shared" si="26"/>
        <v>N/A</v>
      </c>
      <c r="I177" s="8">
        <v>-15</v>
      </c>
      <c r="J177" s="8">
        <v>0</v>
      </c>
      <c r="K177" s="28" t="s">
        <v>734</v>
      </c>
      <c r="L177" s="105" t="str">
        <f t="shared" si="27"/>
        <v>Yes</v>
      </c>
    </row>
    <row r="178" spans="1:12" x14ac:dyDescent="0.2">
      <c r="A178" s="174" t="s">
        <v>483</v>
      </c>
      <c r="B178" s="22" t="s">
        <v>213</v>
      </c>
      <c r="C178" s="4">
        <v>16.062535187000002</v>
      </c>
      <c r="D178" s="27" t="str">
        <f t="shared" si="24"/>
        <v>N/A</v>
      </c>
      <c r="E178" s="4">
        <v>15.332788098</v>
      </c>
      <c r="F178" s="27" t="str">
        <f t="shared" si="25"/>
        <v>N/A</v>
      </c>
      <c r="G178" s="4">
        <v>6.8778613902999997</v>
      </c>
      <c r="H178" s="27" t="str">
        <f t="shared" si="26"/>
        <v>N/A</v>
      </c>
      <c r="I178" s="8">
        <v>-4.54</v>
      </c>
      <c r="J178" s="8">
        <v>-55.1</v>
      </c>
      <c r="K178" s="28" t="s">
        <v>734</v>
      </c>
      <c r="L178" s="105" t="str">
        <f t="shared" si="27"/>
        <v>No</v>
      </c>
    </row>
    <row r="179" spans="1:12" x14ac:dyDescent="0.2">
      <c r="A179" s="168" t="s">
        <v>1524</v>
      </c>
      <c r="B179" s="22" t="s">
        <v>213</v>
      </c>
      <c r="C179" s="4">
        <v>3.9605888755000001</v>
      </c>
      <c r="D179" s="27" t="str">
        <f t="shared" si="24"/>
        <v>N/A</v>
      </c>
      <c r="E179" s="4">
        <v>3.6588259108000001</v>
      </c>
      <c r="F179" s="27" t="str">
        <f t="shared" si="25"/>
        <v>N/A</v>
      </c>
      <c r="G179" s="4">
        <v>6.0548450712999999</v>
      </c>
      <c r="H179" s="27" t="str">
        <f t="shared" si="26"/>
        <v>N/A</v>
      </c>
      <c r="I179" s="8">
        <v>-7.62</v>
      </c>
      <c r="J179" s="8">
        <v>65.489999999999995</v>
      </c>
      <c r="K179" s="28" t="s">
        <v>734</v>
      </c>
      <c r="L179" s="105" t="str">
        <f t="shared" si="27"/>
        <v>No</v>
      </c>
    </row>
    <row r="180" spans="1:12" x14ac:dyDescent="0.2">
      <c r="A180" s="174" t="s">
        <v>1525</v>
      </c>
      <c r="B180" s="22" t="s">
        <v>213</v>
      </c>
      <c r="C180" s="4">
        <v>21.309983717000001</v>
      </c>
      <c r="D180" s="27" t="str">
        <f t="shared" si="24"/>
        <v>N/A</v>
      </c>
      <c r="E180" s="4">
        <v>21.119767422999999</v>
      </c>
      <c r="F180" s="27" t="str">
        <f t="shared" si="25"/>
        <v>N/A</v>
      </c>
      <c r="G180" s="4">
        <v>20.03520615</v>
      </c>
      <c r="H180" s="27" t="str">
        <f t="shared" si="26"/>
        <v>N/A</v>
      </c>
      <c r="I180" s="8">
        <v>-0.89300000000000002</v>
      </c>
      <c r="J180" s="8">
        <v>-5.14</v>
      </c>
      <c r="K180" s="28" t="s">
        <v>734</v>
      </c>
      <c r="L180" s="105" t="str">
        <f t="shared" si="27"/>
        <v>Yes</v>
      </c>
    </row>
    <row r="181" spans="1:12" x14ac:dyDescent="0.2">
      <c r="A181" s="174" t="s">
        <v>1526</v>
      </c>
      <c r="B181" s="22" t="s">
        <v>213</v>
      </c>
      <c r="C181" s="4">
        <v>2.8748217559999998</v>
      </c>
      <c r="D181" s="27" t="str">
        <f t="shared" si="24"/>
        <v>N/A</v>
      </c>
      <c r="E181" s="4">
        <v>2.7936344628000001</v>
      </c>
      <c r="F181" s="27" t="str">
        <f t="shared" si="25"/>
        <v>N/A</v>
      </c>
      <c r="G181" s="4">
        <v>3.5235391994</v>
      </c>
      <c r="H181" s="27" t="str">
        <f t="shared" si="26"/>
        <v>N/A</v>
      </c>
      <c r="I181" s="8">
        <v>-2.82</v>
      </c>
      <c r="J181" s="8">
        <v>26.13</v>
      </c>
      <c r="K181" s="28" t="s">
        <v>734</v>
      </c>
      <c r="L181" s="105" t="str">
        <f t="shared" si="27"/>
        <v>Yes</v>
      </c>
    </row>
    <row r="182" spans="1:12" x14ac:dyDescent="0.2">
      <c r="A182" s="174" t="s">
        <v>1527</v>
      </c>
      <c r="B182" s="22" t="s">
        <v>213</v>
      </c>
      <c r="C182" s="4">
        <v>0.17494101100000001</v>
      </c>
      <c r="D182" s="27" t="str">
        <f t="shared" si="24"/>
        <v>N/A</v>
      </c>
      <c r="E182" s="4">
        <v>0.133432303</v>
      </c>
      <c r="F182" s="27" t="str">
        <f t="shared" si="25"/>
        <v>N/A</v>
      </c>
      <c r="G182" s="4">
        <v>0.2121934161</v>
      </c>
      <c r="H182" s="27" t="str">
        <f t="shared" si="26"/>
        <v>N/A</v>
      </c>
      <c r="I182" s="8">
        <v>-23.7</v>
      </c>
      <c r="J182" s="8">
        <v>59.03</v>
      </c>
      <c r="K182" s="28" t="s">
        <v>734</v>
      </c>
      <c r="L182" s="105" t="str">
        <f t="shared" si="27"/>
        <v>No</v>
      </c>
    </row>
    <row r="183" spans="1:12" x14ac:dyDescent="0.2">
      <c r="A183" s="174" t="s">
        <v>1528</v>
      </c>
      <c r="B183" s="22" t="s">
        <v>213</v>
      </c>
      <c r="C183" s="4">
        <v>0.3940929366</v>
      </c>
      <c r="D183" s="27" t="str">
        <f t="shared" si="24"/>
        <v>N/A</v>
      </c>
      <c r="E183" s="4">
        <v>0.40892627640000001</v>
      </c>
      <c r="F183" s="27" t="str">
        <f t="shared" si="25"/>
        <v>N/A</v>
      </c>
      <c r="G183" s="4">
        <v>0.11577119399999999</v>
      </c>
      <c r="H183" s="27" t="str">
        <f t="shared" si="26"/>
        <v>N/A</v>
      </c>
      <c r="I183" s="8">
        <v>3.7639999999999998</v>
      </c>
      <c r="J183" s="8">
        <v>-71.7</v>
      </c>
      <c r="K183" s="28" t="s">
        <v>734</v>
      </c>
      <c r="L183" s="105" t="str">
        <f t="shared" si="27"/>
        <v>No</v>
      </c>
    </row>
    <row r="184" spans="1:12" x14ac:dyDescent="0.2">
      <c r="A184" s="168" t="s">
        <v>97</v>
      </c>
      <c r="B184" s="22" t="s">
        <v>213</v>
      </c>
      <c r="C184" s="4">
        <v>48.579251876000001</v>
      </c>
      <c r="D184" s="27" t="str">
        <f t="shared" si="24"/>
        <v>N/A</v>
      </c>
      <c r="E184" s="4">
        <v>43.848013981999998</v>
      </c>
      <c r="F184" s="27" t="str">
        <f t="shared" si="25"/>
        <v>N/A</v>
      </c>
      <c r="G184" s="4">
        <v>23.596752024000001</v>
      </c>
      <c r="H184" s="27" t="str">
        <f t="shared" si="26"/>
        <v>N/A</v>
      </c>
      <c r="I184" s="8">
        <v>-9.74</v>
      </c>
      <c r="J184" s="8">
        <v>-46.2</v>
      </c>
      <c r="K184" s="28" t="s">
        <v>734</v>
      </c>
      <c r="L184" s="105" t="str">
        <f t="shared" si="27"/>
        <v>No</v>
      </c>
    </row>
    <row r="185" spans="1:12" x14ac:dyDescent="0.2">
      <c r="A185" s="174" t="s">
        <v>484</v>
      </c>
      <c r="B185" s="22" t="s">
        <v>213</v>
      </c>
      <c r="C185" s="4">
        <v>28.231857219999998</v>
      </c>
      <c r="D185" s="27" t="str">
        <f t="shared" si="24"/>
        <v>N/A</v>
      </c>
      <c r="E185" s="4">
        <v>12.211932643999999</v>
      </c>
      <c r="F185" s="27" t="str">
        <f t="shared" si="25"/>
        <v>N/A</v>
      </c>
      <c r="G185" s="4">
        <v>11.427464026999999</v>
      </c>
      <c r="H185" s="27" t="str">
        <f t="shared" si="26"/>
        <v>N/A</v>
      </c>
      <c r="I185" s="8">
        <v>-56.7</v>
      </c>
      <c r="J185" s="8">
        <v>-6.42</v>
      </c>
      <c r="K185" s="28" t="s">
        <v>734</v>
      </c>
      <c r="L185" s="105" t="str">
        <f t="shared" si="27"/>
        <v>Yes</v>
      </c>
    </row>
    <row r="186" spans="1:12" x14ac:dyDescent="0.2">
      <c r="A186" s="174" t="s">
        <v>485</v>
      </c>
      <c r="B186" s="22" t="s">
        <v>213</v>
      </c>
      <c r="C186" s="4">
        <v>47.730359204000003</v>
      </c>
      <c r="D186" s="27" t="str">
        <f t="shared" si="24"/>
        <v>N/A</v>
      </c>
      <c r="E186" s="4">
        <v>36.604327769000001</v>
      </c>
      <c r="F186" s="27" t="str">
        <f t="shared" si="25"/>
        <v>N/A</v>
      </c>
      <c r="G186" s="4">
        <v>23.296466673000001</v>
      </c>
      <c r="H186" s="27" t="str">
        <f t="shared" si="26"/>
        <v>N/A</v>
      </c>
      <c r="I186" s="8">
        <v>-23.3</v>
      </c>
      <c r="J186" s="8">
        <v>-36.4</v>
      </c>
      <c r="K186" s="28" t="s">
        <v>734</v>
      </c>
      <c r="L186" s="105" t="str">
        <f t="shared" si="27"/>
        <v>No</v>
      </c>
    </row>
    <row r="187" spans="1:12" x14ac:dyDescent="0.2">
      <c r="A187" s="174" t="s">
        <v>486</v>
      </c>
      <c r="B187" s="22" t="s">
        <v>213</v>
      </c>
      <c r="C187" s="4">
        <v>52.038992301999997</v>
      </c>
      <c r="D187" s="27" t="str">
        <f t="shared" si="24"/>
        <v>N/A</v>
      </c>
      <c r="E187" s="4">
        <v>53.173656399000002</v>
      </c>
      <c r="F187" s="27" t="str">
        <f t="shared" si="25"/>
        <v>N/A</v>
      </c>
      <c r="G187" s="4">
        <v>29.471176072999999</v>
      </c>
      <c r="H187" s="27" t="str">
        <f t="shared" si="26"/>
        <v>N/A</v>
      </c>
      <c r="I187" s="8">
        <v>2.1800000000000002</v>
      </c>
      <c r="J187" s="8">
        <v>-44.6</v>
      </c>
      <c r="K187" s="28" t="s">
        <v>734</v>
      </c>
      <c r="L187" s="105" t="str">
        <f t="shared" si="27"/>
        <v>No</v>
      </c>
    </row>
    <row r="188" spans="1:12" x14ac:dyDescent="0.2">
      <c r="A188" s="174" t="s">
        <v>487</v>
      </c>
      <c r="B188" s="22" t="s">
        <v>213</v>
      </c>
      <c r="C188" s="4">
        <v>62.628296739</v>
      </c>
      <c r="D188" s="27" t="str">
        <f t="shared" si="24"/>
        <v>N/A</v>
      </c>
      <c r="E188" s="4">
        <v>57.465825447</v>
      </c>
      <c r="F188" s="27" t="str">
        <f t="shared" si="25"/>
        <v>N/A</v>
      </c>
      <c r="G188" s="4">
        <v>38.599168552000002</v>
      </c>
      <c r="H188" s="27" t="str">
        <f t="shared" si="26"/>
        <v>N/A</v>
      </c>
      <c r="I188" s="8">
        <v>-8.24</v>
      </c>
      <c r="J188" s="8">
        <v>-32.799999999999997</v>
      </c>
      <c r="K188" s="28" t="s">
        <v>734</v>
      </c>
      <c r="L188" s="105" t="str">
        <f t="shared" si="27"/>
        <v>No</v>
      </c>
    </row>
    <row r="189" spans="1:12" x14ac:dyDescent="0.2">
      <c r="A189" s="168" t="s">
        <v>118</v>
      </c>
      <c r="B189" s="22" t="s">
        <v>213</v>
      </c>
      <c r="C189" s="4">
        <v>78.672165892999999</v>
      </c>
      <c r="D189" s="27" t="str">
        <f t="shared" si="24"/>
        <v>N/A</v>
      </c>
      <c r="E189" s="4">
        <v>80.249740442999993</v>
      </c>
      <c r="F189" s="27" t="str">
        <f t="shared" si="25"/>
        <v>N/A</v>
      </c>
      <c r="G189" s="4">
        <v>72.335808408000005</v>
      </c>
      <c r="H189" s="27" t="str">
        <f t="shared" si="26"/>
        <v>N/A</v>
      </c>
      <c r="I189" s="8">
        <v>2.0049999999999999</v>
      </c>
      <c r="J189" s="8">
        <v>-9.86</v>
      </c>
      <c r="K189" s="28" t="s">
        <v>734</v>
      </c>
      <c r="L189" s="105" t="str">
        <f t="shared" si="27"/>
        <v>Yes</v>
      </c>
    </row>
    <row r="190" spans="1:12" x14ac:dyDescent="0.2">
      <c r="A190" s="174" t="s">
        <v>488</v>
      </c>
      <c r="B190" s="22" t="s">
        <v>213</v>
      </c>
      <c r="C190" s="4">
        <v>81.988122985000004</v>
      </c>
      <c r="D190" s="27" t="str">
        <f t="shared" si="24"/>
        <v>N/A</v>
      </c>
      <c r="E190" s="4">
        <v>83.623238114000003</v>
      </c>
      <c r="F190" s="27" t="str">
        <f t="shared" si="25"/>
        <v>N/A</v>
      </c>
      <c r="G190" s="4">
        <v>82.146606159000001</v>
      </c>
      <c r="H190" s="27" t="str">
        <f t="shared" si="26"/>
        <v>N/A</v>
      </c>
      <c r="I190" s="8">
        <v>1.994</v>
      </c>
      <c r="J190" s="8">
        <v>-1.77</v>
      </c>
      <c r="K190" s="28" t="s">
        <v>734</v>
      </c>
      <c r="L190" s="105" t="str">
        <f t="shared" si="27"/>
        <v>Yes</v>
      </c>
    </row>
    <row r="191" spans="1:12" x14ac:dyDescent="0.2">
      <c r="A191" s="174" t="s">
        <v>489</v>
      </c>
      <c r="B191" s="22" t="s">
        <v>213</v>
      </c>
      <c r="C191" s="4">
        <v>86.700448155999993</v>
      </c>
      <c r="D191" s="27" t="str">
        <f t="shared" si="24"/>
        <v>N/A</v>
      </c>
      <c r="E191" s="4">
        <v>88.122697553999998</v>
      </c>
      <c r="F191" s="27" t="str">
        <f t="shared" si="25"/>
        <v>N/A</v>
      </c>
      <c r="G191" s="4">
        <v>83.608691397000001</v>
      </c>
      <c r="H191" s="27" t="str">
        <f t="shared" si="26"/>
        <v>N/A</v>
      </c>
      <c r="I191" s="8">
        <v>1.64</v>
      </c>
      <c r="J191" s="8">
        <v>-5.12</v>
      </c>
      <c r="K191" s="28" t="s">
        <v>734</v>
      </c>
      <c r="L191" s="105" t="str">
        <f t="shared" si="27"/>
        <v>Yes</v>
      </c>
    </row>
    <row r="192" spans="1:12" x14ac:dyDescent="0.2">
      <c r="A192" s="174" t="s">
        <v>490</v>
      </c>
      <c r="B192" s="22" t="s">
        <v>213</v>
      </c>
      <c r="C192" s="4">
        <v>72.738756346000002</v>
      </c>
      <c r="D192" s="27" t="str">
        <f t="shared" si="24"/>
        <v>N/A</v>
      </c>
      <c r="E192" s="4">
        <v>76.027693830000004</v>
      </c>
      <c r="F192" s="27" t="str">
        <f t="shared" si="25"/>
        <v>N/A</v>
      </c>
      <c r="G192" s="4">
        <v>53.619735173000002</v>
      </c>
      <c r="H192" s="27" t="str">
        <f t="shared" si="26"/>
        <v>N/A</v>
      </c>
      <c r="I192" s="8">
        <v>4.5220000000000002</v>
      </c>
      <c r="J192" s="8">
        <v>-29.5</v>
      </c>
      <c r="K192" s="28" t="s">
        <v>734</v>
      </c>
      <c r="L192" s="105" t="str">
        <f t="shared" si="27"/>
        <v>Yes</v>
      </c>
    </row>
    <row r="193" spans="1:12" x14ac:dyDescent="0.2">
      <c r="A193" s="174" t="s">
        <v>491</v>
      </c>
      <c r="B193" s="22" t="s">
        <v>213</v>
      </c>
      <c r="C193" s="4">
        <v>80.646139188000006</v>
      </c>
      <c r="D193" s="27" t="str">
        <f t="shared" si="24"/>
        <v>N/A</v>
      </c>
      <c r="E193" s="4">
        <v>76.358219418000004</v>
      </c>
      <c r="F193" s="27" t="str">
        <f t="shared" si="25"/>
        <v>N/A</v>
      </c>
      <c r="G193" s="4">
        <v>62.974267220999998</v>
      </c>
      <c r="H193" s="27" t="str">
        <f t="shared" si="26"/>
        <v>N/A</v>
      </c>
      <c r="I193" s="8">
        <v>-5.32</v>
      </c>
      <c r="J193" s="8">
        <v>-17.5</v>
      </c>
      <c r="K193" s="28" t="s">
        <v>734</v>
      </c>
      <c r="L193" s="105" t="str">
        <f t="shared" si="27"/>
        <v>Yes</v>
      </c>
    </row>
    <row r="194" spans="1:12" x14ac:dyDescent="0.2">
      <c r="A194" s="168" t="s">
        <v>1529</v>
      </c>
      <c r="B194" s="22" t="s">
        <v>213</v>
      </c>
      <c r="C194" s="23">
        <v>4.2774959899000002</v>
      </c>
      <c r="D194" s="27" t="str">
        <f t="shared" si="24"/>
        <v>N/A</v>
      </c>
      <c r="E194" s="23">
        <v>4.3862584625999999</v>
      </c>
      <c r="F194" s="27" t="str">
        <f t="shared" si="25"/>
        <v>N/A</v>
      </c>
      <c r="G194" s="23">
        <v>3.5058017945</v>
      </c>
      <c r="H194" s="27" t="str">
        <f t="shared" si="26"/>
        <v>N/A</v>
      </c>
      <c r="I194" s="8">
        <v>2.5430000000000001</v>
      </c>
      <c r="J194" s="8">
        <v>-20.100000000000001</v>
      </c>
      <c r="K194" s="28" t="s">
        <v>734</v>
      </c>
      <c r="L194" s="105" t="str">
        <f t="shared" si="27"/>
        <v>Yes</v>
      </c>
    </row>
    <row r="195" spans="1:12" x14ac:dyDescent="0.2">
      <c r="A195" s="174" t="s">
        <v>1530</v>
      </c>
      <c r="B195" s="22" t="s">
        <v>213</v>
      </c>
      <c r="C195" s="23">
        <v>0.64075141820000003</v>
      </c>
      <c r="D195" s="27" t="str">
        <f t="shared" si="24"/>
        <v>N/A</v>
      </c>
      <c r="E195" s="23">
        <v>0.73835818149999999</v>
      </c>
      <c r="F195" s="27" t="str">
        <f t="shared" si="25"/>
        <v>N/A</v>
      </c>
      <c r="G195" s="23">
        <v>0.86356932149999999</v>
      </c>
      <c r="H195" s="27" t="str">
        <f t="shared" si="26"/>
        <v>N/A</v>
      </c>
      <c r="I195" s="8">
        <v>15.23</v>
      </c>
      <c r="J195" s="8">
        <v>16.96</v>
      </c>
      <c r="K195" s="28" t="s">
        <v>734</v>
      </c>
      <c r="L195" s="105" t="str">
        <f t="shared" si="27"/>
        <v>Yes</v>
      </c>
    </row>
    <row r="196" spans="1:12" x14ac:dyDescent="0.2">
      <c r="A196" s="174" t="s">
        <v>1531</v>
      </c>
      <c r="B196" s="22" t="s">
        <v>213</v>
      </c>
      <c r="C196" s="23">
        <v>7.0849972854000001</v>
      </c>
      <c r="D196" s="27" t="str">
        <f t="shared" si="24"/>
        <v>N/A</v>
      </c>
      <c r="E196" s="23">
        <v>6.9729127378999998</v>
      </c>
      <c r="F196" s="27" t="str">
        <f t="shared" si="25"/>
        <v>N/A</v>
      </c>
      <c r="G196" s="23">
        <v>5.0919540230000004</v>
      </c>
      <c r="H196" s="27" t="str">
        <f t="shared" si="26"/>
        <v>N/A</v>
      </c>
      <c r="I196" s="8">
        <v>-1.58</v>
      </c>
      <c r="J196" s="8">
        <v>-27</v>
      </c>
      <c r="K196" s="28" t="s">
        <v>734</v>
      </c>
      <c r="L196" s="105" t="str">
        <f t="shared" si="27"/>
        <v>Yes</v>
      </c>
    </row>
    <row r="197" spans="1:12" x14ac:dyDescent="0.2">
      <c r="A197" s="174" t="s">
        <v>1532</v>
      </c>
      <c r="B197" s="22" t="s">
        <v>213</v>
      </c>
      <c r="C197" s="23">
        <v>3.9094502019999999</v>
      </c>
      <c r="D197" s="27" t="str">
        <f t="shared" si="24"/>
        <v>N/A</v>
      </c>
      <c r="E197" s="23">
        <v>4.3270096771000004</v>
      </c>
      <c r="F197" s="27" t="str">
        <f t="shared" si="25"/>
        <v>N/A</v>
      </c>
      <c r="G197" s="23">
        <v>5.0208226220999999</v>
      </c>
      <c r="H197" s="27" t="str">
        <f t="shared" si="26"/>
        <v>N/A</v>
      </c>
      <c r="I197" s="8">
        <v>10.68</v>
      </c>
      <c r="J197" s="8">
        <v>16.03</v>
      </c>
      <c r="K197" s="28" t="s">
        <v>734</v>
      </c>
      <c r="L197" s="105" t="str">
        <f t="shared" si="27"/>
        <v>Yes</v>
      </c>
    </row>
    <row r="198" spans="1:12" x14ac:dyDescent="0.2">
      <c r="A198" s="174" t="s">
        <v>1533</v>
      </c>
      <c r="B198" s="22" t="s">
        <v>213</v>
      </c>
      <c r="C198" s="23">
        <v>3.8402534375999999</v>
      </c>
      <c r="D198" s="27" t="str">
        <f t="shared" si="24"/>
        <v>N/A</v>
      </c>
      <c r="E198" s="23">
        <v>3.7503175006</v>
      </c>
      <c r="F198" s="27" t="str">
        <f t="shared" si="25"/>
        <v>N/A</v>
      </c>
      <c r="G198" s="23">
        <v>4.3703136955000002</v>
      </c>
      <c r="H198" s="27" t="str">
        <f t="shared" si="26"/>
        <v>N/A</v>
      </c>
      <c r="I198" s="8">
        <v>-2.34</v>
      </c>
      <c r="J198" s="8">
        <v>16.53</v>
      </c>
      <c r="K198" s="28" t="s">
        <v>734</v>
      </c>
      <c r="L198" s="105" t="str">
        <f t="shared" si="27"/>
        <v>Yes</v>
      </c>
    </row>
    <row r="199" spans="1:12" x14ac:dyDescent="0.2">
      <c r="A199" s="168" t="s">
        <v>1534</v>
      </c>
      <c r="B199" s="22" t="s">
        <v>213</v>
      </c>
      <c r="C199" s="23">
        <v>254.83239803000001</v>
      </c>
      <c r="D199" s="27" t="str">
        <f t="shared" si="24"/>
        <v>N/A</v>
      </c>
      <c r="E199" s="23">
        <v>259.11237359</v>
      </c>
      <c r="F199" s="27" t="str">
        <f t="shared" si="25"/>
        <v>N/A</v>
      </c>
      <c r="G199" s="23">
        <v>244.23354512</v>
      </c>
      <c r="H199" s="27" t="str">
        <f t="shared" si="26"/>
        <v>N/A</v>
      </c>
      <c r="I199" s="8">
        <v>1.68</v>
      </c>
      <c r="J199" s="8">
        <v>-5.74</v>
      </c>
      <c r="K199" s="28" t="s">
        <v>734</v>
      </c>
      <c r="L199" s="105" t="str">
        <f t="shared" si="27"/>
        <v>Yes</v>
      </c>
    </row>
    <row r="200" spans="1:12" x14ac:dyDescent="0.2">
      <c r="A200" s="174" t="s">
        <v>1535</v>
      </c>
      <c r="B200" s="22" t="s">
        <v>213</v>
      </c>
      <c r="C200" s="23">
        <v>252.29043374</v>
      </c>
      <c r="D200" s="27" t="str">
        <f t="shared" si="24"/>
        <v>N/A</v>
      </c>
      <c r="E200" s="23">
        <v>256.71479391000003</v>
      </c>
      <c r="F200" s="27" t="str">
        <f t="shared" si="25"/>
        <v>N/A</v>
      </c>
      <c r="G200" s="23">
        <v>239.68611962</v>
      </c>
      <c r="H200" s="27" t="str">
        <f t="shared" si="26"/>
        <v>N/A</v>
      </c>
      <c r="I200" s="8">
        <v>1.754</v>
      </c>
      <c r="J200" s="8">
        <v>-6.63</v>
      </c>
      <c r="K200" s="28" t="s">
        <v>734</v>
      </c>
      <c r="L200" s="105" t="str">
        <f t="shared" si="27"/>
        <v>Yes</v>
      </c>
    </row>
    <row r="201" spans="1:12" x14ac:dyDescent="0.2">
      <c r="A201" s="174" t="s">
        <v>1536</v>
      </c>
      <c r="B201" s="22" t="s">
        <v>213</v>
      </c>
      <c r="C201" s="23">
        <v>278.65544729999999</v>
      </c>
      <c r="D201" s="27" t="str">
        <f t="shared" si="24"/>
        <v>N/A</v>
      </c>
      <c r="E201" s="23">
        <v>283.39768340000001</v>
      </c>
      <c r="F201" s="27" t="str">
        <f t="shared" si="25"/>
        <v>N/A</v>
      </c>
      <c r="G201" s="23">
        <v>267.57305556</v>
      </c>
      <c r="H201" s="27" t="str">
        <f t="shared" si="26"/>
        <v>N/A</v>
      </c>
      <c r="I201" s="8">
        <v>1.702</v>
      </c>
      <c r="J201" s="8">
        <v>-5.58</v>
      </c>
      <c r="K201" s="28" t="s">
        <v>734</v>
      </c>
      <c r="L201" s="105" t="str">
        <f t="shared" si="27"/>
        <v>Yes</v>
      </c>
    </row>
    <row r="202" spans="1:12" x14ac:dyDescent="0.2">
      <c r="A202" s="174" t="s">
        <v>1537</v>
      </c>
      <c r="B202" s="22" t="s">
        <v>213</v>
      </c>
      <c r="C202" s="23">
        <v>134.01362398000001</v>
      </c>
      <c r="D202" s="27" t="str">
        <f t="shared" si="24"/>
        <v>N/A</v>
      </c>
      <c r="E202" s="23">
        <v>117.52980132</v>
      </c>
      <c r="F202" s="27" t="str">
        <f t="shared" si="25"/>
        <v>N/A</v>
      </c>
      <c r="G202" s="23">
        <v>113.17877095</v>
      </c>
      <c r="H202" s="27" t="str">
        <f t="shared" si="26"/>
        <v>N/A</v>
      </c>
      <c r="I202" s="8">
        <v>-12.3</v>
      </c>
      <c r="J202" s="8">
        <v>-3.7</v>
      </c>
      <c r="K202" s="28" t="s">
        <v>734</v>
      </c>
      <c r="L202" s="105" t="str">
        <f t="shared" si="27"/>
        <v>Yes</v>
      </c>
    </row>
    <row r="203" spans="1:12" x14ac:dyDescent="0.2">
      <c r="A203" s="174" t="s">
        <v>1538</v>
      </c>
      <c r="B203" s="22" t="s">
        <v>213</v>
      </c>
      <c r="C203" s="23">
        <v>241.56043955999999</v>
      </c>
      <c r="D203" s="27" t="str">
        <f t="shared" si="24"/>
        <v>N/A</v>
      </c>
      <c r="E203" s="23">
        <v>220.98095237999999</v>
      </c>
      <c r="F203" s="27" t="str">
        <f t="shared" si="25"/>
        <v>N/A</v>
      </c>
      <c r="G203" s="23">
        <v>77.863636364000001</v>
      </c>
      <c r="H203" s="27" t="str">
        <f t="shared" si="26"/>
        <v>N/A</v>
      </c>
      <c r="I203" s="8">
        <v>-8.52</v>
      </c>
      <c r="J203" s="8">
        <v>-64.8</v>
      </c>
      <c r="K203" s="28" t="s">
        <v>734</v>
      </c>
      <c r="L203" s="105" t="str">
        <f t="shared" si="27"/>
        <v>No</v>
      </c>
    </row>
    <row r="204" spans="1:12" x14ac:dyDescent="0.2">
      <c r="A204" s="168" t="s">
        <v>127</v>
      </c>
      <c r="B204" s="22" t="s">
        <v>213</v>
      </c>
      <c r="C204" s="23">
        <v>0</v>
      </c>
      <c r="D204" s="27" t="str">
        <f t="shared" ref="D204:D214" si="28">IF($B204="N/A","N/A",IF(C204&gt;10,"No",IF(C204&lt;-10,"No","Yes")))</f>
        <v>N/A</v>
      </c>
      <c r="E204" s="23">
        <v>0</v>
      </c>
      <c r="F204" s="27" t="str">
        <f t="shared" ref="F204:F214" si="29">IF($B204="N/A","N/A",IF(E204&gt;10,"No",IF(E204&lt;-10,"No","Yes")))</f>
        <v>N/A</v>
      </c>
      <c r="G204" s="23">
        <v>11</v>
      </c>
      <c r="H204" s="27" t="str">
        <f t="shared" ref="H204:H214" si="30">IF($B204="N/A","N/A",IF(G204&gt;10,"No",IF(G204&lt;-10,"No","Yes")))</f>
        <v>N/A</v>
      </c>
      <c r="I204" s="8" t="s">
        <v>1748</v>
      </c>
      <c r="J204" s="8" t="s">
        <v>1748</v>
      </c>
      <c r="K204" s="10" t="s">
        <v>213</v>
      </c>
      <c r="L204" s="105" t="str">
        <f t="shared" ref="L204:L214" si="31">IF(J204="Div by 0", "N/A", IF(K204="N/A","N/A", IF(J204&gt;VALUE(MID(K204,1,2)), "No", IF(J204&lt;-1*VALUE(MID(K204,1,2)), "No", "Yes"))))</f>
        <v>N/A</v>
      </c>
    </row>
    <row r="205" spans="1:12" x14ac:dyDescent="0.2">
      <c r="A205" s="168" t="s">
        <v>128</v>
      </c>
      <c r="B205" s="22" t="s">
        <v>213</v>
      </c>
      <c r="C205" s="23">
        <v>11</v>
      </c>
      <c r="D205" s="27" t="str">
        <f t="shared" si="28"/>
        <v>N/A</v>
      </c>
      <c r="E205" s="23">
        <v>12</v>
      </c>
      <c r="F205" s="27" t="str">
        <f t="shared" si="29"/>
        <v>N/A</v>
      </c>
      <c r="G205" s="23">
        <v>11</v>
      </c>
      <c r="H205" s="27" t="str">
        <f t="shared" si="30"/>
        <v>N/A</v>
      </c>
      <c r="I205" s="8">
        <v>71.430000000000007</v>
      </c>
      <c r="J205" s="8">
        <v>-50</v>
      </c>
      <c r="K205" s="10" t="s">
        <v>213</v>
      </c>
      <c r="L205" s="105" t="str">
        <f t="shared" si="31"/>
        <v>N/A</v>
      </c>
    </row>
    <row r="206" spans="1:12" ht="25.5" x14ac:dyDescent="0.2">
      <c r="A206" s="168" t="s">
        <v>1586</v>
      </c>
      <c r="B206" s="22" t="s">
        <v>213</v>
      </c>
      <c r="C206" s="23">
        <v>11</v>
      </c>
      <c r="D206" s="27" t="str">
        <f t="shared" si="28"/>
        <v>N/A</v>
      </c>
      <c r="E206" s="23">
        <v>11</v>
      </c>
      <c r="F206" s="27" t="str">
        <f t="shared" si="29"/>
        <v>N/A</v>
      </c>
      <c r="G206" s="23">
        <v>0</v>
      </c>
      <c r="H206" s="27" t="str">
        <f t="shared" si="30"/>
        <v>N/A</v>
      </c>
      <c r="I206" s="8">
        <v>16.670000000000002</v>
      </c>
      <c r="J206" s="8">
        <v>-100</v>
      </c>
      <c r="K206" s="10" t="s">
        <v>213</v>
      </c>
      <c r="L206" s="105" t="str">
        <f t="shared" si="31"/>
        <v>N/A</v>
      </c>
    </row>
    <row r="207" spans="1:12" ht="25.5" x14ac:dyDescent="0.2">
      <c r="A207" s="168" t="s">
        <v>1539</v>
      </c>
      <c r="B207" s="22" t="s">
        <v>213</v>
      </c>
      <c r="C207" s="23">
        <v>11</v>
      </c>
      <c r="D207" s="27" t="str">
        <f t="shared" si="28"/>
        <v>N/A</v>
      </c>
      <c r="E207" s="23">
        <v>11</v>
      </c>
      <c r="F207" s="27" t="str">
        <f t="shared" si="29"/>
        <v>N/A</v>
      </c>
      <c r="G207" s="23">
        <v>11</v>
      </c>
      <c r="H207" s="27" t="str">
        <f t="shared" si="30"/>
        <v>N/A</v>
      </c>
      <c r="I207" s="8">
        <v>300</v>
      </c>
      <c r="J207" s="8">
        <v>25</v>
      </c>
      <c r="K207" s="10" t="s">
        <v>213</v>
      </c>
      <c r="L207" s="105" t="str">
        <f t="shared" si="31"/>
        <v>N/A</v>
      </c>
    </row>
    <row r="208" spans="1:12" x14ac:dyDescent="0.2">
      <c r="A208" s="168" t="s">
        <v>1587</v>
      </c>
      <c r="B208" s="22" t="s">
        <v>213</v>
      </c>
      <c r="C208" s="23">
        <v>11</v>
      </c>
      <c r="D208" s="27" t="str">
        <f t="shared" si="28"/>
        <v>N/A</v>
      </c>
      <c r="E208" s="23">
        <v>12</v>
      </c>
      <c r="F208" s="27" t="str">
        <f t="shared" si="29"/>
        <v>N/A</v>
      </c>
      <c r="G208" s="23">
        <v>14</v>
      </c>
      <c r="H208" s="27" t="str">
        <f t="shared" si="30"/>
        <v>N/A</v>
      </c>
      <c r="I208" s="8">
        <v>71.430000000000007</v>
      </c>
      <c r="J208" s="8">
        <v>16.670000000000002</v>
      </c>
      <c r="K208" s="10" t="s">
        <v>213</v>
      </c>
      <c r="L208" s="105" t="str">
        <f t="shared" si="31"/>
        <v>N/A</v>
      </c>
    </row>
    <row r="209" spans="1:12" x14ac:dyDescent="0.2">
      <c r="A209" s="168" t="s">
        <v>1588</v>
      </c>
      <c r="B209" s="22" t="s">
        <v>213</v>
      </c>
      <c r="C209" s="23">
        <v>11</v>
      </c>
      <c r="D209" s="27" t="str">
        <f t="shared" si="28"/>
        <v>N/A</v>
      </c>
      <c r="E209" s="23">
        <v>11</v>
      </c>
      <c r="F209" s="27" t="str">
        <f t="shared" si="29"/>
        <v>N/A</v>
      </c>
      <c r="G209" s="23">
        <v>11</v>
      </c>
      <c r="H209" s="27" t="str">
        <f t="shared" si="30"/>
        <v>N/A</v>
      </c>
      <c r="I209" s="8">
        <v>14.29</v>
      </c>
      <c r="J209" s="8">
        <v>-25</v>
      </c>
      <c r="K209" s="10" t="s">
        <v>213</v>
      </c>
      <c r="L209" s="105" t="str">
        <f t="shared" si="31"/>
        <v>N/A</v>
      </c>
    </row>
    <row r="210" spans="1:12" x14ac:dyDescent="0.2">
      <c r="A210" s="168" t="s">
        <v>125</v>
      </c>
      <c r="B210" s="22" t="s">
        <v>213</v>
      </c>
      <c r="C210" s="29">
        <v>966689</v>
      </c>
      <c r="D210" s="27" t="str">
        <f t="shared" si="28"/>
        <v>N/A</v>
      </c>
      <c r="E210" s="29">
        <v>945681</v>
      </c>
      <c r="F210" s="27" t="str">
        <f t="shared" si="29"/>
        <v>N/A</v>
      </c>
      <c r="G210" s="29">
        <v>1230700</v>
      </c>
      <c r="H210" s="27" t="str">
        <f t="shared" si="30"/>
        <v>N/A</v>
      </c>
      <c r="I210" s="8">
        <v>-2.17</v>
      </c>
      <c r="J210" s="8">
        <v>30.14</v>
      </c>
      <c r="K210" s="10" t="s">
        <v>213</v>
      </c>
      <c r="L210" s="105" t="str">
        <f t="shared" si="31"/>
        <v>N/A</v>
      </c>
    </row>
    <row r="211" spans="1:12" x14ac:dyDescent="0.2">
      <c r="A211" s="168" t="s">
        <v>1589</v>
      </c>
      <c r="B211" s="22" t="s">
        <v>213</v>
      </c>
      <c r="C211" s="29">
        <v>912348</v>
      </c>
      <c r="D211" s="27" t="str">
        <f t="shared" si="28"/>
        <v>N/A</v>
      </c>
      <c r="E211" s="29">
        <v>893031</v>
      </c>
      <c r="F211" s="27" t="str">
        <f t="shared" si="29"/>
        <v>N/A</v>
      </c>
      <c r="G211" s="29">
        <v>494492</v>
      </c>
      <c r="H211" s="27" t="str">
        <f t="shared" si="30"/>
        <v>N/A</v>
      </c>
      <c r="I211" s="8">
        <v>-2.12</v>
      </c>
      <c r="J211" s="8">
        <v>-44.6</v>
      </c>
      <c r="K211" s="10" t="s">
        <v>213</v>
      </c>
      <c r="L211" s="105" t="str">
        <f t="shared" si="31"/>
        <v>N/A</v>
      </c>
    </row>
    <row r="212" spans="1:12" x14ac:dyDescent="0.2">
      <c r="A212" s="168" t="s">
        <v>1540</v>
      </c>
      <c r="B212" s="22" t="s">
        <v>213</v>
      </c>
      <c r="C212" s="29">
        <v>224341</v>
      </c>
      <c r="D212" s="27" t="str">
        <f t="shared" si="28"/>
        <v>N/A</v>
      </c>
      <c r="E212" s="29">
        <v>265014</v>
      </c>
      <c r="F212" s="27" t="str">
        <f t="shared" si="29"/>
        <v>N/A</v>
      </c>
      <c r="G212" s="29">
        <v>229677</v>
      </c>
      <c r="H212" s="27" t="str">
        <f t="shared" si="30"/>
        <v>N/A</v>
      </c>
      <c r="I212" s="8">
        <v>18.13</v>
      </c>
      <c r="J212" s="8">
        <v>-13.3</v>
      </c>
      <c r="K212" s="10" t="s">
        <v>213</v>
      </c>
      <c r="L212" s="105" t="str">
        <f t="shared" si="31"/>
        <v>N/A</v>
      </c>
    </row>
    <row r="213" spans="1:12" x14ac:dyDescent="0.2">
      <c r="A213" s="168" t="s">
        <v>1590</v>
      </c>
      <c r="B213" s="22" t="s">
        <v>213</v>
      </c>
      <c r="C213" s="29">
        <v>452140</v>
      </c>
      <c r="D213" s="27" t="str">
        <f t="shared" si="28"/>
        <v>N/A</v>
      </c>
      <c r="E213" s="29">
        <v>480127</v>
      </c>
      <c r="F213" s="27" t="str">
        <f t="shared" si="29"/>
        <v>N/A</v>
      </c>
      <c r="G213" s="29">
        <v>881856</v>
      </c>
      <c r="H213" s="27" t="str">
        <f t="shared" si="30"/>
        <v>N/A</v>
      </c>
      <c r="I213" s="8">
        <v>6.19</v>
      </c>
      <c r="J213" s="8">
        <v>83.67</v>
      </c>
      <c r="K213" s="10" t="s">
        <v>213</v>
      </c>
      <c r="L213" s="105" t="str">
        <f t="shared" si="31"/>
        <v>N/A</v>
      </c>
    </row>
    <row r="214" spans="1:12" x14ac:dyDescent="0.2">
      <c r="A214" s="174" t="s">
        <v>1591</v>
      </c>
      <c r="B214" s="22" t="s">
        <v>213</v>
      </c>
      <c r="C214" s="29">
        <v>581790</v>
      </c>
      <c r="D214" s="27" t="str">
        <f t="shared" si="28"/>
        <v>N/A</v>
      </c>
      <c r="E214" s="29">
        <v>581885</v>
      </c>
      <c r="F214" s="27" t="str">
        <f t="shared" si="29"/>
        <v>N/A</v>
      </c>
      <c r="G214" s="29">
        <v>247267</v>
      </c>
      <c r="H214" s="27" t="str">
        <f t="shared" si="30"/>
        <v>N/A</v>
      </c>
      <c r="I214" s="8">
        <v>1.6299999999999999E-2</v>
      </c>
      <c r="J214" s="8">
        <v>-57.5</v>
      </c>
      <c r="K214" s="10" t="s">
        <v>213</v>
      </c>
      <c r="L214" s="105" t="str">
        <f t="shared" si="31"/>
        <v>N/A</v>
      </c>
    </row>
    <row r="215" spans="1:12" ht="25.5" x14ac:dyDescent="0.2">
      <c r="A215" s="168" t="s">
        <v>1354</v>
      </c>
      <c r="B215" s="22" t="s">
        <v>213</v>
      </c>
      <c r="C215" s="29">
        <v>235493610</v>
      </c>
      <c r="D215" s="27" t="str">
        <f t="shared" ref="D215:D229" si="32">IF($B215="N/A","N/A",IF(C215&gt;10,"No",IF(C215&lt;-10,"No","Yes")))</f>
        <v>N/A</v>
      </c>
      <c r="E215" s="29">
        <v>242396344</v>
      </c>
      <c r="F215" s="27" t="str">
        <f t="shared" ref="F215:F229" si="33">IF($B215="N/A","N/A",IF(E215&gt;10,"No",IF(E215&lt;-10,"No","Yes")))</f>
        <v>N/A</v>
      </c>
      <c r="G215" s="29">
        <v>81161771</v>
      </c>
      <c r="H215" s="27" t="str">
        <f t="shared" ref="H215:H229" si="34">IF($B215="N/A","N/A",IF(G215&gt;10,"No",IF(G215&lt;-10,"No","Yes")))</f>
        <v>N/A</v>
      </c>
      <c r="I215" s="8">
        <v>2.931</v>
      </c>
      <c r="J215" s="8">
        <v>-66.5</v>
      </c>
      <c r="K215" s="28" t="s">
        <v>734</v>
      </c>
      <c r="L215" s="105" t="str">
        <f t="shared" ref="L215:L229" si="35">IF(J215="Div by 0", "N/A", IF(K215="N/A","N/A", IF(J215&gt;VALUE(MID(K215,1,2)), "No", IF(J215&lt;-1*VALUE(MID(K215,1,2)), "No", "Yes"))))</f>
        <v>No</v>
      </c>
    </row>
    <row r="216" spans="1:12" x14ac:dyDescent="0.2">
      <c r="A216" s="168" t="s">
        <v>646</v>
      </c>
      <c r="B216" s="22" t="s">
        <v>213</v>
      </c>
      <c r="C216" s="23">
        <v>34321</v>
      </c>
      <c r="D216" s="27" t="str">
        <f t="shared" si="32"/>
        <v>N/A</v>
      </c>
      <c r="E216" s="23">
        <v>27299</v>
      </c>
      <c r="F216" s="27" t="str">
        <f t="shared" si="33"/>
        <v>N/A</v>
      </c>
      <c r="G216" s="23">
        <v>12472</v>
      </c>
      <c r="H216" s="27" t="str">
        <f t="shared" si="34"/>
        <v>N/A</v>
      </c>
      <c r="I216" s="8">
        <v>-20.5</v>
      </c>
      <c r="J216" s="8">
        <v>-54.3</v>
      </c>
      <c r="K216" s="28" t="s">
        <v>734</v>
      </c>
      <c r="L216" s="105" t="str">
        <f t="shared" si="35"/>
        <v>No</v>
      </c>
    </row>
    <row r="217" spans="1:12" ht="25.5" x14ac:dyDescent="0.2">
      <c r="A217" s="168" t="s">
        <v>1355</v>
      </c>
      <c r="B217" s="22" t="s">
        <v>213</v>
      </c>
      <c r="C217" s="29">
        <v>6861.5019959000001</v>
      </c>
      <c r="D217" s="27" t="str">
        <f t="shared" si="32"/>
        <v>N/A</v>
      </c>
      <c r="E217" s="29">
        <v>8879.3122091999994</v>
      </c>
      <c r="F217" s="27" t="str">
        <f t="shared" si="33"/>
        <v>N/A</v>
      </c>
      <c r="G217" s="29">
        <v>6507.5185215000001</v>
      </c>
      <c r="H217" s="27" t="str">
        <f t="shared" si="34"/>
        <v>N/A</v>
      </c>
      <c r="I217" s="8">
        <v>29.41</v>
      </c>
      <c r="J217" s="8">
        <v>-26.7</v>
      </c>
      <c r="K217" s="28" t="s">
        <v>734</v>
      </c>
      <c r="L217" s="105" t="str">
        <f t="shared" si="35"/>
        <v>Yes</v>
      </c>
    </row>
    <row r="218" spans="1:12" ht="25.5" x14ac:dyDescent="0.2">
      <c r="A218" s="168" t="s">
        <v>1356</v>
      </c>
      <c r="B218" s="22" t="s">
        <v>213</v>
      </c>
      <c r="C218" s="29">
        <v>10780125</v>
      </c>
      <c r="D218" s="27" t="str">
        <f t="shared" si="32"/>
        <v>N/A</v>
      </c>
      <c r="E218" s="29">
        <v>10355825</v>
      </c>
      <c r="F218" s="27" t="str">
        <f t="shared" si="33"/>
        <v>N/A</v>
      </c>
      <c r="G218" s="29">
        <v>2997717</v>
      </c>
      <c r="H218" s="27" t="str">
        <f t="shared" si="34"/>
        <v>N/A</v>
      </c>
      <c r="I218" s="8">
        <v>-3.94</v>
      </c>
      <c r="J218" s="8">
        <v>-71.099999999999994</v>
      </c>
      <c r="K218" s="28" t="s">
        <v>734</v>
      </c>
      <c r="L218" s="105" t="str">
        <f t="shared" si="35"/>
        <v>No</v>
      </c>
    </row>
    <row r="219" spans="1:12" x14ac:dyDescent="0.2">
      <c r="A219" s="168" t="s">
        <v>513</v>
      </c>
      <c r="B219" s="22" t="s">
        <v>213</v>
      </c>
      <c r="C219" s="23">
        <v>50779</v>
      </c>
      <c r="D219" s="27" t="str">
        <f t="shared" si="32"/>
        <v>N/A</v>
      </c>
      <c r="E219" s="23">
        <v>50614</v>
      </c>
      <c r="F219" s="27" t="str">
        <f t="shared" si="33"/>
        <v>N/A</v>
      </c>
      <c r="G219" s="23">
        <v>21203</v>
      </c>
      <c r="H219" s="27" t="str">
        <f t="shared" si="34"/>
        <v>N/A</v>
      </c>
      <c r="I219" s="8">
        <v>-0.32500000000000001</v>
      </c>
      <c r="J219" s="8">
        <v>-58.1</v>
      </c>
      <c r="K219" s="28" t="s">
        <v>734</v>
      </c>
      <c r="L219" s="105" t="str">
        <f t="shared" si="35"/>
        <v>No</v>
      </c>
    </row>
    <row r="220" spans="1:12" ht="25.5" x14ac:dyDescent="0.2">
      <c r="A220" s="168" t="s">
        <v>1357</v>
      </c>
      <c r="B220" s="22" t="s">
        <v>213</v>
      </c>
      <c r="C220" s="29">
        <v>212.29494475999999</v>
      </c>
      <c r="D220" s="27" t="str">
        <f t="shared" si="32"/>
        <v>N/A</v>
      </c>
      <c r="E220" s="29">
        <v>204.60396333</v>
      </c>
      <c r="F220" s="27" t="str">
        <f t="shared" si="33"/>
        <v>N/A</v>
      </c>
      <c r="G220" s="29">
        <v>141.38173843000001</v>
      </c>
      <c r="H220" s="27" t="str">
        <f t="shared" si="34"/>
        <v>N/A</v>
      </c>
      <c r="I220" s="8">
        <v>-3.62</v>
      </c>
      <c r="J220" s="8">
        <v>-30.9</v>
      </c>
      <c r="K220" s="28" t="s">
        <v>734</v>
      </c>
      <c r="L220" s="105" t="str">
        <f t="shared" si="35"/>
        <v>No</v>
      </c>
    </row>
    <row r="221" spans="1:12" ht="25.5" x14ac:dyDescent="0.2">
      <c r="A221" s="168" t="s">
        <v>1358</v>
      </c>
      <c r="B221" s="22" t="s">
        <v>213</v>
      </c>
      <c r="C221" s="29">
        <v>9581804</v>
      </c>
      <c r="D221" s="27" t="str">
        <f t="shared" si="32"/>
        <v>N/A</v>
      </c>
      <c r="E221" s="29">
        <v>10386128</v>
      </c>
      <c r="F221" s="27" t="str">
        <f t="shared" si="33"/>
        <v>N/A</v>
      </c>
      <c r="G221" s="29">
        <v>3952906</v>
      </c>
      <c r="H221" s="27" t="str">
        <f t="shared" si="34"/>
        <v>N/A</v>
      </c>
      <c r="I221" s="8">
        <v>8.3940000000000001</v>
      </c>
      <c r="J221" s="8">
        <v>-61.9</v>
      </c>
      <c r="K221" s="28" t="s">
        <v>734</v>
      </c>
      <c r="L221" s="105" t="str">
        <f t="shared" si="35"/>
        <v>No</v>
      </c>
    </row>
    <row r="222" spans="1:12" x14ac:dyDescent="0.2">
      <c r="A222" s="168" t="s">
        <v>514</v>
      </c>
      <c r="B222" s="22" t="s">
        <v>213</v>
      </c>
      <c r="C222" s="23">
        <v>37023</v>
      </c>
      <c r="D222" s="27" t="str">
        <f t="shared" si="32"/>
        <v>N/A</v>
      </c>
      <c r="E222" s="23">
        <v>41729</v>
      </c>
      <c r="F222" s="27" t="str">
        <f t="shared" si="33"/>
        <v>N/A</v>
      </c>
      <c r="G222" s="23">
        <v>23176</v>
      </c>
      <c r="H222" s="27" t="str">
        <f t="shared" si="34"/>
        <v>N/A</v>
      </c>
      <c r="I222" s="8">
        <v>12.71</v>
      </c>
      <c r="J222" s="8">
        <v>-44.5</v>
      </c>
      <c r="K222" s="28" t="s">
        <v>734</v>
      </c>
      <c r="L222" s="105" t="str">
        <f t="shared" si="35"/>
        <v>No</v>
      </c>
    </row>
    <row r="223" spans="1:12" ht="25.5" x14ac:dyDescent="0.2">
      <c r="A223" s="168" t="s">
        <v>1359</v>
      </c>
      <c r="B223" s="22" t="s">
        <v>213</v>
      </c>
      <c r="C223" s="29">
        <v>258.80679578000002</v>
      </c>
      <c r="D223" s="27" t="str">
        <f t="shared" si="32"/>
        <v>N/A</v>
      </c>
      <c r="E223" s="29">
        <v>248.89472549000001</v>
      </c>
      <c r="F223" s="27" t="str">
        <f t="shared" si="33"/>
        <v>N/A</v>
      </c>
      <c r="G223" s="29">
        <v>170.56032102</v>
      </c>
      <c r="H223" s="27" t="str">
        <f t="shared" si="34"/>
        <v>N/A</v>
      </c>
      <c r="I223" s="8">
        <v>-3.83</v>
      </c>
      <c r="J223" s="8">
        <v>-31.5</v>
      </c>
      <c r="K223" s="28" t="s">
        <v>734</v>
      </c>
      <c r="L223" s="105" t="str">
        <f t="shared" si="35"/>
        <v>No</v>
      </c>
    </row>
    <row r="224" spans="1:12" ht="25.5" x14ac:dyDescent="0.2">
      <c r="A224" s="168" t="s">
        <v>1360</v>
      </c>
      <c r="B224" s="22" t="s">
        <v>213</v>
      </c>
      <c r="C224" s="29">
        <v>64578</v>
      </c>
      <c r="D224" s="27" t="str">
        <f t="shared" si="32"/>
        <v>N/A</v>
      </c>
      <c r="E224" s="29">
        <v>69533</v>
      </c>
      <c r="F224" s="27" t="str">
        <f t="shared" si="33"/>
        <v>N/A</v>
      </c>
      <c r="G224" s="29">
        <v>36870</v>
      </c>
      <c r="H224" s="27" t="str">
        <f t="shared" si="34"/>
        <v>N/A</v>
      </c>
      <c r="I224" s="8">
        <v>7.673</v>
      </c>
      <c r="J224" s="8">
        <v>-47</v>
      </c>
      <c r="K224" s="28" t="s">
        <v>734</v>
      </c>
      <c r="L224" s="105" t="str">
        <f t="shared" si="35"/>
        <v>No</v>
      </c>
    </row>
    <row r="225" spans="1:12" x14ac:dyDescent="0.2">
      <c r="A225" s="168" t="s">
        <v>515</v>
      </c>
      <c r="B225" s="22" t="s">
        <v>213</v>
      </c>
      <c r="C225" s="23">
        <v>90</v>
      </c>
      <c r="D225" s="27" t="str">
        <f t="shared" si="32"/>
        <v>N/A</v>
      </c>
      <c r="E225" s="23">
        <v>94</v>
      </c>
      <c r="F225" s="27" t="str">
        <f t="shared" si="33"/>
        <v>N/A</v>
      </c>
      <c r="G225" s="23">
        <v>54</v>
      </c>
      <c r="H225" s="27" t="str">
        <f t="shared" si="34"/>
        <v>N/A</v>
      </c>
      <c r="I225" s="8">
        <v>4.444</v>
      </c>
      <c r="J225" s="8">
        <v>-42.6</v>
      </c>
      <c r="K225" s="28" t="s">
        <v>734</v>
      </c>
      <c r="L225" s="105" t="str">
        <f t="shared" si="35"/>
        <v>No</v>
      </c>
    </row>
    <row r="226" spans="1:12" ht="25.5" x14ac:dyDescent="0.2">
      <c r="A226" s="168" t="s">
        <v>1361</v>
      </c>
      <c r="B226" s="22" t="s">
        <v>213</v>
      </c>
      <c r="C226" s="29">
        <v>717.53333333</v>
      </c>
      <c r="D226" s="27" t="str">
        <f t="shared" si="32"/>
        <v>N/A</v>
      </c>
      <c r="E226" s="29">
        <v>739.71276595999996</v>
      </c>
      <c r="F226" s="27" t="str">
        <f t="shared" si="33"/>
        <v>N/A</v>
      </c>
      <c r="G226" s="29">
        <v>682.77777777999995</v>
      </c>
      <c r="H226" s="27" t="str">
        <f t="shared" si="34"/>
        <v>N/A</v>
      </c>
      <c r="I226" s="8">
        <v>3.0910000000000002</v>
      </c>
      <c r="J226" s="8">
        <v>-7.7</v>
      </c>
      <c r="K226" s="28" t="s">
        <v>734</v>
      </c>
      <c r="L226" s="105" t="str">
        <f t="shared" si="35"/>
        <v>Yes</v>
      </c>
    </row>
    <row r="227" spans="1:12" ht="25.5" x14ac:dyDescent="0.2">
      <c r="A227" s="168" t="s">
        <v>1362</v>
      </c>
      <c r="B227" s="22" t="s">
        <v>213</v>
      </c>
      <c r="C227" s="29">
        <v>199453100</v>
      </c>
      <c r="D227" s="27" t="str">
        <f t="shared" si="32"/>
        <v>N/A</v>
      </c>
      <c r="E227" s="29">
        <v>200149851</v>
      </c>
      <c r="F227" s="27" t="str">
        <f t="shared" si="33"/>
        <v>N/A</v>
      </c>
      <c r="G227" s="29">
        <v>390901408</v>
      </c>
      <c r="H227" s="27" t="str">
        <f t="shared" si="34"/>
        <v>N/A</v>
      </c>
      <c r="I227" s="8">
        <v>0.3493</v>
      </c>
      <c r="J227" s="8">
        <v>95.3</v>
      </c>
      <c r="K227" s="28" t="s">
        <v>734</v>
      </c>
      <c r="L227" s="105" t="str">
        <f t="shared" si="35"/>
        <v>No</v>
      </c>
    </row>
    <row r="228" spans="1:12" ht="25.5" x14ac:dyDescent="0.2">
      <c r="A228" s="168" t="s">
        <v>516</v>
      </c>
      <c r="B228" s="22" t="s">
        <v>213</v>
      </c>
      <c r="C228" s="23">
        <v>22772</v>
      </c>
      <c r="D228" s="27" t="str">
        <f t="shared" si="32"/>
        <v>N/A</v>
      </c>
      <c r="E228" s="23">
        <v>23338</v>
      </c>
      <c r="F228" s="27" t="str">
        <f t="shared" si="33"/>
        <v>N/A</v>
      </c>
      <c r="G228" s="23">
        <v>27442</v>
      </c>
      <c r="H228" s="27" t="str">
        <f t="shared" si="34"/>
        <v>N/A</v>
      </c>
      <c r="I228" s="8">
        <v>2.4860000000000002</v>
      </c>
      <c r="J228" s="8">
        <v>17.59</v>
      </c>
      <c r="K228" s="28" t="s">
        <v>734</v>
      </c>
      <c r="L228" s="105" t="str">
        <f t="shared" si="35"/>
        <v>Yes</v>
      </c>
    </row>
    <row r="229" spans="1:12" ht="25.5" x14ac:dyDescent="0.2">
      <c r="A229" s="168" t="s">
        <v>1363</v>
      </c>
      <c r="B229" s="22" t="s">
        <v>213</v>
      </c>
      <c r="C229" s="29">
        <v>8758.6992797999992</v>
      </c>
      <c r="D229" s="27" t="str">
        <f t="shared" si="32"/>
        <v>N/A</v>
      </c>
      <c r="E229" s="29">
        <v>8576.1355299999996</v>
      </c>
      <c r="F229" s="27" t="str">
        <f t="shared" si="33"/>
        <v>N/A</v>
      </c>
      <c r="G229" s="29">
        <v>14244.639895</v>
      </c>
      <c r="H229" s="27" t="str">
        <f t="shared" si="34"/>
        <v>N/A</v>
      </c>
      <c r="I229" s="8">
        <v>-2.08</v>
      </c>
      <c r="J229" s="8">
        <v>66.099999999999994</v>
      </c>
      <c r="K229" s="28" t="s">
        <v>734</v>
      </c>
      <c r="L229" s="105" t="str">
        <f t="shared" si="35"/>
        <v>No</v>
      </c>
    </row>
    <row r="230" spans="1:12" x14ac:dyDescent="0.2">
      <c r="A230" s="137" t="s">
        <v>1364</v>
      </c>
      <c r="B230" s="22" t="s">
        <v>213</v>
      </c>
      <c r="C230" s="32">
        <v>426517402</v>
      </c>
      <c r="D230" s="27" t="str">
        <f t="shared" ref="D230:D253" si="36">IF($B230="N/A","N/A",IF(C230&gt;10,"No",IF(C230&lt;-10,"No","Yes")))</f>
        <v>N/A</v>
      </c>
      <c r="E230" s="32">
        <v>438808560</v>
      </c>
      <c r="F230" s="27" t="str">
        <f t="shared" ref="F230:F253" si="37">IF($B230="N/A","N/A",IF(E230&gt;10,"No",IF(E230&lt;-10,"No","Yes")))</f>
        <v>N/A</v>
      </c>
      <c r="G230" s="32">
        <v>480746090</v>
      </c>
      <c r="H230" s="27" t="str">
        <f t="shared" ref="H230:H253" si="38">IF($B230="N/A","N/A",IF(G230&gt;10,"No",IF(G230&lt;-10,"No","Yes")))</f>
        <v>N/A</v>
      </c>
      <c r="I230" s="8">
        <v>2.8820000000000001</v>
      </c>
      <c r="J230" s="8">
        <v>9.5570000000000004</v>
      </c>
      <c r="K230" s="28" t="s">
        <v>734</v>
      </c>
      <c r="L230" s="105" t="str">
        <f t="shared" ref="L230:L253" si="39">IF(J230="Div by 0", "N/A", IF(K230="N/A","N/A", IF(J230&gt;VALUE(MID(K230,1,2)), "No", IF(J230&lt;-1*VALUE(MID(K230,1,2)), "No", "Yes"))))</f>
        <v>Yes</v>
      </c>
    </row>
    <row r="231" spans="1:12" x14ac:dyDescent="0.2">
      <c r="A231" s="137" t="s">
        <v>1541</v>
      </c>
      <c r="B231" s="22" t="s">
        <v>213</v>
      </c>
      <c r="C231" s="31">
        <v>28305</v>
      </c>
      <c r="D231" s="31" t="str">
        <f t="shared" si="36"/>
        <v>N/A</v>
      </c>
      <c r="E231" s="31">
        <v>28946</v>
      </c>
      <c r="F231" s="31" t="str">
        <f t="shared" si="37"/>
        <v>N/A</v>
      </c>
      <c r="G231" s="31">
        <v>29256</v>
      </c>
      <c r="H231" s="27" t="str">
        <f t="shared" si="38"/>
        <v>N/A</v>
      </c>
      <c r="I231" s="8">
        <v>2.2650000000000001</v>
      </c>
      <c r="J231" s="8">
        <v>1.071</v>
      </c>
      <c r="K231" s="28" t="s">
        <v>734</v>
      </c>
      <c r="L231" s="105" t="str">
        <f t="shared" si="39"/>
        <v>Yes</v>
      </c>
    </row>
    <row r="232" spans="1:12" x14ac:dyDescent="0.2">
      <c r="A232" s="137" t="s">
        <v>1542</v>
      </c>
      <c r="B232" s="22" t="s">
        <v>213</v>
      </c>
      <c r="C232" s="32">
        <v>15068.623989</v>
      </c>
      <c r="D232" s="27" t="str">
        <f t="shared" si="36"/>
        <v>N/A</v>
      </c>
      <c r="E232" s="32">
        <v>15159.557796999999</v>
      </c>
      <c r="F232" s="27" t="str">
        <f t="shared" si="37"/>
        <v>N/A</v>
      </c>
      <c r="G232" s="32">
        <v>16432.393013000001</v>
      </c>
      <c r="H232" s="27" t="str">
        <f t="shared" si="38"/>
        <v>N/A</v>
      </c>
      <c r="I232" s="8">
        <v>0.60350000000000004</v>
      </c>
      <c r="J232" s="8">
        <v>8.3960000000000008</v>
      </c>
      <c r="K232" s="28" t="s">
        <v>734</v>
      </c>
      <c r="L232" s="105" t="str">
        <f t="shared" si="39"/>
        <v>Yes</v>
      </c>
    </row>
    <row r="233" spans="1:12" x14ac:dyDescent="0.2">
      <c r="A233" s="175" t="s">
        <v>1543</v>
      </c>
      <c r="B233" s="22" t="s">
        <v>213</v>
      </c>
      <c r="C233" s="32">
        <v>9119.0559868</v>
      </c>
      <c r="D233" s="27" t="str">
        <f t="shared" si="36"/>
        <v>N/A</v>
      </c>
      <c r="E233" s="32">
        <v>9246.9249811999998</v>
      </c>
      <c r="F233" s="27" t="str">
        <f t="shared" si="37"/>
        <v>N/A</v>
      </c>
      <c r="G233" s="32">
        <v>9869.4823311</v>
      </c>
      <c r="H233" s="27" t="str">
        <f t="shared" si="38"/>
        <v>N/A</v>
      </c>
      <c r="I233" s="8">
        <v>1.4019999999999999</v>
      </c>
      <c r="J233" s="8">
        <v>6.7329999999999997</v>
      </c>
      <c r="K233" s="28" t="s">
        <v>734</v>
      </c>
      <c r="L233" s="105" t="str">
        <f t="shared" si="39"/>
        <v>Yes</v>
      </c>
    </row>
    <row r="234" spans="1:12" x14ac:dyDescent="0.2">
      <c r="A234" s="175" t="s">
        <v>1544</v>
      </c>
      <c r="B234" s="22" t="s">
        <v>213</v>
      </c>
      <c r="C234" s="32">
        <v>18833.757419000001</v>
      </c>
      <c r="D234" s="27" t="str">
        <f t="shared" si="36"/>
        <v>N/A</v>
      </c>
      <c r="E234" s="32">
        <v>18815.124166000001</v>
      </c>
      <c r="F234" s="27" t="str">
        <f t="shared" si="37"/>
        <v>N/A</v>
      </c>
      <c r="G234" s="32">
        <v>19873.357456000002</v>
      </c>
      <c r="H234" s="27" t="str">
        <f t="shared" si="38"/>
        <v>N/A</v>
      </c>
      <c r="I234" s="8">
        <v>-9.9000000000000005E-2</v>
      </c>
      <c r="J234" s="8">
        <v>5.6239999999999997</v>
      </c>
      <c r="K234" s="28" t="s">
        <v>734</v>
      </c>
      <c r="L234" s="105" t="str">
        <f t="shared" si="39"/>
        <v>Yes</v>
      </c>
    </row>
    <row r="235" spans="1:12" x14ac:dyDescent="0.2">
      <c r="A235" s="175" t="s">
        <v>1545</v>
      </c>
      <c r="B235" s="22" t="s">
        <v>213</v>
      </c>
      <c r="C235" s="32">
        <v>7497.1621094000002</v>
      </c>
      <c r="D235" s="27" t="str">
        <f t="shared" si="36"/>
        <v>N/A</v>
      </c>
      <c r="E235" s="32">
        <v>7590.7149681999999</v>
      </c>
      <c r="F235" s="27" t="str">
        <f t="shared" si="37"/>
        <v>N/A</v>
      </c>
      <c r="G235" s="32">
        <v>12701.984277</v>
      </c>
      <c r="H235" s="27" t="str">
        <f t="shared" si="38"/>
        <v>N/A</v>
      </c>
      <c r="I235" s="8">
        <v>1.248</v>
      </c>
      <c r="J235" s="8">
        <v>67.34</v>
      </c>
      <c r="K235" s="28" t="s">
        <v>734</v>
      </c>
      <c r="L235" s="105" t="str">
        <f t="shared" si="39"/>
        <v>No</v>
      </c>
    </row>
    <row r="236" spans="1:12" x14ac:dyDescent="0.2">
      <c r="A236" s="175" t="s">
        <v>1546</v>
      </c>
      <c r="B236" s="22" t="s">
        <v>213</v>
      </c>
      <c r="C236" s="32">
        <v>9109.3497884000008</v>
      </c>
      <c r="D236" s="27" t="str">
        <f t="shared" si="36"/>
        <v>N/A</v>
      </c>
      <c r="E236" s="32">
        <v>7657.2082352999996</v>
      </c>
      <c r="F236" s="27" t="str">
        <f t="shared" si="37"/>
        <v>N/A</v>
      </c>
      <c r="G236" s="32">
        <v>2458.7362637000001</v>
      </c>
      <c r="H236" s="27" t="str">
        <f t="shared" si="38"/>
        <v>N/A</v>
      </c>
      <c r="I236" s="8">
        <v>-15.9</v>
      </c>
      <c r="J236" s="8">
        <v>-67.900000000000006</v>
      </c>
      <c r="K236" s="28" t="s">
        <v>734</v>
      </c>
      <c r="L236" s="105" t="str">
        <f t="shared" si="39"/>
        <v>No</v>
      </c>
    </row>
    <row r="237" spans="1:12" x14ac:dyDescent="0.2">
      <c r="A237" s="168" t="s">
        <v>1547</v>
      </c>
      <c r="B237" s="22" t="s">
        <v>213</v>
      </c>
      <c r="C237" s="27">
        <v>6.4856504554000001</v>
      </c>
      <c r="D237" s="27" t="str">
        <f t="shared" si="36"/>
        <v>N/A</v>
      </c>
      <c r="E237" s="27">
        <v>6.3003197391999999</v>
      </c>
      <c r="F237" s="27" t="str">
        <f t="shared" si="37"/>
        <v>N/A</v>
      </c>
      <c r="G237" s="27">
        <v>10.927182</v>
      </c>
      <c r="H237" s="27" t="str">
        <f t="shared" si="38"/>
        <v>N/A</v>
      </c>
      <c r="I237" s="8">
        <v>-2.86</v>
      </c>
      <c r="J237" s="8">
        <v>73.44</v>
      </c>
      <c r="K237" s="28" t="s">
        <v>734</v>
      </c>
      <c r="L237" s="105" t="str">
        <f t="shared" si="39"/>
        <v>No</v>
      </c>
    </row>
    <row r="238" spans="1:12" x14ac:dyDescent="0.2">
      <c r="A238" s="174" t="s">
        <v>1548</v>
      </c>
      <c r="B238" s="22" t="s">
        <v>213</v>
      </c>
      <c r="C238" s="27">
        <v>15.425752689999999</v>
      </c>
      <c r="D238" s="27" t="str">
        <f t="shared" si="36"/>
        <v>N/A</v>
      </c>
      <c r="E238" s="27">
        <v>15.240008492999999</v>
      </c>
      <c r="F238" s="27" t="str">
        <f t="shared" si="37"/>
        <v>N/A</v>
      </c>
      <c r="G238" s="27">
        <v>15.629592545</v>
      </c>
      <c r="H238" s="27" t="str">
        <f t="shared" si="38"/>
        <v>N/A</v>
      </c>
      <c r="I238" s="8">
        <v>-1.2</v>
      </c>
      <c r="J238" s="8">
        <v>2.556</v>
      </c>
      <c r="K238" s="28" t="s">
        <v>734</v>
      </c>
      <c r="L238" s="105" t="str">
        <f t="shared" si="39"/>
        <v>Yes</v>
      </c>
    </row>
    <row r="239" spans="1:12" x14ac:dyDescent="0.2">
      <c r="A239" s="174" t="s">
        <v>1549</v>
      </c>
      <c r="B239" s="22" t="s">
        <v>213</v>
      </c>
      <c r="C239" s="27">
        <v>14.786616419</v>
      </c>
      <c r="D239" s="27" t="str">
        <f t="shared" si="36"/>
        <v>N/A</v>
      </c>
      <c r="E239" s="27">
        <v>15.048455079</v>
      </c>
      <c r="F239" s="27" t="str">
        <f t="shared" si="37"/>
        <v>N/A</v>
      </c>
      <c r="G239" s="27">
        <v>18.758931192999999</v>
      </c>
      <c r="H239" s="27" t="str">
        <f t="shared" si="38"/>
        <v>N/A</v>
      </c>
      <c r="I239" s="8">
        <v>1.7709999999999999</v>
      </c>
      <c r="J239" s="8">
        <v>24.66</v>
      </c>
      <c r="K239" s="28" t="s">
        <v>734</v>
      </c>
      <c r="L239" s="105" t="str">
        <f t="shared" si="39"/>
        <v>Yes</v>
      </c>
    </row>
    <row r="240" spans="1:12" x14ac:dyDescent="0.2">
      <c r="A240" s="174" t="s">
        <v>1550</v>
      </c>
      <c r="B240" s="22" t="s">
        <v>213</v>
      </c>
      <c r="C240" s="27">
        <v>0.24405939409999999</v>
      </c>
      <c r="D240" s="27" t="str">
        <f t="shared" si="36"/>
        <v>N/A</v>
      </c>
      <c r="E240" s="27">
        <v>0.27746849759999997</v>
      </c>
      <c r="F240" s="27" t="str">
        <f t="shared" si="37"/>
        <v>N/A</v>
      </c>
      <c r="G240" s="27">
        <v>0.37696930899999997</v>
      </c>
      <c r="H240" s="27" t="str">
        <f t="shared" si="38"/>
        <v>N/A</v>
      </c>
      <c r="I240" s="8">
        <v>13.69</v>
      </c>
      <c r="J240" s="8">
        <v>35.86</v>
      </c>
      <c r="K240" s="28" t="s">
        <v>734</v>
      </c>
      <c r="L240" s="105" t="str">
        <f t="shared" si="39"/>
        <v>No</v>
      </c>
    </row>
    <row r="241" spans="1:12" x14ac:dyDescent="0.2">
      <c r="A241" s="174" t="s">
        <v>1551</v>
      </c>
      <c r="B241" s="22" t="s">
        <v>213</v>
      </c>
      <c r="C241" s="27">
        <v>1.5352301763</v>
      </c>
      <c r="D241" s="27" t="str">
        <f t="shared" si="36"/>
        <v>N/A</v>
      </c>
      <c r="E241" s="27">
        <v>1.6551777856000001</v>
      </c>
      <c r="F241" s="27" t="str">
        <f t="shared" si="37"/>
        <v>N/A</v>
      </c>
      <c r="G241" s="27">
        <v>0.47887175710000002</v>
      </c>
      <c r="H241" s="27" t="str">
        <f t="shared" si="38"/>
        <v>N/A</v>
      </c>
      <c r="I241" s="8">
        <v>7.8129999999999997</v>
      </c>
      <c r="J241" s="8">
        <v>-71.099999999999994</v>
      </c>
      <c r="K241" s="28" t="s">
        <v>734</v>
      </c>
      <c r="L241" s="105" t="str">
        <f t="shared" si="39"/>
        <v>No</v>
      </c>
    </row>
    <row r="242" spans="1:12" ht="25.5" x14ac:dyDescent="0.2">
      <c r="A242" s="137" t="s">
        <v>1376</v>
      </c>
      <c r="B242" s="22" t="s">
        <v>213</v>
      </c>
      <c r="C242" s="32">
        <v>197256543</v>
      </c>
      <c r="D242" s="27" t="str">
        <f t="shared" si="36"/>
        <v>N/A</v>
      </c>
      <c r="E242" s="32">
        <v>197776161</v>
      </c>
      <c r="F242" s="27" t="str">
        <f t="shared" si="37"/>
        <v>N/A</v>
      </c>
      <c r="G242" s="32">
        <v>388603291</v>
      </c>
      <c r="H242" s="27" t="str">
        <f t="shared" si="38"/>
        <v>N/A</v>
      </c>
      <c r="I242" s="8">
        <v>0.26340000000000002</v>
      </c>
      <c r="J242" s="8">
        <v>96.49</v>
      </c>
      <c r="K242" s="28" t="s">
        <v>734</v>
      </c>
      <c r="L242" s="105" t="str">
        <f t="shared" si="39"/>
        <v>No</v>
      </c>
    </row>
    <row r="243" spans="1:12" x14ac:dyDescent="0.2">
      <c r="A243" s="137" t="s">
        <v>1552</v>
      </c>
      <c r="B243" s="22" t="s">
        <v>213</v>
      </c>
      <c r="C243" s="31">
        <v>22280</v>
      </c>
      <c r="D243" s="31" t="str">
        <f t="shared" si="36"/>
        <v>N/A</v>
      </c>
      <c r="E243" s="31">
        <v>22907</v>
      </c>
      <c r="F243" s="31" t="str">
        <f t="shared" si="37"/>
        <v>N/A</v>
      </c>
      <c r="G243" s="31">
        <v>27426</v>
      </c>
      <c r="H243" s="27" t="str">
        <f t="shared" si="38"/>
        <v>N/A</v>
      </c>
      <c r="I243" s="8">
        <v>2.8140000000000001</v>
      </c>
      <c r="J243" s="8">
        <v>19.73</v>
      </c>
      <c r="K243" s="28" t="s">
        <v>734</v>
      </c>
      <c r="L243" s="105" t="str">
        <f t="shared" si="39"/>
        <v>Yes</v>
      </c>
    </row>
    <row r="244" spans="1:12" ht="25.5" x14ac:dyDescent="0.2">
      <c r="A244" s="137" t="s">
        <v>1553</v>
      </c>
      <c r="B244" s="22" t="s">
        <v>213</v>
      </c>
      <c r="C244" s="32">
        <v>8853.5252693000002</v>
      </c>
      <c r="D244" s="27" t="str">
        <f t="shared" si="36"/>
        <v>N/A</v>
      </c>
      <c r="E244" s="32">
        <v>8633.8744052000002</v>
      </c>
      <c r="F244" s="27" t="str">
        <f t="shared" si="37"/>
        <v>N/A</v>
      </c>
      <c r="G244" s="32">
        <v>14169.156676000001</v>
      </c>
      <c r="H244" s="27" t="str">
        <f t="shared" si="38"/>
        <v>N/A</v>
      </c>
      <c r="I244" s="8">
        <v>-2.48</v>
      </c>
      <c r="J244" s="8">
        <v>64.11</v>
      </c>
      <c r="K244" s="28" t="s">
        <v>734</v>
      </c>
      <c r="L244" s="105" t="str">
        <f t="shared" si="39"/>
        <v>No</v>
      </c>
    </row>
    <row r="245" spans="1:12" ht="25.5" x14ac:dyDescent="0.2">
      <c r="A245" s="175" t="s">
        <v>1554</v>
      </c>
      <c r="B245" s="22" t="s">
        <v>213</v>
      </c>
      <c r="C245" s="32">
        <v>8153.7838988000003</v>
      </c>
      <c r="D245" s="27" t="str">
        <f t="shared" si="36"/>
        <v>N/A</v>
      </c>
      <c r="E245" s="32">
        <v>7890.9935605000001</v>
      </c>
      <c r="F245" s="27" t="str">
        <f t="shared" si="37"/>
        <v>N/A</v>
      </c>
      <c r="G245" s="32">
        <v>9666.1142951000002</v>
      </c>
      <c r="H245" s="27" t="str">
        <f t="shared" si="38"/>
        <v>N/A</v>
      </c>
      <c r="I245" s="8">
        <v>-3.22</v>
      </c>
      <c r="J245" s="8">
        <v>22.5</v>
      </c>
      <c r="K245" s="28" t="s">
        <v>734</v>
      </c>
      <c r="L245" s="105" t="str">
        <f t="shared" si="39"/>
        <v>Yes</v>
      </c>
    </row>
    <row r="246" spans="1:12" ht="25.5" x14ac:dyDescent="0.2">
      <c r="A246" s="175" t="s">
        <v>1555</v>
      </c>
      <c r="B246" s="22" t="s">
        <v>213</v>
      </c>
      <c r="C246" s="32">
        <v>9422.6808959000009</v>
      </c>
      <c r="D246" s="27" t="str">
        <f t="shared" si="36"/>
        <v>N/A</v>
      </c>
      <c r="E246" s="32">
        <v>9301.3033849999993</v>
      </c>
      <c r="F246" s="27" t="str">
        <f t="shared" si="37"/>
        <v>N/A</v>
      </c>
      <c r="G246" s="32">
        <v>16566.682459</v>
      </c>
      <c r="H246" s="27" t="str">
        <f t="shared" si="38"/>
        <v>N/A</v>
      </c>
      <c r="I246" s="8">
        <v>-1.29</v>
      </c>
      <c r="J246" s="8">
        <v>78.11</v>
      </c>
      <c r="K246" s="28" t="s">
        <v>734</v>
      </c>
      <c r="L246" s="105" t="str">
        <f t="shared" si="39"/>
        <v>No</v>
      </c>
    </row>
    <row r="247" spans="1:12" ht="25.5" x14ac:dyDescent="0.2">
      <c r="A247" s="175" t="s">
        <v>1556</v>
      </c>
      <c r="B247" s="22" t="s">
        <v>213</v>
      </c>
      <c r="C247" s="32">
        <v>7414.6302250999997</v>
      </c>
      <c r="D247" s="27" t="str">
        <f t="shared" si="36"/>
        <v>N/A</v>
      </c>
      <c r="E247" s="32">
        <v>5900.2727273</v>
      </c>
      <c r="F247" s="27" t="str">
        <f t="shared" si="37"/>
        <v>N/A</v>
      </c>
      <c r="G247" s="32">
        <v>7265.7215189999997</v>
      </c>
      <c r="H247" s="27" t="str">
        <f t="shared" si="38"/>
        <v>N/A</v>
      </c>
      <c r="I247" s="8">
        <v>-20.399999999999999</v>
      </c>
      <c r="J247" s="8">
        <v>23.14</v>
      </c>
      <c r="K247" s="28" t="s">
        <v>734</v>
      </c>
      <c r="L247" s="105" t="str">
        <f t="shared" si="39"/>
        <v>Yes</v>
      </c>
    </row>
    <row r="248" spans="1:12" ht="25.5" x14ac:dyDescent="0.2">
      <c r="A248" s="175" t="s">
        <v>1557</v>
      </c>
      <c r="B248" s="22" t="s">
        <v>213</v>
      </c>
      <c r="C248" s="32">
        <v>7198.2804348</v>
      </c>
      <c r="D248" s="27" t="str">
        <f t="shared" si="36"/>
        <v>N/A</v>
      </c>
      <c r="E248" s="32">
        <v>5902.5466178999995</v>
      </c>
      <c r="F248" s="27" t="str">
        <f t="shared" si="37"/>
        <v>N/A</v>
      </c>
      <c r="G248" s="32">
        <v>4309.2564103000004</v>
      </c>
      <c r="H248" s="27" t="str">
        <f t="shared" si="38"/>
        <v>N/A</v>
      </c>
      <c r="I248" s="8">
        <v>-18</v>
      </c>
      <c r="J248" s="8">
        <v>-27</v>
      </c>
      <c r="K248" s="28" t="s">
        <v>734</v>
      </c>
      <c r="L248" s="105" t="str">
        <f t="shared" si="39"/>
        <v>Yes</v>
      </c>
    </row>
    <row r="249" spans="1:12" ht="25.5" x14ac:dyDescent="0.2">
      <c r="A249" s="168" t="s">
        <v>1558</v>
      </c>
      <c r="B249" s="22" t="s">
        <v>213</v>
      </c>
      <c r="C249" s="27">
        <v>5.1051154265000003</v>
      </c>
      <c r="D249" s="27" t="str">
        <f t="shared" si="36"/>
        <v>N/A</v>
      </c>
      <c r="E249" s="27">
        <v>4.9858848983000001</v>
      </c>
      <c r="F249" s="27" t="str">
        <f t="shared" si="37"/>
        <v>N/A</v>
      </c>
      <c r="G249" s="27">
        <v>10.243672871999999</v>
      </c>
      <c r="H249" s="27" t="str">
        <f t="shared" si="38"/>
        <v>N/A</v>
      </c>
      <c r="I249" s="8">
        <v>-2.34</v>
      </c>
      <c r="J249" s="8">
        <v>105.5</v>
      </c>
      <c r="K249" s="28" t="s">
        <v>734</v>
      </c>
      <c r="L249" s="105" t="str">
        <f t="shared" si="39"/>
        <v>No</v>
      </c>
    </row>
    <row r="250" spans="1:12" ht="25.5" x14ac:dyDescent="0.2">
      <c r="A250" s="174" t="s">
        <v>1559</v>
      </c>
      <c r="B250" s="22" t="s">
        <v>213</v>
      </c>
      <c r="C250" s="27">
        <v>13.880463586999999</v>
      </c>
      <c r="D250" s="27" t="str">
        <f t="shared" si="36"/>
        <v>N/A</v>
      </c>
      <c r="E250" s="27">
        <v>13.949728061</v>
      </c>
      <c r="F250" s="27" t="str">
        <f t="shared" si="37"/>
        <v>N/A</v>
      </c>
      <c r="G250" s="27">
        <v>14.765588411</v>
      </c>
      <c r="H250" s="27" t="str">
        <f t="shared" si="38"/>
        <v>N/A</v>
      </c>
      <c r="I250" s="8">
        <v>0.499</v>
      </c>
      <c r="J250" s="8">
        <v>5.8490000000000002</v>
      </c>
      <c r="K250" s="28" t="s">
        <v>734</v>
      </c>
      <c r="L250" s="105" t="str">
        <f t="shared" si="39"/>
        <v>Yes</v>
      </c>
    </row>
    <row r="251" spans="1:12" ht="25.5" x14ac:dyDescent="0.2">
      <c r="A251" s="174" t="s">
        <v>1560</v>
      </c>
      <c r="B251" s="22" t="s">
        <v>213</v>
      </c>
      <c r="C251" s="27">
        <v>10.87628166</v>
      </c>
      <c r="D251" s="27" t="str">
        <f t="shared" si="36"/>
        <v>N/A</v>
      </c>
      <c r="E251" s="27">
        <v>11.128074077000001</v>
      </c>
      <c r="F251" s="27" t="str">
        <f t="shared" si="37"/>
        <v>N/A</v>
      </c>
      <c r="G251" s="27">
        <v>17.621611040000001</v>
      </c>
      <c r="H251" s="27" t="str">
        <f t="shared" si="38"/>
        <v>N/A</v>
      </c>
      <c r="I251" s="8">
        <v>2.3149999999999999</v>
      </c>
      <c r="J251" s="8">
        <v>58.35</v>
      </c>
      <c r="K251" s="28" t="s">
        <v>734</v>
      </c>
      <c r="L251" s="105" t="str">
        <f t="shared" si="39"/>
        <v>No</v>
      </c>
    </row>
    <row r="252" spans="1:12" ht="25.5" x14ac:dyDescent="0.2">
      <c r="A252" s="174" t="s">
        <v>1561</v>
      </c>
      <c r="B252" s="22" t="s">
        <v>213</v>
      </c>
      <c r="C252" s="27">
        <v>0.14824701479999999</v>
      </c>
      <c r="D252" s="27" t="str">
        <f t="shared" si="36"/>
        <v>N/A</v>
      </c>
      <c r="E252" s="27">
        <v>0.1798243289</v>
      </c>
      <c r="F252" s="27" t="str">
        <f t="shared" si="37"/>
        <v>N/A</v>
      </c>
      <c r="G252" s="27">
        <v>0.28094882459999998</v>
      </c>
      <c r="H252" s="27" t="str">
        <f t="shared" si="38"/>
        <v>N/A</v>
      </c>
      <c r="I252" s="8">
        <v>21.3</v>
      </c>
      <c r="J252" s="8">
        <v>56.24</v>
      </c>
      <c r="K252" s="28" t="s">
        <v>734</v>
      </c>
      <c r="L252" s="105" t="str">
        <f t="shared" si="39"/>
        <v>No</v>
      </c>
    </row>
    <row r="253" spans="1:12" ht="25.5" x14ac:dyDescent="0.2">
      <c r="A253" s="176" t="s">
        <v>1562</v>
      </c>
      <c r="B253" s="113" t="s">
        <v>213</v>
      </c>
      <c r="C253" s="145">
        <v>0.99605907059999998</v>
      </c>
      <c r="D253" s="145" t="str">
        <f t="shared" si="36"/>
        <v>N/A</v>
      </c>
      <c r="E253" s="145">
        <v>1.0651555867</v>
      </c>
      <c r="F253" s="145" t="str">
        <f t="shared" si="37"/>
        <v>N/A</v>
      </c>
      <c r="G253" s="145">
        <v>0.20523075299999999</v>
      </c>
      <c r="H253" s="145" t="str">
        <f t="shared" si="38"/>
        <v>N/A</v>
      </c>
      <c r="I253" s="146">
        <v>6.9370000000000003</v>
      </c>
      <c r="J253" s="146">
        <v>-80.7</v>
      </c>
      <c r="K253" s="161" t="s">
        <v>734</v>
      </c>
      <c r="L253" s="116" t="str">
        <f t="shared" si="39"/>
        <v>No</v>
      </c>
    </row>
    <row r="254" spans="1:12" x14ac:dyDescent="0.2">
      <c r="A254" s="199" t="s">
        <v>1621</v>
      </c>
      <c r="B254" s="200"/>
      <c r="C254" s="200"/>
      <c r="D254" s="200"/>
      <c r="E254" s="200"/>
      <c r="F254" s="200"/>
      <c r="G254" s="200"/>
      <c r="H254" s="200"/>
      <c r="I254" s="200"/>
      <c r="J254" s="200"/>
      <c r="K254" s="200"/>
      <c r="L254" s="201"/>
    </row>
    <row r="255" spans="1:12" x14ac:dyDescent="0.2">
      <c r="A255" s="194" t="s">
        <v>1619</v>
      </c>
      <c r="B255" s="195"/>
      <c r="C255" s="195"/>
      <c r="D255" s="195"/>
      <c r="E255" s="195"/>
      <c r="F255" s="195"/>
      <c r="G255" s="195"/>
      <c r="H255" s="195"/>
      <c r="I255" s="195"/>
      <c r="J255" s="195"/>
      <c r="K255" s="195"/>
      <c r="L255" s="196"/>
    </row>
    <row r="256" spans="1:12" s="13" customFormat="1" x14ac:dyDescent="0.2">
      <c r="A256" s="197" t="s">
        <v>1707</v>
      </c>
      <c r="B256" s="197"/>
      <c r="C256" s="197"/>
      <c r="D256" s="197"/>
      <c r="E256" s="197"/>
      <c r="F256" s="197"/>
      <c r="G256" s="197"/>
      <c r="H256" s="197"/>
      <c r="I256" s="197"/>
      <c r="J256" s="197"/>
      <c r="K256" s="197"/>
      <c r="L256" s="198"/>
    </row>
    <row r="257" spans="1:1" x14ac:dyDescent="0.2">
      <c r="A257" s="33"/>
    </row>
    <row r="258" spans="1:1" x14ac:dyDescent="0.2">
      <c r="A258" s="2"/>
    </row>
    <row r="259" spans="1:1" x14ac:dyDescent="0.2">
      <c r="A259" s="2"/>
    </row>
    <row r="260" spans="1:1" x14ac:dyDescent="0.2">
      <c r="A260" s="33"/>
    </row>
    <row r="261" spans="1:1" x14ac:dyDescent="0.2">
      <c r="A261" s="33"/>
    </row>
    <row r="262" spans="1:1" x14ac:dyDescent="0.2">
      <c r="A262" s="33"/>
    </row>
    <row r="263" spans="1:1" x14ac:dyDescent="0.2">
      <c r="A263" s="33"/>
    </row>
    <row r="264" spans="1:1" x14ac:dyDescent="0.2">
      <c r="A264" s="33"/>
    </row>
    <row r="265" spans="1:1" x14ac:dyDescent="0.2">
      <c r="A265" s="33"/>
    </row>
    <row r="266" spans="1:1" x14ac:dyDescent="0.2">
      <c r="A266" s="33"/>
    </row>
    <row r="267" spans="1:1" x14ac:dyDescent="0.2">
      <c r="A267" s="33"/>
    </row>
  </sheetData>
  <mergeCells count="7">
    <mergeCell ref="A256:L256"/>
    <mergeCell ref="A2:L2"/>
    <mergeCell ref="A254:L254"/>
    <mergeCell ref="A255:L255"/>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0"/>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25"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1723</v>
      </c>
      <c r="B1" s="186"/>
      <c r="C1" s="186"/>
      <c r="D1" s="186"/>
      <c r="E1" s="186"/>
      <c r="F1" s="186"/>
      <c r="G1" s="186"/>
      <c r="H1" s="186"/>
      <c r="I1" s="186"/>
      <c r="J1" s="186"/>
      <c r="K1" s="187"/>
    </row>
    <row r="2" spans="1:11" x14ac:dyDescent="0.2">
      <c r="A2" s="191" t="s">
        <v>1564</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s="14" customFormat="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s="16" customFormat="1" x14ac:dyDescent="0.2">
      <c r="A6" s="102" t="s">
        <v>341</v>
      </c>
      <c r="B6" s="5" t="s">
        <v>213</v>
      </c>
      <c r="C6" s="15">
        <v>7</v>
      </c>
      <c r="D6" s="5" t="s">
        <v>213</v>
      </c>
      <c r="E6" s="15">
        <v>7</v>
      </c>
      <c r="F6" s="5" t="s">
        <v>213</v>
      </c>
      <c r="G6" s="15">
        <v>7</v>
      </c>
      <c r="H6" s="5" t="s">
        <v>213</v>
      </c>
      <c r="I6" s="6" t="s">
        <v>213</v>
      </c>
      <c r="J6" s="6" t="s">
        <v>213</v>
      </c>
      <c r="K6" s="105" t="s">
        <v>213</v>
      </c>
    </row>
    <row r="7" spans="1:11" s="16" customFormat="1" x14ac:dyDescent="0.2">
      <c r="A7" s="103" t="s">
        <v>301</v>
      </c>
      <c r="B7" s="17" t="s">
        <v>213</v>
      </c>
      <c r="C7" s="18">
        <v>173805</v>
      </c>
      <c r="D7" s="19" t="str">
        <f>IF($B7="N/A","N/A",IF(C7&gt;15,"No",IF(C7&lt;-15,"No","Yes")))</f>
        <v>N/A</v>
      </c>
      <c r="E7" s="18">
        <v>185784</v>
      </c>
      <c r="F7" s="19" t="str">
        <f>IF($B7="N/A","N/A",IF(E7&gt;15,"No",IF(E7&lt;-15,"No","Yes")))</f>
        <v>N/A</v>
      </c>
      <c r="G7" s="18">
        <v>176512</v>
      </c>
      <c r="H7" s="19" t="str">
        <f>IF($B7="N/A","N/A",IF(G7&gt;15,"No",IF(G7&lt;-15,"No","Yes")))</f>
        <v>N/A</v>
      </c>
      <c r="I7" s="20">
        <v>6.8920000000000003</v>
      </c>
      <c r="J7" s="20">
        <v>-4.99</v>
      </c>
      <c r="K7" s="106" t="str">
        <f t="shared" ref="K7:K24" si="0">IF(J7="Div by 0", "N/A", IF(J7="N/A","N/A", IF(J7&gt;30, "No", IF(J7&lt;-30, "No", "Yes"))))</f>
        <v>Yes</v>
      </c>
    </row>
    <row r="8" spans="1:11" x14ac:dyDescent="0.2">
      <c r="A8" s="102" t="s">
        <v>361</v>
      </c>
      <c r="B8" s="17" t="s">
        <v>213</v>
      </c>
      <c r="C8" s="21">
        <v>42.986105117999998</v>
      </c>
      <c r="D8" s="19" t="str">
        <f>IF($B8="N/A","N/A",IF(C8&gt;15,"No",IF(C8&lt;-15,"No","Yes")))</f>
        <v>N/A</v>
      </c>
      <c r="E8" s="21">
        <v>40.10840546</v>
      </c>
      <c r="F8" s="19" t="str">
        <f>IF($B8="N/A","N/A",IF(E8&gt;15,"No",IF(E8&lt;-15,"No","Yes")))</f>
        <v>N/A</v>
      </c>
      <c r="G8" s="21">
        <v>29.818935823</v>
      </c>
      <c r="H8" s="19" t="str">
        <f>IF($B8="N/A","N/A",IF(G8&gt;15,"No",IF(G8&lt;-15,"No","Yes")))</f>
        <v>N/A</v>
      </c>
      <c r="I8" s="20">
        <v>-6.69</v>
      </c>
      <c r="J8" s="20">
        <v>-25.7</v>
      </c>
      <c r="K8" s="106" t="str">
        <f t="shared" si="0"/>
        <v>Yes</v>
      </c>
    </row>
    <row r="9" spans="1:11" x14ac:dyDescent="0.2">
      <c r="A9" s="102" t="s">
        <v>302</v>
      </c>
      <c r="B9" s="22" t="s">
        <v>213</v>
      </c>
      <c r="C9" s="5">
        <v>57.013894882000002</v>
      </c>
      <c r="D9" s="5" t="str">
        <f>IF($B9="N/A","N/A",IF(C9&gt;15,"No",IF(C9&lt;-15,"No","Yes")))</f>
        <v>N/A</v>
      </c>
      <c r="E9" s="5">
        <v>59.89159454</v>
      </c>
      <c r="F9" s="5" t="str">
        <f>IF($B9="N/A","N/A",IF(E9&gt;15,"No",IF(E9&lt;-15,"No","Yes")))</f>
        <v>N/A</v>
      </c>
      <c r="G9" s="5">
        <v>70.181064176999996</v>
      </c>
      <c r="H9" s="5" t="str">
        <f>IF($B9="N/A","N/A",IF(G9&gt;15,"No",IF(G9&lt;-15,"No","Yes")))</f>
        <v>N/A</v>
      </c>
      <c r="I9" s="6">
        <v>5.0469999999999997</v>
      </c>
      <c r="J9" s="6">
        <v>17.18</v>
      </c>
      <c r="K9" s="105" t="str">
        <f t="shared" si="0"/>
        <v>Yes</v>
      </c>
    </row>
    <row r="10" spans="1:11" x14ac:dyDescent="0.2">
      <c r="A10" s="102" t="s">
        <v>303</v>
      </c>
      <c r="B10" s="22" t="s">
        <v>213</v>
      </c>
      <c r="C10" s="5">
        <v>0</v>
      </c>
      <c r="D10" s="5" t="str">
        <f>IF($B10="N/A","N/A",IF(C10&gt;15,"No",IF(C10&lt;-15,"No","Yes")))</f>
        <v>N/A</v>
      </c>
      <c r="E10" s="5">
        <v>0</v>
      </c>
      <c r="F10" s="5" t="str">
        <f>IF($B10="N/A","N/A",IF(E10&gt;15,"No",IF(E10&lt;-15,"No","Yes")))</f>
        <v>N/A</v>
      </c>
      <c r="G10" s="5">
        <v>0</v>
      </c>
      <c r="H10" s="5" t="str">
        <f>IF($B10="N/A","N/A",IF(G10&gt;15,"No",IF(G10&lt;-15,"No","Yes")))</f>
        <v>N/A</v>
      </c>
      <c r="I10" s="6" t="s">
        <v>1748</v>
      </c>
      <c r="J10" s="6" t="s">
        <v>1748</v>
      </c>
      <c r="K10" s="105" t="str">
        <f t="shared" si="0"/>
        <v>N/A</v>
      </c>
    </row>
    <row r="11" spans="1:11" x14ac:dyDescent="0.2">
      <c r="A11" s="102" t="s">
        <v>812</v>
      </c>
      <c r="B11" s="22" t="s">
        <v>214</v>
      </c>
      <c r="C11" s="5">
        <v>95.143407842000002</v>
      </c>
      <c r="D11" s="5" t="str">
        <f>IF(OR($B11="N/A",$C11="N/A"),"N/A",IF(C11&gt;100,"No",IF(C11&lt;95,"No","Yes")))</f>
        <v>Yes</v>
      </c>
      <c r="E11" s="5">
        <v>90.937863324999995</v>
      </c>
      <c r="F11" s="5" t="str">
        <f>IF(OR($B11="N/A",$E11="N/A"),"N/A",IF(E11&gt;100,"No",IF(E11&lt;95,"No","Yes")))</f>
        <v>No</v>
      </c>
      <c r="G11" s="5">
        <v>99.115074328999995</v>
      </c>
      <c r="H11" s="5" t="str">
        <f>IF($B11="N/A","N/A",IF(G11&gt;100,"No",IF(G11&lt;95,"No","Yes")))</f>
        <v>Yes</v>
      </c>
      <c r="I11" s="6">
        <v>-4.42</v>
      </c>
      <c r="J11" s="6">
        <v>8.9920000000000009</v>
      </c>
      <c r="K11" s="105" t="str">
        <f t="shared" si="0"/>
        <v>Yes</v>
      </c>
    </row>
    <row r="12" spans="1:11" x14ac:dyDescent="0.2">
      <c r="A12" s="102" t="s">
        <v>304</v>
      </c>
      <c r="B12" s="22" t="s">
        <v>213</v>
      </c>
      <c r="C12" s="5">
        <v>100</v>
      </c>
      <c r="D12" s="5" t="str">
        <f t="shared" ref="D12:D13" si="1">IF(OR($B12="N/A",$C12="N/A"),"N/A",IF(C12&gt;100,"No",IF(C12&lt;95,"No","Yes")))</f>
        <v>N/A</v>
      </c>
      <c r="E12" s="5">
        <v>100</v>
      </c>
      <c r="F12" s="5" t="str">
        <f t="shared" ref="F12:F13" si="2">IF(OR($B12="N/A",$E12="N/A"),"N/A",IF(E12&gt;100,"No",IF(E12&lt;95,"No","Yes")))</f>
        <v>N/A</v>
      </c>
      <c r="G12" s="5">
        <v>100</v>
      </c>
      <c r="H12" s="5" t="str">
        <f t="shared" ref="H12:H13" si="3">IF($B12="N/A","N/A",IF(G12&gt;100,"No",IF(G12&lt;95,"No","Yes")))</f>
        <v>N/A</v>
      </c>
      <c r="I12" s="6">
        <v>0</v>
      </c>
      <c r="J12" s="6">
        <v>0</v>
      </c>
      <c r="K12" s="105" t="str">
        <f t="shared" si="0"/>
        <v>Yes</v>
      </c>
    </row>
    <row r="13" spans="1:11" x14ac:dyDescent="0.2">
      <c r="A13" s="102" t="s">
        <v>813</v>
      </c>
      <c r="B13" s="22" t="s">
        <v>214</v>
      </c>
      <c r="C13" s="5">
        <v>39.136963839000003</v>
      </c>
      <c r="D13" s="5" t="str">
        <f t="shared" si="1"/>
        <v>No</v>
      </c>
      <c r="E13" s="5">
        <v>35.034233303000001</v>
      </c>
      <c r="F13" s="5" t="str">
        <f t="shared" si="2"/>
        <v>No</v>
      </c>
      <c r="G13" s="5">
        <v>74.066352429000005</v>
      </c>
      <c r="H13" s="5" t="str">
        <f t="shared" si="3"/>
        <v>No</v>
      </c>
      <c r="I13" s="6">
        <v>-10.5</v>
      </c>
      <c r="J13" s="6">
        <v>111.4</v>
      </c>
      <c r="K13" s="105" t="str">
        <f t="shared" si="0"/>
        <v>No</v>
      </c>
    </row>
    <row r="14" spans="1:11" x14ac:dyDescent="0.2">
      <c r="A14" s="103" t="s">
        <v>305</v>
      </c>
      <c r="B14" s="22" t="s">
        <v>213</v>
      </c>
      <c r="C14" s="23">
        <v>74712</v>
      </c>
      <c r="D14" s="5" t="str">
        <f>IF($B14="N/A","N/A",IF(C14&gt;15,"No",IF(C14&lt;-15,"No","Yes")))</f>
        <v>N/A</v>
      </c>
      <c r="E14" s="23">
        <v>74515</v>
      </c>
      <c r="F14" s="5" t="str">
        <f>IF($B14="N/A","N/A",IF(E14&gt;15,"No",IF(E14&lt;-15,"No","Yes")))</f>
        <v>N/A</v>
      </c>
      <c r="G14" s="23">
        <v>52634</v>
      </c>
      <c r="H14" s="5" t="str">
        <f>IF($B14="N/A","N/A",IF(G14&gt;15,"No",IF(G14&lt;-15,"No","Yes")))</f>
        <v>N/A</v>
      </c>
      <c r="I14" s="6">
        <v>-0.26400000000000001</v>
      </c>
      <c r="J14" s="6">
        <v>-29.4</v>
      </c>
      <c r="K14" s="105" t="str">
        <f t="shared" si="0"/>
        <v>Yes</v>
      </c>
    </row>
    <row r="15" spans="1:11" x14ac:dyDescent="0.2">
      <c r="A15" s="102" t="s">
        <v>432</v>
      </c>
      <c r="B15" s="22" t="s">
        <v>215</v>
      </c>
      <c r="C15" s="5">
        <v>31.492932862</v>
      </c>
      <c r="D15" s="5" t="str">
        <f>IF($B15="N/A","N/A",IF(C15&gt;20,"No",IF(C15&lt;5,"No","Yes")))</f>
        <v>No</v>
      </c>
      <c r="E15" s="5">
        <v>32.860497885999997</v>
      </c>
      <c r="F15" s="5" t="str">
        <f>IF($B15="N/A","N/A",IF(E15&gt;20,"No",IF(E15&lt;5,"No","Yes")))</f>
        <v>No</v>
      </c>
      <c r="G15" s="5">
        <v>46.029182658000003</v>
      </c>
      <c r="H15" s="5" t="str">
        <f>IF($B15="N/A","N/A",IF(G15&gt;20,"No",IF(G15&lt;5,"No","Yes")))</f>
        <v>No</v>
      </c>
      <c r="I15" s="6">
        <v>4.3419999999999996</v>
      </c>
      <c r="J15" s="6">
        <v>40.07</v>
      </c>
      <c r="K15" s="105" t="str">
        <f t="shared" si="0"/>
        <v>No</v>
      </c>
    </row>
    <row r="16" spans="1:11" x14ac:dyDescent="0.2">
      <c r="A16" s="102" t="s">
        <v>433</v>
      </c>
      <c r="B16" s="22" t="s">
        <v>213</v>
      </c>
      <c r="C16" s="5">
        <v>68.507067137999996</v>
      </c>
      <c r="D16" s="5" t="str">
        <f>IF($B16="N/A","N/A",IF(C16&gt;15,"No",IF(C16&lt;-15,"No","Yes")))</f>
        <v>N/A</v>
      </c>
      <c r="E16" s="5">
        <v>67.139502113999995</v>
      </c>
      <c r="F16" s="5" t="str">
        <f>IF($B16="N/A","N/A",IF(E16&gt;15,"No",IF(E16&lt;-15,"No","Yes")))</f>
        <v>N/A</v>
      </c>
      <c r="G16" s="5">
        <v>53.970817341999997</v>
      </c>
      <c r="H16" s="5" t="str">
        <f>IF($B16="N/A","N/A",IF(G16&gt;15,"No",IF(G16&lt;-15,"No","Yes")))</f>
        <v>N/A</v>
      </c>
      <c r="I16" s="6">
        <v>-2</v>
      </c>
      <c r="J16" s="6">
        <v>-19.600000000000001</v>
      </c>
      <c r="K16" s="105" t="str">
        <f t="shared" si="0"/>
        <v>Yes</v>
      </c>
    </row>
    <row r="17" spans="1:11" x14ac:dyDescent="0.2">
      <c r="A17" s="102" t="s">
        <v>434</v>
      </c>
      <c r="B17" s="22" t="s">
        <v>213</v>
      </c>
      <c r="C17" s="5">
        <v>2.5390834135999998</v>
      </c>
      <c r="D17" s="5" t="str">
        <f>IF($B17="N/A","N/A",IF(C17&gt;15,"No",IF(C17&lt;-15,"No","Yes")))</f>
        <v>N/A</v>
      </c>
      <c r="E17" s="5">
        <v>2.6920754211000002</v>
      </c>
      <c r="F17" s="5" t="str">
        <f>IF($B17="N/A","N/A",IF(E17&gt;15,"No",IF(E17&lt;-15,"No","Yes")))</f>
        <v>N/A</v>
      </c>
      <c r="G17" s="5">
        <v>1.9607098073</v>
      </c>
      <c r="H17" s="5" t="str">
        <f>IF($B17="N/A","N/A",IF(G17&gt;15,"No",IF(G17&lt;-15,"No","Yes")))</f>
        <v>N/A</v>
      </c>
      <c r="I17" s="6">
        <v>6.0250000000000004</v>
      </c>
      <c r="J17" s="6">
        <v>-27.2</v>
      </c>
      <c r="K17" s="105" t="str">
        <f t="shared" si="0"/>
        <v>Yes</v>
      </c>
    </row>
    <row r="18" spans="1:11" x14ac:dyDescent="0.2">
      <c r="A18" s="102" t="s">
        <v>814</v>
      </c>
      <c r="B18" s="22" t="s">
        <v>213</v>
      </c>
      <c r="C18" s="64">
        <v>15432.942541</v>
      </c>
      <c r="D18" s="5" t="str">
        <f>IF($B18="N/A","N/A",IF(C18&gt;15,"No",IF(C18&lt;-15,"No","Yes")))</f>
        <v>N/A</v>
      </c>
      <c r="E18" s="64">
        <v>14778.765203999999</v>
      </c>
      <c r="F18" s="5" t="str">
        <f>IF($B18="N/A","N/A",IF(E18&gt;15,"No",IF(E18&lt;-15,"No","Yes")))</f>
        <v>N/A</v>
      </c>
      <c r="G18" s="64">
        <v>14401.372093</v>
      </c>
      <c r="H18" s="5" t="str">
        <f>IF($B18="N/A","N/A",IF(G18&gt;15,"No",IF(G18&lt;-15,"No","Yes")))</f>
        <v>N/A</v>
      </c>
      <c r="I18" s="6">
        <v>-4.24</v>
      </c>
      <c r="J18" s="6">
        <v>-2.5499999999999998</v>
      </c>
      <c r="K18" s="105" t="str">
        <f t="shared" si="0"/>
        <v>Yes</v>
      </c>
    </row>
    <row r="19" spans="1:11" x14ac:dyDescent="0.2">
      <c r="A19" s="104" t="s">
        <v>306</v>
      </c>
      <c r="B19" s="22" t="s">
        <v>213</v>
      </c>
      <c r="C19" s="23">
        <v>38</v>
      </c>
      <c r="D19" s="22" t="s">
        <v>213</v>
      </c>
      <c r="E19" s="23">
        <v>138</v>
      </c>
      <c r="F19" s="22" t="s">
        <v>213</v>
      </c>
      <c r="G19" s="23">
        <v>2402</v>
      </c>
      <c r="H19" s="5" t="str">
        <f>IF($B19="N/A","N/A",IF(G19&gt;15,"No",IF(G19&lt;-15,"No","Yes")))</f>
        <v>N/A</v>
      </c>
      <c r="I19" s="6">
        <v>263.2</v>
      </c>
      <c r="J19" s="6">
        <v>1641</v>
      </c>
      <c r="K19" s="105" t="str">
        <f t="shared" si="0"/>
        <v>No</v>
      </c>
    </row>
    <row r="20" spans="1:11" x14ac:dyDescent="0.2">
      <c r="A20" s="104" t="s">
        <v>346</v>
      </c>
      <c r="B20" s="22" t="s">
        <v>213</v>
      </c>
      <c r="C20" s="4">
        <v>2.18635828E-2</v>
      </c>
      <c r="D20" s="22" t="s">
        <v>213</v>
      </c>
      <c r="E20" s="4">
        <v>7.42798088E-2</v>
      </c>
      <c r="F20" s="22" t="s">
        <v>213</v>
      </c>
      <c r="G20" s="4">
        <v>1.3608139956</v>
      </c>
      <c r="H20" s="5" t="str">
        <f>IF($B20="N/A","N/A",IF(G20&gt;15,"No",IF(G20&lt;-15,"No","Yes")))</f>
        <v>N/A</v>
      </c>
      <c r="I20" s="6">
        <v>239.7</v>
      </c>
      <c r="J20" s="6">
        <v>1732</v>
      </c>
      <c r="K20" s="105" t="str">
        <f t="shared" si="0"/>
        <v>No</v>
      </c>
    </row>
    <row r="21" spans="1:11" ht="25.5" x14ac:dyDescent="0.2">
      <c r="A21" s="104" t="s">
        <v>815</v>
      </c>
      <c r="B21" s="22" t="s">
        <v>213</v>
      </c>
      <c r="C21" s="24">
        <v>14876.368420999999</v>
      </c>
      <c r="D21" s="5" t="str">
        <f>IF($B21="N/A","N/A",IF(C21&gt;60,"No",IF(C21&lt;15,"No","Yes")))</f>
        <v>N/A</v>
      </c>
      <c r="E21" s="24">
        <v>19185.797101</v>
      </c>
      <c r="F21" s="5" t="str">
        <f>IF($B21="N/A","N/A",IF(E21&gt;60,"No",IF(E21&lt;15,"No","Yes")))</f>
        <v>N/A</v>
      </c>
      <c r="G21" s="24">
        <v>4652.7776852999996</v>
      </c>
      <c r="H21" s="5" t="str">
        <f>IF($B21="N/A","N/A",IF(G21&gt;60,"No",IF(G21&lt;15,"No","Yes")))</f>
        <v>N/A</v>
      </c>
      <c r="I21" s="6">
        <v>28.97</v>
      </c>
      <c r="J21" s="6">
        <v>-75.7</v>
      </c>
      <c r="K21" s="105" t="str">
        <f t="shared" si="0"/>
        <v>No</v>
      </c>
    </row>
    <row r="22" spans="1:11" x14ac:dyDescent="0.2">
      <c r="A22" s="104" t="s">
        <v>816</v>
      </c>
      <c r="B22" s="22" t="s">
        <v>217</v>
      </c>
      <c r="C22" s="23">
        <v>11</v>
      </c>
      <c r="D22" s="5" t="str">
        <f>IF($B22="N/A","N/A",IF(C22="N/A","N/A",IF(C22=0,"Yes","No")))</f>
        <v>No</v>
      </c>
      <c r="E22" s="23">
        <v>0</v>
      </c>
      <c r="F22" s="5" t="str">
        <f>IF($B22="N/A","N/A",IF(E22="N/A","N/A",IF(E22=0,"Yes","No")))</f>
        <v>Yes</v>
      </c>
      <c r="G22" s="23">
        <v>11</v>
      </c>
      <c r="H22" s="5" t="str">
        <f>IF($B22="N/A","N/A",IF(G22=0,"Yes","No"))</f>
        <v>No</v>
      </c>
      <c r="I22" s="6">
        <v>-100</v>
      </c>
      <c r="J22" s="6" t="s">
        <v>1748</v>
      </c>
      <c r="K22" s="105" t="str">
        <f t="shared" si="0"/>
        <v>N/A</v>
      </c>
    </row>
    <row r="23" spans="1:11" x14ac:dyDescent="0.2">
      <c r="A23" s="104" t="s">
        <v>817</v>
      </c>
      <c r="B23" s="22" t="s">
        <v>217</v>
      </c>
      <c r="C23" s="5">
        <v>0</v>
      </c>
      <c r="D23" s="5" t="str">
        <f>IF($B23="N/A","N/A",IF(C23="N/A","N/A",IF(C23=0,"Yes","No")))</f>
        <v>Yes</v>
      </c>
      <c r="E23" s="5">
        <v>0</v>
      </c>
      <c r="F23" s="5" t="str">
        <f t="shared" ref="F23:F24" si="4">IF($B23="N/A","N/A",IF(E23="N/A","N/A",IF(E23=0,"Yes","No")))</f>
        <v>Yes</v>
      </c>
      <c r="G23" s="5">
        <v>0</v>
      </c>
      <c r="H23" s="5" t="str">
        <f t="shared" ref="H23:H24" si="5">IF($B23="N/A","N/A",IF(G23=0,"Yes","No"))</f>
        <v>Yes</v>
      </c>
      <c r="I23" s="6" t="s">
        <v>1748</v>
      </c>
      <c r="J23" s="6" t="s">
        <v>1748</v>
      </c>
      <c r="K23" s="105" t="str">
        <f t="shared" si="0"/>
        <v>N/A</v>
      </c>
    </row>
    <row r="24" spans="1:11" x14ac:dyDescent="0.2">
      <c r="A24" s="112" t="s">
        <v>818</v>
      </c>
      <c r="B24" s="113" t="s">
        <v>217</v>
      </c>
      <c r="C24" s="134">
        <v>0</v>
      </c>
      <c r="D24" s="114" t="str">
        <f>IF($B24="N/A","N/A",IF(C24="N/A","N/A",IF(C24=0,"Yes","No")))</f>
        <v>Yes</v>
      </c>
      <c r="E24" s="134">
        <v>0</v>
      </c>
      <c r="F24" s="114" t="str">
        <f t="shared" si="4"/>
        <v>Yes</v>
      </c>
      <c r="G24" s="134">
        <v>0</v>
      </c>
      <c r="H24" s="114" t="str">
        <f t="shared" si="5"/>
        <v>Yes</v>
      </c>
      <c r="I24" s="115" t="s">
        <v>1748</v>
      </c>
      <c r="J24" s="115" t="s">
        <v>1748</v>
      </c>
      <c r="K24" s="116" t="str">
        <f t="shared" si="0"/>
        <v>N/A</v>
      </c>
    </row>
    <row r="25" spans="1:11" s="83" customFormat="1" x14ac:dyDescent="0.2">
      <c r="A25" s="199" t="s">
        <v>1621</v>
      </c>
      <c r="B25" s="200"/>
      <c r="C25" s="200"/>
      <c r="D25" s="200"/>
      <c r="E25" s="200"/>
      <c r="F25" s="200"/>
      <c r="G25" s="200"/>
      <c r="H25" s="200"/>
      <c r="I25" s="200"/>
      <c r="J25" s="200"/>
      <c r="K25" s="201"/>
    </row>
    <row r="26" spans="1:11" ht="16.5" customHeight="1" x14ac:dyDescent="0.2">
      <c r="A26" s="194" t="s">
        <v>1619</v>
      </c>
      <c r="B26" s="195"/>
      <c r="C26" s="195"/>
      <c r="D26" s="195"/>
      <c r="E26" s="195"/>
      <c r="F26" s="195"/>
      <c r="G26" s="195"/>
      <c r="H26" s="195"/>
      <c r="I26" s="195"/>
      <c r="J26" s="195"/>
      <c r="K26" s="196"/>
    </row>
    <row r="27" spans="1:11" x14ac:dyDescent="0.2">
      <c r="A27" s="197" t="s">
        <v>1707</v>
      </c>
      <c r="B27" s="197"/>
      <c r="C27" s="197"/>
      <c r="D27" s="197"/>
      <c r="E27" s="197"/>
      <c r="F27" s="197"/>
      <c r="G27" s="197"/>
      <c r="H27" s="197"/>
      <c r="I27" s="197"/>
      <c r="J27" s="197"/>
      <c r="K27" s="198"/>
    </row>
    <row r="28" spans="1:11" x14ac:dyDescent="0.2">
      <c r="B28" s="22"/>
      <c r="C28" s="4"/>
      <c r="D28" s="5"/>
      <c r="E28" s="4"/>
      <c r="F28" s="5"/>
      <c r="G28" s="4"/>
      <c r="H28" s="5"/>
      <c r="I28" s="6"/>
      <c r="J28" s="6"/>
      <c r="K28" s="5"/>
    </row>
    <row r="29" spans="1:11" x14ac:dyDescent="0.2">
      <c r="B29" s="22"/>
      <c r="C29" s="4"/>
      <c r="D29" s="5"/>
      <c r="E29" s="4"/>
      <c r="F29" s="5"/>
      <c r="G29" s="4"/>
      <c r="H29" s="5"/>
      <c r="I29" s="6"/>
      <c r="J29" s="6"/>
      <c r="K29" s="5"/>
    </row>
    <row r="30" spans="1:11" x14ac:dyDescent="0.2">
      <c r="B30" s="22"/>
      <c r="C30" s="4"/>
      <c r="D30" s="5"/>
      <c r="E30" s="4"/>
      <c r="F30" s="5"/>
      <c r="G30" s="4"/>
      <c r="H30" s="5"/>
      <c r="I30" s="6"/>
      <c r="J30" s="6"/>
      <c r="K30" s="5"/>
    </row>
    <row r="31" spans="1:11" x14ac:dyDescent="0.2">
      <c r="B31" s="22"/>
      <c r="C31" s="4"/>
      <c r="D31" s="5"/>
      <c r="E31" s="4"/>
      <c r="F31" s="5"/>
      <c r="G31" s="4"/>
      <c r="H31" s="5"/>
      <c r="I31" s="6"/>
      <c r="J31" s="6"/>
      <c r="K31" s="5"/>
    </row>
    <row r="32" spans="1:11" x14ac:dyDescent="0.2">
      <c r="B32" s="22"/>
      <c r="C32" s="4"/>
      <c r="D32" s="5"/>
      <c r="E32" s="4"/>
      <c r="F32" s="5"/>
      <c r="G32" s="4"/>
      <c r="H32" s="5"/>
      <c r="I32" s="6"/>
      <c r="J32" s="6"/>
      <c r="K32" s="5"/>
    </row>
    <row r="33" spans="2:11" x14ac:dyDescent="0.2">
      <c r="B33" s="22"/>
      <c r="C33" s="4"/>
      <c r="D33" s="5"/>
      <c r="E33" s="4"/>
      <c r="F33" s="5"/>
      <c r="G33" s="4"/>
      <c r="H33" s="5"/>
      <c r="I33" s="6"/>
      <c r="J33" s="6"/>
      <c r="K33" s="5"/>
    </row>
    <row r="34" spans="2:11" x14ac:dyDescent="0.2">
      <c r="B34" s="22"/>
      <c r="C34" s="4"/>
      <c r="D34" s="5"/>
      <c r="E34" s="4"/>
      <c r="F34" s="5"/>
      <c r="G34" s="4"/>
      <c r="H34" s="5"/>
      <c r="I34" s="6"/>
      <c r="J34" s="6"/>
      <c r="K34" s="5"/>
    </row>
    <row r="35" spans="2:11" x14ac:dyDescent="0.2">
      <c r="B35" s="22"/>
      <c r="C35" s="4"/>
      <c r="D35" s="5"/>
      <c r="E35" s="4"/>
      <c r="F35" s="5"/>
      <c r="G35" s="4"/>
      <c r="H35" s="5"/>
      <c r="I35" s="6"/>
      <c r="J35" s="6"/>
      <c r="K35" s="5"/>
    </row>
    <row r="36" spans="2:11" x14ac:dyDescent="0.2">
      <c r="B36" s="22"/>
      <c r="C36" s="4"/>
      <c r="D36" s="5"/>
      <c r="E36" s="4"/>
      <c r="F36" s="5"/>
      <c r="G36" s="4"/>
      <c r="H36" s="5"/>
      <c r="I36" s="6"/>
      <c r="J36" s="6"/>
      <c r="K36" s="5"/>
    </row>
    <row r="37" spans="2:11" x14ac:dyDescent="0.2">
      <c r="B37" s="22"/>
      <c r="C37" s="4"/>
      <c r="D37" s="5"/>
      <c r="E37" s="4"/>
      <c r="F37" s="5"/>
      <c r="G37" s="4"/>
      <c r="H37" s="5"/>
      <c r="I37" s="6"/>
      <c r="J37" s="6"/>
      <c r="K37" s="5"/>
    </row>
    <row r="38" spans="2:11" x14ac:dyDescent="0.2">
      <c r="B38" s="22"/>
      <c r="C38" s="4"/>
      <c r="D38" s="5"/>
      <c r="E38" s="4"/>
      <c r="F38" s="5"/>
      <c r="G38" s="4"/>
      <c r="H38" s="5"/>
      <c r="I38" s="6"/>
      <c r="J38" s="6"/>
      <c r="K38" s="5"/>
    </row>
    <row r="39" spans="2:11" x14ac:dyDescent="0.2">
      <c r="B39" s="22"/>
      <c r="C39" s="4"/>
      <c r="D39" s="5"/>
      <c r="E39" s="4"/>
      <c r="F39" s="5"/>
      <c r="G39" s="4"/>
      <c r="H39" s="5"/>
      <c r="I39" s="6"/>
      <c r="J39" s="6"/>
      <c r="K39" s="5"/>
    </row>
    <row r="40" spans="2:11" x14ac:dyDescent="0.2">
      <c r="B40" s="22"/>
      <c r="C40" s="4"/>
      <c r="D40" s="5"/>
      <c r="E40" s="4"/>
      <c r="F40" s="5"/>
      <c r="G40" s="4"/>
      <c r="H40" s="5"/>
      <c r="I40" s="6"/>
      <c r="J40" s="6"/>
      <c r="K40" s="5"/>
    </row>
  </sheetData>
  <mergeCells count="7">
    <mergeCell ref="A1:K1"/>
    <mergeCell ref="A4:K4"/>
    <mergeCell ref="A2:K2"/>
    <mergeCell ref="A26:K26"/>
    <mergeCell ref="A27:K27"/>
    <mergeCell ref="A25:K25"/>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43"/>
  <sheetViews>
    <sheetView zoomScaleNormal="100" zoomScaleSheetLayoutView="7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25"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1723</v>
      </c>
      <c r="B1" s="186"/>
      <c r="C1" s="186"/>
      <c r="D1" s="186"/>
      <c r="E1" s="186"/>
      <c r="F1" s="186"/>
      <c r="G1" s="186"/>
      <c r="H1" s="186"/>
      <c r="I1" s="186"/>
      <c r="J1" s="186"/>
      <c r="K1" s="187"/>
    </row>
    <row r="2" spans="1:11" x14ac:dyDescent="0.2">
      <c r="A2" s="191" t="s">
        <v>1565</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s="14" customFormat="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01" t="s">
        <v>301</v>
      </c>
      <c r="B6" s="22" t="s">
        <v>213</v>
      </c>
      <c r="C6" s="23">
        <v>51183</v>
      </c>
      <c r="D6" s="5" t="str">
        <f>IF($B6="N/A","N/A",IF(C6&gt;15,"No",IF(C6&lt;-15,"No","Yes")))</f>
        <v>N/A</v>
      </c>
      <c r="E6" s="23">
        <v>50029</v>
      </c>
      <c r="F6" s="5" t="str">
        <f>IF($B6="N/A","N/A",IF(E6&gt;15,"No",IF(E6&lt;-15,"No","Yes")))</f>
        <v>N/A</v>
      </c>
      <c r="G6" s="23">
        <v>28407</v>
      </c>
      <c r="H6" s="5" t="str">
        <f>IF($B6="N/A","N/A",IF(G6&gt;15,"No",IF(G6&lt;-15,"No","Yes")))</f>
        <v>N/A</v>
      </c>
      <c r="I6" s="6">
        <v>-2.25</v>
      </c>
      <c r="J6" s="6">
        <v>-43.2</v>
      </c>
      <c r="K6" s="105" t="str">
        <f t="shared" ref="K6:K36" si="0">IF(J6="Div by 0", "N/A", IF(J6="N/A","N/A", IF(J6&gt;30, "No", IF(J6&lt;-30, "No", "Yes"))))</f>
        <v>No</v>
      </c>
    </row>
    <row r="7" spans="1:11" x14ac:dyDescent="0.2">
      <c r="A7" s="101" t="s">
        <v>307</v>
      </c>
      <c r="B7" s="22" t="s">
        <v>214</v>
      </c>
      <c r="C7" s="76">
        <v>100</v>
      </c>
      <c r="D7" s="5" t="str">
        <f>IF($B7="N/A","N/A",IF(C7&gt;100,"No",IF(C7&lt;95,"No","Yes")))</f>
        <v>Yes</v>
      </c>
      <c r="E7" s="76">
        <v>100</v>
      </c>
      <c r="F7" s="5" t="str">
        <f>IF($B7="N/A","N/A",IF(E7&gt;100,"No",IF(E7&lt;95,"No","Yes")))</f>
        <v>Yes</v>
      </c>
      <c r="G7" s="5">
        <v>100</v>
      </c>
      <c r="H7" s="5" t="str">
        <f>IF($B7="N/A","N/A",IF(G7&gt;100,"No",IF(G7&lt;95,"No","Yes")))</f>
        <v>Yes</v>
      </c>
      <c r="I7" s="6">
        <v>0</v>
      </c>
      <c r="J7" s="6">
        <v>0</v>
      </c>
      <c r="K7" s="105" t="str">
        <f t="shared" si="0"/>
        <v>Yes</v>
      </c>
    </row>
    <row r="8" spans="1:11" x14ac:dyDescent="0.2">
      <c r="A8" s="101" t="s">
        <v>308</v>
      </c>
      <c r="B8" s="22" t="s">
        <v>217</v>
      </c>
      <c r="C8" s="76">
        <v>0</v>
      </c>
      <c r="D8" s="5" t="str">
        <f>IF($B8="N/A","N/A",IF(C8=0,"Yes","No"))</f>
        <v>Yes</v>
      </c>
      <c r="E8" s="76">
        <v>0</v>
      </c>
      <c r="F8" s="5" t="str">
        <f>IF($B8="N/A","N/A",IF(E8=0,"Yes","No"))</f>
        <v>Yes</v>
      </c>
      <c r="G8" s="76">
        <v>0</v>
      </c>
      <c r="H8" s="5" t="str">
        <f>IF($B8="N/A","N/A",IF(G8=0,"Yes","No"))</f>
        <v>Yes</v>
      </c>
      <c r="I8" s="6" t="s">
        <v>1748</v>
      </c>
      <c r="J8" s="6" t="s">
        <v>1748</v>
      </c>
      <c r="K8" s="105" t="str">
        <f t="shared" si="0"/>
        <v>N/A</v>
      </c>
    </row>
    <row r="9" spans="1:11" x14ac:dyDescent="0.2">
      <c r="A9" s="101" t="s">
        <v>819</v>
      </c>
      <c r="B9" s="22" t="s">
        <v>218</v>
      </c>
      <c r="C9" s="64">
        <v>8574.7256902000008</v>
      </c>
      <c r="D9" s="5" t="str">
        <f>IF($B9="N/A","N/A",IF(C9&gt;7000,"No",IF(C9&lt;2000,"No","Yes")))</f>
        <v>No</v>
      </c>
      <c r="E9" s="64">
        <v>9297.2777989000006</v>
      </c>
      <c r="F9" s="5" t="str">
        <f>IF($B9="N/A","N/A",IF(E9&gt;7000,"No",IF(E9&lt;2000,"No","Yes")))</f>
        <v>No</v>
      </c>
      <c r="G9" s="64">
        <v>10986.548667999999</v>
      </c>
      <c r="H9" s="5" t="str">
        <f>IF($B9="N/A","N/A",IF(G9&gt;7000,"No",IF(G9&lt;2000,"No","Yes")))</f>
        <v>No</v>
      </c>
      <c r="I9" s="6">
        <v>8.4269999999999996</v>
      </c>
      <c r="J9" s="6">
        <v>18.170000000000002</v>
      </c>
      <c r="K9" s="105" t="str">
        <f t="shared" si="0"/>
        <v>Yes</v>
      </c>
    </row>
    <row r="10" spans="1:11" x14ac:dyDescent="0.2">
      <c r="A10" s="101" t="s">
        <v>820</v>
      </c>
      <c r="B10" s="22" t="s">
        <v>213</v>
      </c>
      <c r="C10" s="64">
        <v>1633.9343521000001</v>
      </c>
      <c r="D10" s="5" t="str">
        <f>IF($B10="N/A","N/A",IF(C10&gt;15,"No",IF(C10&lt;-15,"No","Yes")))</f>
        <v>N/A</v>
      </c>
      <c r="E10" s="64">
        <v>1679.7270609</v>
      </c>
      <c r="F10" s="5" t="str">
        <f>IF($B10="N/A","N/A",IF(E10&gt;15,"No",IF(E10&lt;-15,"No","Yes")))</f>
        <v>N/A</v>
      </c>
      <c r="G10" s="64">
        <v>1648.9902466999999</v>
      </c>
      <c r="H10" s="5" t="str">
        <f>IF($B10="N/A","N/A",IF(G10&gt;15,"No",IF(G10&lt;-15,"No","Yes")))</f>
        <v>N/A</v>
      </c>
      <c r="I10" s="6">
        <v>2.8029999999999999</v>
      </c>
      <c r="J10" s="6">
        <v>-1.83</v>
      </c>
      <c r="K10" s="105" t="str">
        <f t="shared" si="0"/>
        <v>Yes</v>
      </c>
    </row>
    <row r="11" spans="1:11" x14ac:dyDescent="0.2">
      <c r="A11" s="101" t="s">
        <v>309</v>
      </c>
      <c r="B11" s="22" t="s">
        <v>219</v>
      </c>
      <c r="C11" s="5">
        <v>3.8547955375999998</v>
      </c>
      <c r="D11" s="5" t="str">
        <f>IF($B11="N/A","N/A",IF(C11&gt;10,"No",IF(C11&lt;=0,"No","Yes")))</f>
        <v>Yes</v>
      </c>
      <c r="E11" s="5">
        <v>3.7258390133999999</v>
      </c>
      <c r="F11" s="5" t="str">
        <f>IF($B11="N/A","N/A",IF(E11&gt;10,"No",IF(E11&lt;=0,"No","Yes")))</f>
        <v>Yes</v>
      </c>
      <c r="G11" s="5">
        <v>1.1616855000999999</v>
      </c>
      <c r="H11" s="5" t="str">
        <f>IF($B11="N/A","N/A",IF(G11&gt;10,"No",IF(G11&lt;=0,"No","Yes")))</f>
        <v>Yes</v>
      </c>
      <c r="I11" s="6">
        <v>-3.35</v>
      </c>
      <c r="J11" s="6">
        <v>-68.8</v>
      </c>
      <c r="K11" s="105" t="str">
        <f t="shared" si="0"/>
        <v>No</v>
      </c>
    </row>
    <row r="12" spans="1:11" x14ac:dyDescent="0.2">
      <c r="A12" s="101" t="s">
        <v>821</v>
      </c>
      <c r="B12" s="22" t="s">
        <v>213</v>
      </c>
      <c r="C12" s="64">
        <v>2784.2959959</v>
      </c>
      <c r="D12" s="5" t="str">
        <f>IF($B12="N/A","N/A",IF(C12&gt;15,"No",IF(C12&lt;-15,"No","Yes")))</f>
        <v>N/A</v>
      </c>
      <c r="E12" s="64">
        <v>2540.8868026</v>
      </c>
      <c r="F12" s="5" t="str">
        <f>IF($B12="N/A","N/A",IF(E12&gt;15,"No",IF(E12&lt;-15,"No","Yes")))</f>
        <v>N/A</v>
      </c>
      <c r="G12" s="64">
        <v>2032.0454545</v>
      </c>
      <c r="H12" s="5" t="str">
        <f>IF($B12="N/A","N/A",IF(G12&gt;15,"No",IF(G12&lt;-15,"No","Yes")))</f>
        <v>N/A</v>
      </c>
      <c r="I12" s="6">
        <v>-8.74</v>
      </c>
      <c r="J12" s="6">
        <v>-20</v>
      </c>
      <c r="K12" s="105" t="str">
        <f t="shared" si="0"/>
        <v>Yes</v>
      </c>
    </row>
    <row r="13" spans="1:11" x14ac:dyDescent="0.2">
      <c r="A13" s="101" t="s">
        <v>310</v>
      </c>
      <c r="B13" s="22" t="s">
        <v>214</v>
      </c>
      <c r="C13" s="4">
        <v>99.976554715000006</v>
      </c>
      <c r="D13" s="5" t="str">
        <f>IF($B13="N/A","N/A",IF(C13&gt;100,"No",IF(C13&lt;95,"No","Yes")))</f>
        <v>Yes</v>
      </c>
      <c r="E13" s="4">
        <v>99.968018549000007</v>
      </c>
      <c r="F13" s="5" t="str">
        <f>IF($B13="N/A","N/A",IF(E13&gt;100,"No",IF(E13&lt;95,"No","Yes")))</f>
        <v>Yes</v>
      </c>
      <c r="G13" s="4">
        <v>99.996479741000002</v>
      </c>
      <c r="H13" s="5" t="str">
        <f>IF($B13="N/A","N/A",IF(G13&gt;100,"No",IF(G13&lt;95,"No","Yes")))</f>
        <v>Yes</v>
      </c>
      <c r="I13" s="6">
        <v>-8.9999999999999993E-3</v>
      </c>
      <c r="J13" s="6">
        <v>2.8500000000000001E-2</v>
      </c>
      <c r="K13" s="105" t="str">
        <f t="shared" si="0"/>
        <v>Yes</v>
      </c>
    </row>
    <row r="14" spans="1:11" x14ac:dyDescent="0.2">
      <c r="A14" s="101" t="s">
        <v>822</v>
      </c>
      <c r="B14" s="22" t="s">
        <v>220</v>
      </c>
      <c r="C14" s="4">
        <v>1.2199878838</v>
      </c>
      <c r="D14" s="5" t="str">
        <f>IF($B14="N/A","N/A",IF(C14&gt;1,"Yes","No"))</f>
        <v>Yes</v>
      </c>
      <c r="E14" s="4">
        <v>1.2291804130999999</v>
      </c>
      <c r="F14" s="5" t="str">
        <f>IF($B14="N/A","N/A",IF(E14&gt;1,"Yes","No"))</f>
        <v>Yes</v>
      </c>
      <c r="G14" s="4">
        <v>1.2455467155</v>
      </c>
      <c r="H14" s="5" t="str">
        <f>IF($B14="N/A","N/A",IF(G14&gt;1,"Yes","No"))</f>
        <v>Yes</v>
      </c>
      <c r="I14" s="6">
        <v>0.75349999999999995</v>
      </c>
      <c r="J14" s="6">
        <v>1.331</v>
      </c>
      <c r="K14" s="105" t="str">
        <f t="shared" si="0"/>
        <v>Yes</v>
      </c>
    </row>
    <row r="15" spans="1:11" x14ac:dyDescent="0.2">
      <c r="A15" s="101" t="s">
        <v>311</v>
      </c>
      <c r="B15" s="22" t="s">
        <v>214</v>
      </c>
      <c r="C15" s="4">
        <v>99.896449993000004</v>
      </c>
      <c r="D15" s="5" t="str">
        <f>IF($B15="N/A","N/A",IF(C15&gt;100,"No",IF(C15&lt;95,"No","Yes")))</f>
        <v>Yes</v>
      </c>
      <c r="E15" s="4">
        <v>99.892062604000003</v>
      </c>
      <c r="F15" s="5" t="str">
        <f>IF($B15="N/A","N/A",IF(E15&gt;100,"No",IF(E15&lt;95,"No","Yes")))</f>
        <v>Yes</v>
      </c>
      <c r="G15" s="4">
        <v>98.729186467999995</v>
      </c>
      <c r="H15" s="5" t="str">
        <f>IF($B15="N/A","N/A",IF(G15&gt;100,"No",IF(G15&lt;95,"No","Yes")))</f>
        <v>Yes</v>
      </c>
      <c r="I15" s="6">
        <v>-4.0000000000000001E-3</v>
      </c>
      <c r="J15" s="6">
        <v>-1.1599999999999999</v>
      </c>
      <c r="K15" s="105" t="str">
        <f t="shared" si="0"/>
        <v>Yes</v>
      </c>
    </row>
    <row r="16" spans="1:11" x14ac:dyDescent="0.2">
      <c r="A16" s="101" t="s">
        <v>823</v>
      </c>
      <c r="B16" s="22" t="s">
        <v>221</v>
      </c>
      <c r="C16" s="4">
        <v>10.312927831</v>
      </c>
      <c r="D16" s="5" t="str">
        <f>IF($B16="N/A","N/A",IF(C16&gt;3,"Yes","No"))</f>
        <v>Yes</v>
      </c>
      <c r="E16" s="4">
        <v>10.365362681000001</v>
      </c>
      <c r="F16" s="5" t="str">
        <f>IF($B16="N/A","N/A",IF(E16&gt;3,"Yes","No"))</f>
        <v>Yes</v>
      </c>
      <c r="G16" s="4">
        <v>10.729515794999999</v>
      </c>
      <c r="H16" s="5" t="str">
        <f>IF($B16="N/A","N/A",IF(G16&gt;3,"Yes","No"))</f>
        <v>Yes</v>
      </c>
      <c r="I16" s="6">
        <v>0.50839999999999996</v>
      </c>
      <c r="J16" s="6">
        <v>3.5129999999999999</v>
      </c>
      <c r="K16" s="105" t="str">
        <f t="shared" si="0"/>
        <v>Yes</v>
      </c>
    </row>
    <row r="17" spans="1:11" x14ac:dyDescent="0.2">
      <c r="A17" s="101" t="s">
        <v>824</v>
      </c>
      <c r="B17" s="22" t="s">
        <v>222</v>
      </c>
      <c r="C17" s="4">
        <v>5.2727254955999996</v>
      </c>
      <c r="D17" s="5" t="str">
        <f>IF($B17="N/A","N/A",IF(C17&gt;=8,"No",IF(C17&lt;2,"No","Yes")))</f>
        <v>Yes</v>
      </c>
      <c r="E17" s="4">
        <v>5.5501291007000004</v>
      </c>
      <c r="F17" s="5" t="str">
        <f>IF($B17="N/A","N/A",IF(E17&gt;=8,"No",IF(E17&lt;2,"No","Yes")))</f>
        <v>Yes</v>
      </c>
      <c r="G17" s="4">
        <v>6.7315466966999997</v>
      </c>
      <c r="H17" s="5" t="str">
        <f>IF($B17="N/A","N/A",IF(G17&gt;=8,"No",IF(G17&lt;2,"No","Yes")))</f>
        <v>Yes</v>
      </c>
      <c r="I17" s="6">
        <v>5.2610000000000001</v>
      </c>
      <c r="J17" s="6">
        <v>21.29</v>
      </c>
      <c r="K17" s="105" t="str">
        <f t="shared" si="0"/>
        <v>Yes</v>
      </c>
    </row>
    <row r="18" spans="1:11" x14ac:dyDescent="0.2">
      <c r="A18" s="101" t="s">
        <v>825</v>
      </c>
      <c r="B18" s="22" t="s">
        <v>222</v>
      </c>
      <c r="C18" s="4">
        <v>5.2484610423999998</v>
      </c>
      <c r="D18" s="5" t="str">
        <f>IF($B18="N/A","N/A",IF(C18&gt;=8,"No",IF(C18&lt;2,"No","Yes")))</f>
        <v>Yes</v>
      </c>
      <c r="E18" s="4">
        <v>5.5354036273</v>
      </c>
      <c r="F18" s="5" t="str">
        <f>IF($B18="N/A","N/A",IF(E18&gt;=8,"No",IF(E18&lt;2,"No","Yes")))</f>
        <v>Yes</v>
      </c>
      <c r="G18" s="4">
        <v>6.6504210076000003</v>
      </c>
      <c r="H18" s="5" t="str">
        <f>IF($B18="N/A","N/A",IF(G18&gt;=8,"No",IF(G18&lt;2,"No","Yes")))</f>
        <v>Yes</v>
      </c>
      <c r="I18" s="6">
        <v>5.4669999999999996</v>
      </c>
      <c r="J18" s="6">
        <v>20.14</v>
      </c>
      <c r="K18" s="105" t="str">
        <f t="shared" si="0"/>
        <v>Yes</v>
      </c>
    </row>
    <row r="19" spans="1:11" x14ac:dyDescent="0.2">
      <c r="A19" s="101" t="s">
        <v>312</v>
      </c>
      <c r="B19" s="22" t="s">
        <v>223</v>
      </c>
      <c r="C19" s="4">
        <v>97.360451712</v>
      </c>
      <c r="D19" s="5" t="str">
        <f>IF(OR($B19="N/A",$C19="N/A"),"N/A",IF(C19&gt;100,"No",IF(C19&lt;98,"No","Yes")))</f>
        <v>No</v>
      </c>
      <c r="E19" s="4">
        <v>96.767874633000005</v>
      </c>
      <c r="F19" s="5" t="str">
        <f>IF(OR($B19="N/A",$E19="N/A"),"N/A",IF(E19&gt;100,"No",IF(E19&lt;98,"No","Yes")))</f>
        <v>No</v>
      </c>
      <c r="G19" s="4">
        <v>98.514450663999995</v>
      </c>
      <c r="H19" s="5" t="str">
        <f>IF($B19="N/A","N/A",IF(G19&gt;100,"No",IF(G19&lt;98,"No","Yes")))</f>
        <v>Yes</v>
      </c>
      <c r="I19" s="6">
        <v>-0.60899999999999999</v>
      </c>
      <c r="J19" s="6">
        <v>1.8049999999999999</v>
      </c>
      <c r="K19" s="105" t="str">
        <f t="shared" si="0"/>
        <v>Yes</v>
      </c>
    </row>
    <row r="20" spans="1:11" x14ac:dyDescent="0.2">
      <c r="A20" s="101" t="s">
        <v>31</v>
      </c>
      <c r="B20" s="38" t="s">
        <v>214</v>
      </c>
      <c r="C20" s="4">
        <v>97.317468691000002</v>
      </c>
      <c r="D20" s="5" t="str">
        <f>IF($B20="N/A","N/A",IF(C20&gt;100,"No",IF(C20&lt;95,"No","Yes")))</f>
        <v>Yes</v>
      </c>
      <c r="E20" s="4">
        <v>96.657938396000006</v>
      </c>
      <c r="F20" s="5" t="str">
        <f>IF($B20="N/A","N/A",IF(E20&gt;100,"No",IF(E20&lt;95,"No","Yes")))</f>
        <v>Yes</v>
      </c>
      <c r="G20" s="4">
        <v>94.064843171999996</v>
      </c>
      <c r="H20" s="5" t="str">
        <f>IF($B20="N/A","N/A",IF(G20&gt;100,"No",IF(G20&lt;95,"No","Yes")))</f>
        <v>No</v>
      </c>
      <c r="I20" s="6">
        <v>-0.67800000000000005</v>
      </c>
      <c r="J20" s="6">
        <v>-2.68</v>
      </c>
      <c r="K20" s="105" t="str">
        <f t="shared" si="0"/>
        <v>Yes</v>
      </c>
    </row>
    <row r="21" spans="1:11" x14ac:dyDescent="0.2">
      <c r="A21" s="101" t="s">
        <v>313</v>
      </c>
      <c r="B21" s="22" t="s">
        <v>214</v>
      </c>
      <c r="C21" s="4">
        <v>99.953109431000001</v>
      </c>
      <c r="D21" s="5" t="str">
        <f>IF($B21="N/A","N/A",IF(C21&gt;100,"No",IF(C21&lt;95,"No","Yes")))</f>
        <v>Yes</v>
      </c>
      <c r="E21" s="4">
        <v>99.954026665000001</v>
      </c>
      <c r="F21" s="5" t="str">
        <f>IF($B21="N/A","N/A",IF(E21&gt;100,"No",IF(E21&lt;95,"No","Yes")))</f>
        <v>Yes</v>
      </c>
      <c r="G21" s="4">
        <v>100</v>
      </c>
      <c r="H21" s="5" t="str">
        <f>IF($B21="N/A","N/A",IF(G21&gt;100,"No",IF(G21&lt;95,"No","Yes")))</f>
        <v>Yes</v>
      </c>
      <c r="I21" s="6">
        <v>8.9999999999999998E-4</v>
      </c>
      <c r="J21" s="6">
        <v>4.5999999999999999E-2</v>
      </c>
      <c r="K21" s="105" t="str">
        <f t="shared" si="0"/>
        <v>Yes</v>
      </c>
    </row>
    <row r="22" spans="1:11" x14ac:dyDescent="0.2">
      <c r="A22" s="101" t="s">
        <v>1682</v>
      </c>
      <c r="B22" s="22" t="s">
        <v>224</v>
      </c>
      <c r="C22" s="4">
        <v>4.6890569100000001E-2</v>
      </c>
      <c r="D22" s="5" t="str">
        <f>IF($B22="N/A","N/A",IF(C22&gt;5,"No",IF(C22&lt;=0,"No","Yes")))</f>
        <v>Yes</v>
      </c>
      <c r="E22" s="4">
        <v>4.5973335499999997E-2</v>
      </c>
      <c r="F22" s="5" t="str">
        <f>IF($B22="N/A","N/A",IF(E22&gt;5,"No",IF(E22&lt;=0,"No","Yes")))</f>
        <v>Yes</v>
      </c>
      <c r="G22" s="4">
        <v>0</v>
      </c>
      <c r="H22" s="5" t="str">
        <f>IF($B22="N/A","N/A",IF(G22&gt;5,"No",IF(G22&lt;=0,"No","Yes")))</f>
        <v>No</v>
      </c>
      <c r="I22" s="6">
        <v>-1.96</v>
      </c>
      <c r="J22" s="6">
        <v>-100</v>
      </c>
      <c r="K22" s="105" t="str">
        <f t="shared" si="0"/>
        <v>No</v>
      </c>
    </row>
    <row r="23" spans="1:11" x14ac:dyDescent="0.2">
      <c r="A23" s="101" t="s">
        <v>314</v>
      </c>
      <c r="B23" s="22" t="s">
        <v>223</v>
      </c>
      <c r="C23" s="4">
        <v>100</v>
      </c>
      <c r="D23" s="5" t="str">
        <f>IF($B23="N/A","N/A",IF(C23&gt;100,"No",IF(C23&lt;98,"No","Yes")))</f>
        <v>Yes</v>
      </c>
      <c r="E23" s="4">
        <v>100</v>
      </c>
      <c r="F23" s="5" t="str">
        <f>IF($B23="N/A","N/A",IF(E23&gt;100,"No",IF(E23&lt;98,"No","Yes")))</f>
        <v>Yes</v>
      </c>
      <c r="G23" s="4">
        <v>100</v>
      </c>
      <c r="H23" s="5" t="str">
        <f>IF($B23="N/A","N/A",IF(G23&gt;100,"No",IF(G23&lt;98,"No","Yes")))</f>
        <v>Yes</v>
      </c>
      <c r="I23" s="6">
        <v>0</v>
      </c>
      <c r="J23" s="6">
        <v>0</v>
      </c>
      <c r="K23" s="105" t="str">
        <f t="shared" si="0"/>
        <v>Yes</v>
      </c>
    </row>
    <row r="24" spans="1:11" x14ac:dyDescent="0.2">
      <c r="A24" s="101" t="s">
        <v>826</v>
      </c>
      <c r="B24" s="22" t="s">
        <v>225</v>
      </c>
      <c r="C24" s="4">
        <v>5.5432077057000004</v>
      </c>
      <c r="D24" s="5" t="str">
        <f>IF($B24="N/A","N/A",IF(C24&gt;=2,"Yes","No"))</f>
        <v>Yes</v>
      </c>
      <c r="E24" s="4">
        <v>5.7915808831</v>
      </c>
      <c r="F24" s="5" t="str">
        <f>IF($B24="N/A","N/A",IF(E24&gt;=2,"Yes","No"))</f>
        <v>Yes</v>
      </c>
      <c r="G24" s="4">
        <v>6.0740310487000002</v>
      </c>
      <c r="H24" s="5" t="str">
        <f>IF($B24="N/A","N/A",IF(G24&gt;=2,"Yes","No"))</f>
        <v>Yes</v>
      </c>
      <c r="I24" s="6">
        <v>4.4809999999999999</v>
      </c>
      <c r="J24" s="6">
        <v>4.8769999999999998</v>
      </c>
      <c r="K24" s="105" t="str">
        <f t="shared" si="0"/>
        <v>Yes</v>
      </c>
    </row>
    <row r="25" spans="1:11" x14ac:dyDescent="0.2">
      <c r="A25" s="101" t="s">
        <v>827</v>
      </c>
      <c r="B25" s="22" t="s">
        <v>226</v>
      </c>
      <c r="C25" s="4">
        <v>4.2553191489</v>
      </c>
      <c r="D25" s="5" t="str">
        <f>IF($B25="N/A","N/A",IF(C25&gt;30,"No",IF(C25&lt;5,"No","Yes")))</f>
        <v>No</v>
      </c>
      <c r="E25" s="4">
        <v>4.1655839613000003</v>
      </c>
      <c r="F25" s="5" t="str">
        <f>IF($B25="N/A","N/A",IF(E25&gt;30,"No",IF(E25&lt;5,"No","Yes")))</f>
        <v>No</v>
      </c>
      <c r="G25" s="4">
        <v>4.0799802864999997</v>
      </c>
      <c r="H25" s="5" t="str">
        <f>IF($B25="N/A","N/A",IF(G25&gt;30,"No",IF(G25&lt;5,"No","Yes")))</f>
        <v>No</v>
      </c>
      <c r="I25" s="6">
        <v>-2.11</v>
      </c>
      <c r="J25" s="6">
        <v>-2.06</v>
      </c>
      <c r="K25" s="105" t="str">
        <f t="shared" si="0"/>
        <v>Yes</v>
      </c>
    </row>
    <row r="26" spans="1:11" x14ac:dyDescent="0.2">
      <c r="A26" s="101" t="s">
        <v>828</v>
      </c>
      <c r="B26" s="22" t="s">
        <v>227</v>
      </c>
      <c r="C26" s="4">
        <v>19.682316394000001</v>
      </c>
      <c r="D26" s="5" t="str">
        <f>IF($B26="N/A","N/A",IF(C26&gt;75,"No",IF(C26&lt;15,"No","Yes")))</f>
        <v>Yes</v>
      </c>
      <c r="E26" s="4">
        <v>19.784524976</v>
      </c>
      <c r="F26" s="5" t="str">
        <f>IF($B26="N/A","N/A",IF(E26&gt;75,"No",IF(E26&lt;15,"No","Yes")))</f>
        <v>Yes</v>
      </c>
      <c r="G26" s="4">
        <v>21.822086106</v>
      </c>
      <c r="H26" s="5" t="str">
        <f>IF($B26="N/A","N/A",IF(G26&gt;75,"No",IF(G26&lt;15,"No","Yes")))</f>
        <v>Yes</v>
      </c>
      <c r="I26" s="6">
        <v>0.51929999999999998</v>
      </c>
      <c r="J26" s="6">
        <v>10.3</v>
      </c>
      <c r="K26" s="105" t="str">
        <f t="shared" si="0"/>
        <v>Yes</v>
      </c>
    </row>
    <row r="27" spans="1:11" x14ac:dyDescent="0.2">
      <c r="A27" s="101" t="s">
        <v>829</v>
      </c>
      <c r="B27" s="22" t="s">
        <v>228</v>
      </c>
      <c r="C27" s="4">
        <v>75.220287986000002</v>
      </c>
      <c r="D27" s="5" t="str">
        <f>IF($B27="N/A","N/A",IF(C27&gt;70,"No",IF(C27&lt;25,"No","Yes")))</f>
        <v>No</v>
      </c>
      <c r="E27" s="4">
        <v>74.682684042999995</v>
      </c>
      <c r="F27" s="5" t="str">
        <f>IF($B27="N/A","N/A",IF(E27&gt;70,"No",IF(E27&lt;25,"No","Yes")))</f>
        <v>No</v>
      </c>
      <c r="G27" s="4">
        <v>74.009927130999998</v>
      </c>
      <c r="H27" s="5" t="str">
        <f>IF($B27="N/A","N/A",IF(G27&gt;70,"No",IF(G27&lt;25,"No","Yes")))</f>
        <v>No</v>
      </c>
      <c r="I27" s="6">
        <v>-0.71499999999999997</v>
      </c>
      <c r="J27" s="6">
        <v>-0.90100000000000002</v>
      </c>
      <c r="K27" s="105" t="str">
        <f t="shared" si="0"/>
        <v>Yes</v>
      </c>
    </row>
    <row r="28" spans="1:11" x14ac:dyDescent="0.2">
      <c r="A28" s="101" t="s">
        <v>318</v>
      </c>
      <c r="B28" s="22" t="s">
        <v>229</v>
      </c>
      <c r="C28" s="4">
        <v>69.976359337999995</v>
      </c>
      <c r="D28" s="5" t="str">
        <f>IF($B28="N/A","N/A",IF(C28&gt;70,"No",IF(C28&lt;35,"No","Yes")))</f>
        <v>Yes</v>
      </c>
      <c r="E28" s="4">
        <v>70.553079213999993</v>
      </c>
      <c r="F28" s="5" t="str">
        <f>IF($B28="N/A","N/A",IF(E28&gt;70,"No",IF(E28&lt;35,"No","Yes")))</f>
        <v>No</v>
      </c>
      <c r="G28" s="4">
        <v>70.591755552999999</v>
      </c>
      <c r="H28" s="5" t="str">
        <f>IF($B28="N/A","N/A",IF(G28&gt;70,"No",IF(G28&lt;35,"No","Yes")))</f>
        <v>No</v>
      </c>
      <c r="I28" s="6">
        <v>0.82420000000000004</v>
      </c>
      <c r="J28" s="6">
        <v>5.4800000000000001E-2</v>
      </c>
      <c r="K28" s="105" t="str">
        <f t="shared" si="0"/>
        <v>Yes</v>
      </c>
    </row>
    <row r="29" spans="1:11" x14ac:dyDescent="0.2">
      <c r="A29" s="101" t="s">
        <v>830</v>
      </c>
      <c r="B29" s="22" t="s">
        <v>220</v>
      </c>
      <c r="C29" s="4">
        <v>2.1335436676000001</v>
      </c>
      <c r="D29" s="5" t="str">
        <f>IF($B29="N/A","N/A",IF(C29&gt;1,"Yes","No"))</f>
        <v>Yes</v>
      </c>
      <c r="E29" s="4">
        <v>2.1612035017000002</v>
      </c>
      <c r="F29" s="5" t="str">
        <f>IF($B29="N/A","N/A",IF(E29&gt;1,"Yes","No"))</f>
        <v>Yes</v>
      </c>
      <c r="G29" s="4">
        <v>2.2319852391000001</v>
      </c>
      <c r="H29" s="5" t="str">
        <f>IF($B29="N/A","N/A",IF(G29&gt;1,"Yes","No"))</f>
        <v>Yes</v>
      </c>
      <c r="I29" s="6">
        <v>1.296</v>
      </c>
      <c r="J29" s="6">
        <v>3.2749999999999999</v>
      </c>
      <c r="K29" s="105" t="str">
        <f t="shared" si="0"/>
        <v>Yes</v>
      </c>
    </row>
    <row r="30" spans="1:11" x14ac:dyDescent="0.2">
      <c r="A30" s="101" t="s">
        <v>319</v>
      </c>
      <c r="B30" s="22" t="s">
        <v>213</v>
      </c>
      <c r="C30" s="4">
        <v>0</v>
      </c>
      <c r="D30" s="5" t="str">
        <f>IF($B30="N/A","N/A",IF(C30&gt;15,"No",IF(C30&lt;-15,"No","Yes")))</f>
        <v>N/A</v>
      </c>
      <c r="E30" s="4">
        <v>0</v>
      </c>
      <c r="F30" s="5" t="str">
        <f>IF($B30="N/A","N/A",IF(E30&gt;15,"No",IF(E30&lt;-15,"No","Yes")))</f>
        <v>N/A</v>
      </c>
      <c r="G30" s="4">
        <v>0</v>
      </c>
      <c r="H30" s="5" t="str">
        <f>IF($B30="N/A","N/A",IF(G30&gt;15,"No",IF(G30&lt;-15,"No","Yes")))</f>
        <v>N/A</v>
      </c>
      <c r="I30" s="6" t="s">
        <v>1748</v>
      </c>
      <c r="J30" s="6" t="s">
        <v>1748</v>
      </c>
      <c r="K30" s="105" t="str">
        <f t="shared" si="0"/>
        <v>N/A</v>
      </c>
    </row>
    <row r="31" spans="1:11" x14ac:dyDescent="0.2">
      <c r="A31" s="101" t="s">
        <v>831</v>
      </c>
      <c r="B31" s="22" t="s">
        <v>213</v>
      </c>
      <c r="C31" s="4">
        <v>99.924614696999996</v>
      </c>
      <c r="D31" s="5" t="str">
        <f>IF($B31="N/A","N/A",IF(C31&gt;15,"No",IF(C31&lt;-15,"No","Yes")))</f>
        <v>N/A</v>
      </c>
      <c r="E31" s="4">
        <v>99.934838654999993</v>
      </c>
      <c r="F31" s="5" t="str">
        <f>IF($B31="N/A","N/A",IF(E31&gt;15,"No",IF(E31&lt;-15,"No","Yes")))</f>
        <v>N/A</v>
      </c>
      <c r="G31" s="4">
        <v>100</v>
      </c>
      <c r="H31" s="5" t="str">
        <f>IF($B31="N/A","N/A",IF(G31&gt;15,"No",IF(G31&lt;-15,"No","Yes")))</f>
        <v>N/A</v>
      </c>
      <c r="I31" s="6">
        <v>1.0200000000000001E-2</v>
      </c>
      <c r="J31" s="6">
        <v>6.5199999999999994E-2</v>
      </c>
      <c r="K31" s="105" t="str">
        <f t="shared" si="0"/>
        <v>Yes</v>
      </c>
    </row>
    <row r="32" spans="1:11" x14ac:dyDescent="0.2">
      <c r="A32" s="101" t="s">
        <v>320</v>
      </c>
      <c r="B32" s="22" t="s">
        <v>213</v>
      </c>
      <c r="C32" s="4" t="s">
        <v>1748</v>
      </c>
      <c r="D32" s="5" t="str">
        <f>IF($B32="N/A","N/A",IF(C32&gt;15,"No",IF(C32&lt;-15,"No","Yes")))</f>
        <v>N/A</v>
      </c>
      <c r="E32" s="4" t="s">
        <v>1748</v>
      </c>
      <c r="F32" s="5" t="str">
        <f>IF($B32="N/A","N/A",IF(E32&gt;15,"No",IF(E32&lt;-15,"No","Yes")))</f>
        <v>N/A</v>
      </c>
      <c r="G32" s="4" t="s">
        <v>1748</v>
      </c>
      <c r="H32" s="5" t="str">
        <f>IF($B32="N/A","N/A",IF(G32&gt;15,"No",IF(G32&lt;-15,"No","Yes")))</f>
        <v>N/A</v>
      </c>
      <c r="I32" s="6" t="s">
        <v>1748</v>
      </c>
      <c r="J32" s="6" t="s">
        <v>1748</v>
      </c>
      <c r="K32" s="105" t="str">
        <f t="shared" si="0"/>
        <v>N/A</v>
      </c>
    </row>
    <row r="33" spans="1:11" x14ac:dyDescent="0.2">
      <c r="A33" s="101" t="s">
        <v>321</v>
      </c>
      <c r="B33" s="22" t="s">
        <v>213</v>
      </c>
      <c r="C33" s="4">
        <v>98.667188241999995</v>
      </c>
      <c r="D33" s="5" t="str">
        <f>IF($B33="N/A","N/A",IF(C33&gt;15,"No",IF(C33&lt;-15,"No","Yes")))</f>
        <v>N/A</v>
      </c>
      <c r="E33" s="4">
        <v>97.862448262000001</v>
      </c>
      <c r="F33" s="5" t="str">
        <f>IF($B33="N/A","N/A",IF(E33&gt;15,"No",IF(E33&lt;-15,"No","Yes")))</f>
        <v>N/A</v>
      </c>
      <c r="G33" s="4">
        <v>99.870343589000001</v>
      </c>
      <c r="H33" s="5" t="str">
        <f>IF($B33="N/A","N/A",IF(G33&gt;15,"No",IF(G33&lt;-15,"No","Yes")))</f>
        <v>N/A</v>
      </c>
      <c r="I33" s="6">
        <v>-0.81599999999999995</v>
      </c>
      <c r="J33" s="6">
        <v>2.052</v>
      </c>
      <c r="K33" s="105" t="str">
        <f t="shared" si="0"/>
        <v>Yes</v>
      </c>
    </row>
    <row r="34" spans="1:11" x14ac:dyDescent="0.2">
      <c r="A34" s="101" t="s">
        <v>322</v>
      </c>
      <c r="B34" s="22" t="s">
        <v>230</v>
      </c>
      <c r="C34" s="4">
        <v>99.953109431000001</v>
      </c>
      <c r="D34" s="5" t="str">
        <f>IF($B34="N/A","N/A",IF(C34&gt;=90,"Yes","No"))</f>
        <v>Yes</v>
      </c>
      <c r="E34" s="4">
        <v>99.954026665000001</v>
      </c>
      <c r="F34" s="5" t="str">
        <f>IF($B34="N/A","N/A",IF(E34&gt;=90,"Yes","No"))</f>
        <v>Yes</v>
      </c>
      <c r="G34" s="4">
        <v>100</v>
      </c>
      <c r="H34" s="5" t="str">
        <f>IF($B34="N/A","N/A",IF(G34&gt;=90,"Yes","No"))</f>
        <v>Yes</v>
      </c>
      <c r="I34" s="6">
        <v>8.9999999999999998E-4</v>
      </c>
      <c r="J34" s="6">
        <v>4.5999999999999999E-2</v>
      </c>
      <c r="K34" s="105" t="str">
        <f t="shared" si="0"/>
        <v>Yes</v>
      </c>
    </row>
    <row r="35" spans="1:11" x14ac:dyDescent="0.2">
      <c r="A35" s="101" t="s">
        <v>323</v>
      </c>
      <c r="B35" s="22" t="s">
        <v>213</v>
      </c>
      <c r="C35" s="4">
        <v>19.334544673</v>
      </c>
      <c r="D35" s="5" t="str">
        <f>IF($B35="N/A","N/A",IF(C35&gt;15,"No",IF(C35&lt;-15,"No","Yes")))</f>
        <v>N/A</v>
      </c>
      <c r="E35" s="4">
        <v>19.364768433999998</v>
      </c>
      <c r="F35" s="5" t="str">
        <f>IF($B35="N/A","N/A",IF(E35&gt;15,"No",IF(E35&lt;-15,"No","Yes")))</f>
        <v>N/A</v>
      </c>
      <c r="G35" s="4">
        <v>15.365930933</v>
      </c>
      <c r="H35" s="5" t="str">
        <f>IF($B35="N/A","N/A",IF(G35&gt;15,"No",IF(G35&lt;-15,"No","Yes")))</f>
        <v>N/A</v>
      </c>
      <c r="I35" s="6">
        <v>0.15629999999999999</v>
      </c>
      <c r="J35" s="6">
        <v>-20.7</v>
      </c>
      <c r="K35" s="105" t="str">
        <f t="shared" si="0"/>
        <v>Yes</v>
      </c>
    </row>
    <row r="36" spans="1:11" x14ac:dyDescent="0.2">
      <c r="A36" s="101" t="s">
        <v>1706</v>
      </c>
      <c r="B36" s="22" t="s">
        <v>213</v>
      </c>
      <c r="C36" s="4">
        <v>23.501944004999999</v>
      </c>
      <c r="D36" s="5" t="str">
        <f>IF($B36="N/A","N/A",IF(C36&gt;15,"No",IF(C36&lt;-15,"No","Yes")))</f>
        <v>N/A</v>
      </c>
      <c r="E36" s="4">
        <v>22.724819605</v>
      </c>
      <c r="F36" s="5" t="str">
        <f>IF($B36="N/A","N/A",IF(E36&gt;15,"No",IF(E36&lt;-15,"No","Yes")))</f>
        <v>N/A</v>
      </c>
      <c r="G36" s="4">
        <v>24.244024360000001</v>
      </c>
      <c r="H36" s="5" t="str">
        <f>IF($B36="N/A","N/A",IF(G36&gt;15,"No",IF(G36&lt;-15,"No","Yes")))</f>
        <v>N/A</v>
      </c>
      <c r="I36" s="6">
        <v>-3.31</v>
      </c>
      <c r="J36" s="6">
        <v>6.6849999999999996</v>
      </c>
      <c r="K36" s="105" t="str">
        <f t="shared" si="0"/>
        <v>Yes</v>
      </c>
    </row>
    <row r="37" spans="1:11" x14ac:dyDescent="0.2">
      <c r="A37" s="101" t="s">
        <v>372</v>
      </c>
      <c r="B37" s="22" t="s">
        <v>231</v>
      </c>
      <c r="C37" s="4">
        <v>85.030185803999998</v>
      </c>
      <c r="D37" s="5" t="str">
        <f>IF($B37="N/A","N/A",IF(C37&gt;90,"No",IF(C37&lt;75,"No","Yes")))</f>
        <v>Yes</v>
      </c>
      <c r="E37" s="4">
        <v>83.861360411000007</v>
      </c>
      <c r="F37" s="5" t="str">
        <f>IF($B37="N/A","N/A",IF(E37&gt;90,"No",IF(E37&lt;75,"No","Yes")))</f>
        <v>Yes</v>
      </c>
      <c r="G37" s="4">
        <v>79.388883022000002</v>
      </c>
      <c r="H37" s="5" t="str">
        <f>IF($B37="N/A","N/A",IF(G37&gt;90,"No",IF(G37&lt;75,"No","Yes")))</f>
        <v>Yes</v>
      </c>
      <c r="I37" s="6">
        <v>-1.37</v>
      </c>
      <c r="J37" s="6">
        <v>-5.33</v>
      </c>
      <c r="K37" s="105" t="str">
        <f>IF(J37="Div by 0", "N/A", IF(J37="N/A","N/A", IF(J37&gt;30, "No", IF(J37&lt;-30, "No", "Yes"))))</f>
        <v>Yes</v>
      </c>
    </row>
    <row r="38" spans="1:11" x14ac:dyDescent="0.2">
      <c r="A38" s="101" t="s">
        <v>373</v>
      </c>
      <c r="B38" s="22" t="s">
        <v>232</v>
      </c>
      <c r="C38" s="4">
        <v>11.894574370000001</v>
      </c>
      <c r="D38" s="5" t="str">
        <f>IF($B38="N/A","N/A",IF(C38&gt;10,"No",IF(C38&lt;1,"No","Yes")))</f>
        <v>No</v>
      </c>
      <c r="E38" s="4">
        <v>12.876531612000001</v>
      </c>
      <c r="F38" s="5" t="str">
        <f>IF($B38="N/A","N/A",IF(E38&gt;10,"No",IF(E38&lt;1,"No","Yes")))</f>
        <v>No</v>
      </c>
      <c r="G38" s="4">
        <v>15.341289119000001</v>
      </c>
      <c r="H38" s="5" t="str">
        <f>IF($B38="N/A","N/A",IF(G38&gt;10,"No",IF(G38&lt;1,"No","Yes")))</f>
        <v>No</v>
      </c>
      <c r="I38" s="6">
        <v>8.2560000000000002</v>
      </c>
      <c r="J38" s="6">
        <v>19.14</v>
      </c>
      <c r="K38" s="105" t="str">
        <f>IF(J38="Div by 0", "N/A", IF(J38="N/A","N/A", IF(J38&gt;30, "No", IF(J38&lt;-30, "No", "Yes"))))</f>
        <v>Yes</v>
      </c>
    </row>
    <row r="39" spans="1:11" x14ac:dyDescent="0.2">
      <c r="A39" s="101" t="s">
        <v>374</v>
      </c>
      <c r="B39" s="22" t="s">
        <v>233</v>
      </c>
      <c r="C39" s="4">
        <v>1.1722642300000001E-2</v>
      </c>
      <c r="D39" s="5" t="str">
        <f>IF($B39="N/A","N/A",IF(C39&gt;2,"No",IF(C39&lt;=0,"No","Yes")))</f>
        <v>Yes</v>
      </c>
      <c r="E39" s="4">
        <v>1.9988406999999998E-3</v>
      </c>
      <c r="F39" s="5" t="str">
        <f>IF($B39="N/A","N/A",IF(E39&gt;2,"No",IF(E39&lt;=0,"No","Yes")))</f>
        <v>Yes</v>
      </c>
      <c r="G39" s="4">
        <v>1.1300031682</v>
      </c>
      <c r="H39" s="5" t="str">
        <f>IF($B39="N/A","N/A",IF(G39&gt;2,"No",IF(G39&lt;=0,"No","Yes")))</f>
        <v>Yes</v>
      </c>
      <c r="I39" s="6">
        <v>-82.9</v>
      </c>
      <c r="J39" s="6">
        <v>56433</v>
      </c>
      <c r="K39" s="105" t="str">
        <f>IF(J39="Div by 0", "N/A", IF(J39="N/A","N/A", IF(J39&gt;30, "No", IF(J39&lt;-30, "No", "Yes"))))</f>
        <v>No</v>
      </c>
    </row>
    <row r="40" spans="1:11" x14ac:dyDescent="0.2">
      <c r="A40" s="117" t="s">
        <v>375</v>
      </c>
      <c r="B40" s="113" t="s">
        <v>234</v>
      </c>
      <c r="C40" s="118">
        <v>1.2504151769</v>
      </c>
      <c r="D40" s="114" t="str">
        <f>IF($B40="N/A","N/A",IF(C40&gt;3,"No",IF(C40&lt;=0,"No","Yes")))</f>
        <v>Yes</v>
      </c>
      <c r="E40" s="118">
        <v>1.3632093385999999</v>
      </c>
      <c r="F40" s="114" t="str">
        <f>IF($B40="N/A","N/A",IF(E40&gt;3,"No",IF(E40&lt;=0,"No","Yes")))</f>
        <v>Yes</v>
      </c>
      <c r="G40" s="118">
        <v>1.8622170592</v>
      </c>
      <c r="H40" s="114" t="str">
        <f>IF($B40="N/A","N/A",IF(G40&gt;3,"No",IF(G40&lt;=0,"No","Yes")))</f>
        <v>Yes</v>
      </c>
      <c r="I40" s="115">
        <v>9.0210000000000008</v>
      </c>
      <c r="J40" s="115">
        <v>36.61</v>
      </c>
      <c r="K40" s="116" t="str">
        <f>IF(J40="Div by 0", "N/A", IF(J40="N/A","N/A", IF(J40&gt;30, "No", IF(J40&lt;-30, "No", "Yes"))))</f>
        <v>No</v>
      </c>
    </row>
    <row r="41" spans="1:11" s="83" customFormat="1" x14ac:dyDescent="0.2">
      <c r="A41" s="202" t="s">
        <v>1621</v>
      </c>
      <c r="B41" s="203"/>
      <c r="C41" s="203"/>
      <c r="D41" s="203"/>
      <c r="E41" s="203"/>
      <c r="F41" s="203"/>
      <c r="G41" s="203"/>
      <c r="H41" s="203"/>
      <c r="I41" s="203"/>
      <c r="J41" s="203"/>
      <c r="K41" s="204"/>
    </row>
    <row r="42" spans="1:11" ht="16.5" customHeight="1" x14ac:dyDescent="0.2">
      <c r="A42" s="194" t="s">
        <v>1619</v>
      </c>
      <c r="B42" s="195"/>
      <c r="C42" s="195"/>
      <c r="D42" s="195"/>
      <c r="E42" s="195"/>
      <c r="F42" s="195"/>
      <c r="G42" s="195"/>
      <c r="H42" s="195"/>
      <c r="I42" s="195"/>
      <c r="J42" s="195"/>
      <c r="K42" s="196"/>
    </row>
    <row r="43" spans="1:11" x14ac:dyDescent="0.2">
      <c r="A43" s="197" t="s">
        <v>1707</v>
      </c>
      <c r="B43" s="197"/>
      <c r="C43" s="197"/>
      <c r="D43" s="197"/>
      <c r="E43" s="197"/>
      <c r="F43" s="197"/>
      <c r="G43" s="197"/>
      <c r="H43" s="197"/>
      <c r="I43" s="197"/>
      <c r="J43" s="197"/>
      <c r="K43" s="198"/>
    </row>
  </sheetData>
  <mergeCells count="7">
    <mergeCell ref="A43:K43"/>
    <mergeCell ref="A1:K1"/>
    <mergeCell ref="A2:K2"/>
    <mergeCell ref="A4:K4"/>
    <mergeCell ref="A42:K42"/>
    <mergeCell ref="A41:K41"/>
    <mergeCell ref="A3:K3"/>
  </mergeCells>
  <phoneticPr fontId="0" type="noConversion"/>
  <printOptions headings="1"/>
  <pageMargins left="0.75" right="0.75" top="1" bottom="0.75" header="0.5" footer="0.5"/>
  <pageSetup scale="55" fitToHeight="3" orientation="landscape" useFirstPageNumber="1" r:id="rId1"/>
  <headerFooter alignWithMargins="0">
    <oddFooter>&amp;R&amp;A Page &amp;P</oddFooter>
  </headerFooter>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42"/>
  <sheetViews>
    <sheetView showGridLines="0"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25"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1723</v>
      </c>
      <c r="B1" s="186"/>
      <c r="C1" s="186"/>
      <c r="D1" s="186"/>
      <c r="E1" s="186"/>
      <c r="F1" s="186"/>
      <c r="G1" s="186"/>
      <c r="H1" s="186"/>
      <c r="I1" s="186"/>
      <c r="J1" s="186"/>
      <c r="K1" s="187"/>
    </row>
    <row r="2" spans="1:11" x14ac:dyDescent="0.2">
      <c r="A2" s="191" t="s">
        <v>1563</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s="14" customFormat="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01" t="s">
        <v>301</v>
      </c>
      <c r="B6" s="22" t="s">
        <v>213</v>
      </c>
      <c r="C6" s="23">
        <v>23529</v>
      </c>
      <c r="D6" s="5" t="str">
        <f>IF($B6="N/A","N/A",IF(C6&gt;15,"No",IF(C6&lt;-15,"No","Yes")))</f>
        <v>N/A</v>
      </c>
      <c r="E6" s="23">
        <v>24486</v>
      </c>
      <c r="F6" s="5" t="str">
        <f>IF($B6="N/A","N/A",IF(E6&gt;15,"No",IF(E6&lt;-15,"No","Yes")))</f>
        <v>N/A</v>
      </c>
      <c r="G6" s="23">
        <v>24227</v>
      </c>
      <c r="H6" s="5" t="str">
        <f>IF($B6="N/A","N/A",IF(G6&gt;15,"No",IF(G6&lt;-15,"No","Yes")))</f>
        <v>N/A</v>
      </c>
      <c r="I6" s="6">
        <v>4.0670000000000002</v>
      </c>
      <c r="J6" s="6">
        <v>-1.06</v>
      </c>
      <c r="K6" s="105" t="str">
        <f t="shared" ref="K6:K31" si="0">IF(J6="Div by 0", "N/A", IF(J6="N/A","N/A", IF(J6&gt;30, "No", IF(J6&lt;-30, "No", "Yes"))))</f>
        <v>Yes</v>
      </c>
    </row>
    <row r="7" spans="1:11" x14ac:dyDescent="0.2">
      <c r="A7" s="101" t="s">
        <v>307</v>
      </c>
      <c r="B7" s="22" t="s">
        <v>213</v>
      </c>
      <c r="C7" s="4">
        <v>100</v>
      </c>
      <c r="D7" s="5" t="str">
        <f>IF($B7="N/A","N/A",IF(C7&gt;15,"No",IF(C7&lt;-15,"No","Yes")))</f>
        <v>N/A</v>
      </c>
      <c r="E7" s="4">
        <v>100</v>
      </c>
      <c r="F7" s="5" t="str">
        <f>IF($B7="N/A","N/A",IF(E7&gt;15,"No",IF(E7&lt;-15,"No","Yes")))</f>
        <v>N/A</v>
      </c>
      <c r="G7" s="4">
        <v>100</v>
      </c>
      <c r="H7" s="5" t="str">
        <f>IF($B7="N/A","N/A",IF(G7&gt;15,"No",IF(G7&lt;-15,"No","Yes")))</f>
        <v>N/A</v>
      </c>
      <c r="I7" s="6">
        <v>0</v>
      </c>
      <c r="J7" s="6">
        <v>0</v>
      </c>
      <c r="K7" s="105" t="str">
        <f t="shared" si="0"/>
        <v>Yes</v>
      </c>
    </row>
    <row r="8" spans="1:11" x14ac:dyDescent="0.2">
      <c r="A8" s="101" t="s">
        <v>308</v>
      </c>
      <c r="B8" s="22" t="s">
        <v>217</v>
      </c>
      <c r="C8" s="4">
        <v>0</v>
      </c>
      <c r="D8" s="5" t="str">
        <f>IF($B8="N/A","N/A",IF(C8=0,"Yes","No"))</f>
        <v>Yes</v>
      </c>
      <c r="E8" s="4">
        <v>0</v>
      </c>
      <c r="F8" s="5" t="str">
        <f>IF($B8="N/A","N/A",IF(E8=0,"Yes","No"))</f>
        <v>Yes</v>
      </c>
      <c r="G8" s="4">
        <v>0</v>
      </c>
      <c r="H8" s="5" t="str">
        <f>IF($B8="N/A","N/A",IF(G8=0,"Yes","No"))</f>
        <v>Yes</v>
      </c>
      <c r="I8" s="6" t="s">
        <v>1748</v>
      </c>
      <c r="J8" s="6" t="s">
        <v>1748</v>
      </c>
      <c r="K8" s="105" t="str">
        <f t="shared" si="0"/>
        <v>N/A</v>
      </c>
    </row>
    <row r="9" spans="1:11" x14ac:dyDescent="0.2">
      <c r="A9" s="101" t="s">
        <v>819</v>
      </c>
      <c r="B9" s="22" t="s">
        <v>213</v>
      </c>
      <c r="C9" s="64">
        <v>1141.4202898999999</v>
      </c>
      <c r="D9" s="5" t="str">
        <f>IF($B9="N/A","N/A",IF(C9&gt;15,"No",IF(C9&lt;-15,"No","Yes")))</f>
        <v>N/A</v>
      </c>
      <c r="E9" s="64">
        <v>1164.3743363999999</v>
      </c>
      <c r="F9" s="5" t="str">
        <f>IF($B9="N/A","N/A",IF(E9&gt;15,"No",IF(E9&lt;-15,"No","Yes")))</f>
        <v>N/A</v>
      </c>
      <c r="G9" s="64">
        <v>1218.1738556</v>
      </c>
      <c r="H9" s="5" t="str">
        <f>IF($B9="N/A","N/A",IF(G9&gt;15,"No",IF(G9&lt;-15,"No","Yes")))</f>
        <v>N/A</v>
      </c>
      <c r="I9" s="6">
        <v>2.0110000000000001</v>
      </c>
      <c r="J9" s="6">
        <v>4.62</v>
      </c>
      <c r="K9" s="105" t="str">
        <f t="shared" si="0"/>
        <v>Yes</v>
      </c>
    </row>
    <row r="10" spans="1:11" x14ac:dyDescent="0.2">
      <c r="A10" s="101" t="s">
        <v>309</v>
      </c>
      <c r="B10" s="22" t="s">
        <v>213</v>
      </c>
      <c r="C10" s="4">
        <v>4.2500743999999997E-3</v>
      </c>
      <c r="D10" s="5" t="str">
        <f>IF($B10="N/A","N/A",IF(C10&gt;15,"No",IF(C10&lt;-15,"No","Yes")))</f>
        <v>N/A</v>
      </c>
      <c r="E10" s="4">
        <v>4.0839663000000002E-3</v>
      </c>
      <c r="F10" s="5" t="str">
        <f>IF($B10="N/A","N/A",IF(E10&gt;15,"No",IF(E10&lt;-15,"No","Yes")))</f>
        <v>N/A</v>
      </c>
      <c r="G10" s="4">
        <v>0</v>
      </c>
      <c r="H10" s="5" t="str">
        <f>IF($B10="N/A","N/A",IF(G10&gt;15,"No",IF(G10&lt;-15,"No","Yes")))</f>
        <v>N/A</v>
      </c>
      <c r="I10" s="6">
        <v>-3.91</v>
      </c>
      <c r="J10" s="6">
        <v>-100</v>
      </c>
      <c r="K10" s="105" t="str">
        <f t="shared" si="0"/>
        <v>No</v>
      </c>
    </row>
    <row r="11" spans="1:11" x14ac:dyDescent="0.2">
      <c r="A11" s="101" t="s">
        <v>821</v>
      </c>
      <c r="B11" s="22" t="s">
        <v>213</v>
      </c>
      <c r="C11" s="64">
        <v>12418</v>
      </c>
      <c r="D11" s="5" t="str">
        <f>IF($B11="N/A","N/A",IF(C11&gt;15,"No",IF(C11&lt;-15,"No","Yes")))</f>
        <v>N/A</v>
      </c>
      <c r="E11" s="64">
        <v>306</v>
      </c>
      <c r="F11" s="5" t="str">
        <f>IF($B11="N/A","N/A",IF(E11&gt;15,"No",IF(E11&lt;-15,"No","Yes")))</f>
        <v>N/A</v>
      </c>
      <c r="G11" s="64" t="s">
        <v>1748</v>
      </c>
      <c r="H11" s="5" t="str">
        <f>IF($B11="N/A","N/A",IF(G11&gt;15,"No",IF(G11&lt;-15,"No","Yes")))</f>
        <v>N/A</v>
      </c>
      <c r="I11" s="6">
        <v>-97.5</v>
      </c>
      <c r="J11" s="6" t="s">
        <v>1748</v>
      </c>
      <c r="K11" s="105" t="str">
        <f t="shared" si="0"/>
        <v>N/A</v>
      </c>
    </row>
    <row r="12" spans="1:11" x14ac:dyDescent="0.2">
      <c r="A12" s="101" t="s">
        <v>310</v>
      </c>
      <c r="B12" s="22" t="s">
        <v>214</v>
      </c>
      <c r="C12" s="4">
        <v>100</v>
      </c>
      <c r="D12" s="5" t="str">
        <f>IF($B12="N/A","N/A",IF(C12&gt;100,"No",IF(C12&lt;95,"No","Yes")))</f>
        <v>Yes</v>
      </c>
      <c r="E12" s="4">
        <v>100</v>
      </c>
      <c r="F12" s="5" t="str">
        <f>IF($B12="N/A","N/A",IF(E12&gt;100,"No",IF(E12&lt;95,"No","Yes")))</f>
        <v>Yes</v>
      </c>
      <c r="G12" s="4">
        <v>99.991744748000002</v>
      </c>
      <c r="H12" s="5" t="str">
        <f>IF($B12="N/A","N/A",IF(G12&gt;100,"No",IF(G12&lt;95,"No","Yes")))</f>
        <v>Yes</v>
      </c>
      <c r="I12" s="6">
        <v>0</v>
      </c>
      <c r="J12" s="6">
        <v>-8.0000000000000002E-3</v>
      </c>
      <c r="K12" s="105" t="str">
        <f t="shared" si="0"/>
        <v>Yes</v>
      </c>
    </row>
    <row r="13" spans="1:11" x14ac:dyDescent="0.2">
      <c r="A13" s="101" t="s">
        <v>822</v>
      </c>
      <c r="B13" s="22" t="s">
        <v>220</v>
      </c>
      <c r="C13" s="4">
        <v>1.3129754771</v>
      </c>
      <c r="D13" s="5" t="str">
        <f>IF($B13="N/A","N/A",IF(C13&gt;1,"Yes","No"))</f>
        <v>Yes</v>
      </c>
      <c r="E13" s="4">
        <v>1.3193661684</v>
      </c>
      <c r="F13" s="5" t="str">
        <f>IF($B13="N/A","N/A",IF(E13&gt;1,"Yes","No"))</f>
        <v>Yes</v>
      </c>
      <c r="G13" s="4">
        <v>1.3173168215</v>
      </c>
      <c r="H13" s="5" t="str">
        <f>IF($B13="N/A","N/A",IF(G13&gt;1,"Yes","No"))</f>
        <v>Yes</v>
      </c>
      <c r="I13" s="6">
        <v>0.48670000000000002</v>
      </c>
      <c r="J13" s="6">
        <v>-0.155</v>
      </c>
      <c r="K13" s="105" t="str">
        <f t="shared" si="0"/>
        <v>Yes</v>
      </c>
    </row>
    <row r="14" spans="1:11" x14ac:dyDescent="0.2">
      <c r="A14" s="101" t="s">
        <v>311</v>
      </c>
      <c r="B14" s="22" t="s">
        <v>214</v>
      </c>
      <c r="C14" s="4">
        <v>100</v>
      </c>
      <c r="D14" s="5" t="str">
        <f>IF($B14="N/A","N/A",IF(C14&gt;100,"No",IF(C14&lt;95,"No","Yes")))</f>
        <v>Yes</v>
      </c>
      <c r="E14" s="4">
        <v>99.995916034000004</v>
      </c>
      <c r="F14" s="5" t="str">
        <f>IF($B14="N/A","N/A",IF(E14&gt;100,"No",IF(E14&lt;95,"No","Yes")))</f>
        <v>Yes</v>
      </c>
      <c r="G14" s="4">
        <v>99.954596112000004</v>
      </c>
      <c r="H14" s="5" t="str">
        <f>IF($B14="N/A","N/A",IF(G14&gt;100,"No",IF(G14&lt;95,"No","Yes")))</f>
        <v>Yes</v>
      </c>
      <c r="I14" s="6">
        <v>-4.0000000000000001E-3</v>
      </c>
      <c r="J14" s="6">
        <v>-4.1000000000000002E-2</v>
      </c>
      <c r="K14" s="105" t="str">
        <f t="shared" si="0"/>
        <v>Yes</v>
      </c>
    </row>
    <row r="15" spans="1:11" x14ac:dyDescent="0.2">
      <c r="A15" s="101" t="s">
        <v>823</v>
      </c>
      <c r="B15" s="22" t="s">
        <v>221</v>
      </c>
      <c r="C15" s="4">
        <v>13.815759276</v>
      </c>
      <c r="D15" s="5" t="str">
        <f>IF($B15="N/A","N/A",IF(C15&gt;3,"Yes","No"))</f>
        <v>Yes</v>
      </c>
      <c r="E15" s="4">
        <v>14.045374719</v>
      </c>
      <c r="F15" s="5" t="str">
        <f>IF($B15="N/A","N/A",IF(E15&gt;3,"Yes","No"))</f>
        <v>Yes</v>
      </c>
      <c r="G15" s="4">
        <v>14.210026428999999</v>
      </c>
      <c r="H15" s="5" t="str">
        <f>IF($B15="N/A","N/A",IF(G15&gt;3,"Yes","No"))</f>
        <v>Yes</v>
      </c>
      <c r="I15" s="6">
        <v>1.6619999999999999</v>
      </c>
      <c r="J15" s="6">
        <v>1.1719999999999999</v>
      </c>
      <c r="K15" s="105" t="str">
        <f t="shared" si="0"/>
        <v>Yes</v>
      </c>
    </row>
    <row r="16" spans="1:11" x14ac:dyDescent="0.2">
      <c r="A16" s="101" t="s">
        <v>824</v>
      </c>
      <c r="B16" s="22" t="s">
        <v>222</v>
      </c>
      <c r="C16" s="4">
        <v>5.8177025763000003</v>
      </c>
      <c r="D16" s="5" t="str">
        <f>IF($B16="N/A","N/A",IF(C16&gt;=8,"No",IF(C16&lt;2,"No","Yes")))</f>
        <v>Yes</v>
      </c>
      <c r="E16" s="4">
        <v>5.8162164370999996</v>
      </c>
      <c r="F16" s="5" t="str">
        <f>IF($B16="N/A","N/A",IF(E16&gt;=8,"No",IF(E16&lt;2,"No","Yes")))</f>
        <v>Yes</v>
      </c>
      <c r="G16" s="4">
        <v>5.8916085358999997</v>
      </c>
      <c r="H16" s="5" t="str">
        <f>IF($B16="N/A","N/A",IF(G16&gt;=8,"No",IF(G16&lt;2,"No","Yes")))</f>
        <v>Yes</v>
      </c>
      <c r="I16" s="6">
        <v>-2.5999999999999999E-2</v>
      </c>
      <c r="J16" s="6">
        <v>1.296</v>
      </c>
      <c r="K16" s="105" t="str">
        <f t="shared" si="0"/>
        <v>Yes</v>
      </c>
    </row>
    <row r="17" spans="1:11" x14ac:dyDescent="0.2">
      <c r="A17" s="101" t="s">
        <v>312</v>
      </c>
      <c r="B17" s="22" t="s">
        <v>223</v>
      </c>
      <c r="C17" s="4">
        <v>97.122699647000005</v>
      </c>
      <c r="D17" s="5" t="str">
        <f>IF(OR($B17="N/A",$C17="N/A"),"N/A",IF(C17&gt;100,"No",IF(C17&lt;98,"No","Yes")))</f>
        <v>No</v>
      </c>
      <c r="E17" s="4">
        <v>95.470881320000004</v>
      </c>
      <c r="F17" s="5" t="str">
        <f>IF(OR($B17="N/A",$E17="N/A"),"N/A",IF(E17&gt;100,"No",IF(E17&lt;98,"No","Yes")))</f>
        <v>No</v>
      </c>
      <c r="G17" s="4">
        <v>97.692656952999997</v>
      </c>
      <c r="H17" s="5" t="str">
        <f>IF($B17="N/A","N/A",IF(G17&gt;100,"No",IF(G17&lt;98,"No","Yes")))</f>
        <v>No</v>
      </c>
      <c r="I17" s="6">
        <v>-1.7</v>
      </c>
      <c r="J17" s="6">
        <v>2.327</v>
      </c>
      <c r="K17" s="105" t="str">
        <f t="shared" si="0"/>
        <v>Yes</v>
      </c>
    </row>
    <row r="18" spans="1:11" x14ac:dyDescent="0.2">
      <c r="A18" s="101" t="s">
        <v>31</v>
      </c>
      <c r="B18" s="22" t="s">
        <v>214</v>
      </c>
      <c r="C18" s="4">
        <v>97.075948828999998</v>
      </c>
      <c r="D18" s="5" t="str">
        <f>IF($B18="N/A","N/A",IF(C18&gt;100,"No",IF(C18&lt;95,"No","Yes")))</f>
        <v>Yes</v>
      </c>
      <c r="E18" s="4">
        <v>95.381034060000005</v>
      </c>
      <c r="F18" s="5" t="str">
        <f>IF($B18="N/A","N/A",IF(E18&gt;100,"No",IF(E18&lt;95,"No","Yes")))</f>
        <v>Yes</v>
      </c>
      <c r="G18" s="4">
        <v>92.318487637999993</v>
      </c>
      <c r="H18" s="5" t="str">
        <f>IF($B18="N/A","N/A",IF(G18&gt;100,"No",IF(G18&lt;95,"No","Yes")))</f>
        <v>No</v>
      </c>
      <c r="I18" s="6">
        <v>-1.75</v>
      </c>
      <c r="J18" s="6">
        <v>-3.21</v>
      </c>
      <c r="K18" s="105" t="str">
        <f t="shared" si="0"/>
        <v>Yes</v>
      </c>
    </row>
    <row r="19" spans="1:11" x14ac:dyDescent="0.2">
      <c r="A19" s="101" t="s">
        <v>313</v>
      </c>
      <c r="B19" s="22" t="s">
        <v>214</v>
      </c>
      <c r="C19" s="4">
        <v>100</v>
      </c>
      <c r="D19" s="5" t="str">
        <f>IF($B19="N/A","N/A",IF(C19&gt;100,"No",IF(C19&lt;95,"No","Yes")))</f>
        <v>Yes</v>
      </c>
      <c r="E19" s="4">
        <v>100</v>
      </c>
      <c r="F19" s="5" t="str">
        <f>IF($B19="N/A","N/A",IF(E19&gt;100,"No",IF(E19&lt;95,"No","Yes")))</f>
        <v>Yes</v>
      </c>
      <c r="G19" s="4">
        <v>100</v>
      </c>
      <c r="H19" s="5" t="str">
        <f>IF($B19="N/A","N/A",IF(G19&gt;100,"No",IF(G19&lt;95,"No","Yes")))</f>
        <v>Yes</v>
      </c>
      <c r="I19" s="6">
        <v>0</v>
      </c>
      <c r="J19" s="6">
        <v>0</v>
      </c>
      <c r="K19" s="105" t="str">
        <f t="shared" si="0"/>
        <v>Yes</v>
      </c>
    </row>
    <row r="20" spans="1:11" x14ac:dyDescent="0.2">
      <c r="A20" s="101" t="s">
        <v>314</v>
      </c>
      <c r="B20" s="22" t="s">
        <v>223</v>
      </c>
      <c r="C20" s="4">
        <v>100</v>
      </c>
      <c r="D20" s="5" t="str">
        <f>IF($B20="N/A","N/A",IF(C20&gt;100,"No",IF(C20&lt;98,"No","Yes")))</f>
        <v>Yes</v>
      </c>
      <c r="E20" s="4">
        <v>100</v>
      </c>
      <c r="F20" s="5" t="str">
        <f>IF($B20="N/A","N/A",IF(E20&gt;100,"No",IF(E20&lt;98,"No","Yes")))</f>
        <v>Yes</v>
      </c>
      <c r="G20" s="4">
        <v>100</v>
      </c>
      <c r="H20" s="5" t="str">
        <f>IF($B20="N/A","N/A",IF(G20&gt;100,"No",IF(G20&lt;98,"No","Yes")))</f>
        <v>Yes</v>
      </c>
      <c r="I20" s="6">
        <v>0</v>
      </c>
      <c r="J20" s="6">
        <v>0</v>
      </c>
      <c r="K20" s="105" t="str">
        <f t="shared" si="0"/>
        <v>Yes</v>
      </c>
    </row>
    <row r="21" spans="1:11" x14ac:dyDescent="0.2">
      <c r="A21" s="101" t="s">
        <v>826</v>
      </c>
      <c r="B21" s="22" t="s">
        <v>225</v>
      </c>
      <c r="C21" s="4">
        <v>8.3836967146999992</v>
      </c>
      <c r="D21" s="5" t="str">
        <f>IF($B21="N/A","N/A",IF(C21&gt;=2,"Yes","No"))</f>
        <v>Yes</v>
      </c>
      <c r="E21" s="4">
        <v>8.4831740585999995</v>
      </c>
      <c r="F21" s="5" t="str">
        <f>IF($B21="N/A","N/A",IF(E21&gt;=2,"Yes","No"))</f>
        <v>Yes</v>
      </c>
      <c r="G21" s="4">
        <v>8.551203203</v>
      </c>
      <c r="H21" s="5" t="str">
        <f>IF($B21="N/A","N/A",IF(G21&gt;=2,"Yes","No"))</f>
        <v>Yes</v>
      </c>
      <c r="I21" s="6">
        <v>1.1870000000000001</v>
      </c>
      <c r="J21" s="6">
        <v>0.80189999999999995</v>
      </c>
      <c r="K21" s="105" t="str">
        <f t="shared" si="0"/>
        <v>Yes</v>
      </c>
    </row>
    <row r="22" spans="1:11" x14ac:dyDescent="0.2">
      <c r="A22" s="101" t="s">
        <v>827</v>
      </c>
      <c r="B22" s="22" t="s">
        <v>226</v>
      </c>
      <c r="C22" s="4">
        <v>5.7461005568000001</v>
      </c>
      <c r="D22" s="5" t="str">
        <f>IF($B22="N/A","N/A",IF(C22&gt;30,"No",IF(C22&lt;5,"No","Yes")))</f>
        <v>Yes</v>
      </c>
      <c r="E22" s="4">
        <v>5.7747284162000003</v>
      </c>
      <c r="F22" s="5" t="str">
        <f>IF($B22="N/A","N/A",IF(E22&gt;30,"No",IF(E22&lt;5,"No","Yes")))</f>
        <v>Yes</v>
      </c>
      <c r="G22" s="4">
        <v>5.1265117431</v>
      </c>
      <c r="H22" s="5" t="str">
        <f>IF($B22="N/A","N/A",IF(G22&gt;30,"No",IF(G22&lt;5,"No","Yes")))</f>
        <v>Yes</v>
      </c>
      <c r="I22" s="6">
        <v>0.49819999999999998</v>
      </c>
      <c r="J22" s="6">
        <v>-11.2</v>
      </c>
      <c r="K22" s="105" t="str">
        <f t="shared" si="0"/>
        <v>Yes</v>
      </c>
    </row>
    <row r="23" spans="1:11" x14ac:dyDescent="0.2">
      <c r="A23" s="101" t="s">
        <v>828</v>
      </c>
      <c r="B23" s="22" t="s">
        <v>227</v>
      </c>
      <c r="C23" s="4">
        <v>37.579157635000001</v>
      </c>
      <c r="D23" s="5" t="str">
        <f>IF($B23="N/A","N/A",IF(C23&gt;75,"No",IF(C23&lt;15,"No","Yes")))</f>
        <v>Yes</v>
      </c>
      <c r="E23" s="4">
        <v>37.384627950999999</v>
      </c>
      <c r="F23" s="5" t="str">
        <f>IF($B23="N/A","N/A",IF(E23&gt;75,"No",IF(E23&lt;15,"No","Yes")))</f>
        <v>Yes</v>
      </c>
      <c r="G23" s="4">
        <v>37.524249804</v>
      </c>
      <c r="H23" s="5" t="str">
        <f>IF($B23="N/A","N/A",IF(G23&gt;75,"No",IF(G23&lt;15,"No","Yes")))</f>
        <v>Yes</v>
      </c>
      <c r="I23" s="6">
        <v>-0.51800000000000002</v>
      </c>
      <c r="J23" s="6">
        <v>0.3735</v>
      </c>
      <c r="K23" s="105" t="str">
        <f t="shared" si="0"/>
        <v>Yes</v>
      </c>
    </row>
    <row r="24" spans="1:11" x14ac:dyDescent="0.2">
      <c r="A24" s="101" t="s">
        <v>829</v>
      </c>
      <c r="B24" s="22" t="s">
        <v>228</v>
      </c>
      <c r="C24" s="4">
        <v>56.674741808</v>
      </c>
      <c r="D24" s="5" t="str">
        <f>IF($B24="N/A","N/A",IF(C24&gt;70,"No",IF(C24&lt;25,"No","Yes")))</f>
        <v>Yes</v>
      </c>
      <c r="E24" s="4">
        <v>56.840643632999999</v>
      </c>
      <c r="F24" s="5" t="str">
        <f>IF($B24="N/A","N/A",IF(E24&gt;70,"No",IF(E24&lt;25,"No","Yes")))</f>
        <v>Yes</v>
      </c>
      <c r="G24" s="4">
        <v>57.349238452999998</v>
      </c>
      <c r="H24" s="5" t="str">
        <f>IF($B24="N/A","N/A",IF(G24&gt;70,"No",IF(G24&lt;25,"No","Yes")))</f>
        <v>Yes</v>
      </c>
      <c r="I24" s="6">
        <v>0.29270000000000002</v>
      </c>
      <c r="J24" s="6">
        <v>0.89480000000000004</v>
      </c>
      <c r="K24" s="105" t="str">
        <f t="shared" si="0"/>
        <v>Yes</v>
      </c>
    </row>
    <row r="25" spans="1:11" x14ac:dyDescent="0.2">
      <c r="A25" s="101" t="s">
        <v>318</v>
      </c>
      <c r="B25" s="22" t="s">
        <v>229</v>
      </c>
      <c r="C25" s="4">
        <v>55.276467338000003</v>
      </c>
      <c r="D25" s="5" t="str">
        <f>IF($B25="N/A","N/A",IF(C25&gt;70,"No",IF(C25&lt;35,"No","Yes")))</f>
        <v>Yes</v>
      </c>
      <c r="E25" s="4">
        <v>56.056522094000002</v>
      </c>
      <c r="F25" s="5" t="str">
        <f>IF($B25="N/A","N/A",IF(E25&gt;70,"No",IF(E25&lt;35,"No","Yes")))</f>
        <v>Yes</v>
      </c>
      <c r="G25" s="4">
        <v>56.036653321000003</v>
      </c>
      <c r="H25" s="5" t="str">
        <f>IF($B25="N/A","N/A",IF(G25&gt;70,"No",IF(G25&lt;35,"No","Yes")))</f>
        <v>Yes</v>
      </c>
      <c r="I25" s="6">
        <v>1.411</v>
      </c>
      <c r="J25" s="6">
        <v>-3.5000000000000003E-2</v>
      </c>
      <c r="K25" s="105" t="str">
        <f t="shared" si="0"/>
        <v>Yes</v>
      </c>
    </row>
    <row r="26" spans="1:11" x14ac:dyDescent="0.2">
      <c r="A26" s="101" t="s">
        <v>830</v>
      </c>
      <c r="B26" s="22" t="s">
        <v>220</v>
      </c>
      <c r="C26" s="4">
        <v>2.3205443640999999</v>
      </c>
      <c r="D26" s="5" t="str">
        <f>IF($B26="N/A","N/A",IF(C26&gt;1,"Yes","No"))</f>
        <v>Yes</v>
      </c>
      <c r="E26" s="4">
        <v>2.2965904124000001</v>
      </c>
      <c r="F26" s="5" t="str">
        <f>IF($B26="N/A","N/A",IF(E26&gt;1,"Yes","No"))</f>
        <v>Yes</v>
      </c>
      <c r="G26" s="4">
        <v>2.2895550972000001</v>
      </c>
      <c r="H26" s="5" t="str">
        <f>IF($B26="N/A","N/A",IF(G26&gt;1,"Yes","No"))</f>
        <v>Yes</v>
      </c>
      <c r="I26" s="6">
        <v>-1.03</v>
      </c>
      <c r="J26" s="6">
        <v>-0.30599999999999999</v>
      </c>
      <c r="K26" s="105" t="str">
        <f t="shared" si="0"/>
        <v>Yes</v>
      </c>
    </row>
    <row r="27" spans="1:11" x14ac:dyDescent="0.2">
      <c r="A27" s="101" t="s">
        <v>319</v>
      </c>
      <c r="B27" s="22" t="s">
        <v>213</v>
      </c>
      <c r="C27" s="4">
        <v>0</v>
      </c>
      <c r="D27" s="5" t="str">
        <f>IF($B27="N/A","N/A",IF(C27&gt;15,"No",IF(C27&lt;-15,"No","Yes")))</f>
        <v>N/A</v>
      </c>
      <c r="E27" s="4">
        <v>0</v>
      </c>
      <c r="F27" s="5" t="str">
        <f>IF($B27="N/A","N/A",IF(E27&gt;15,"No",IF(E27&lt;-15,"No","Yes")))</f>
        <v>N/A</v>
      </c>
      <c r="G27" s="4">
        <v>0</v>
      </c>
      <c r="H27" s="5" t="str">
        <f>IF($B27="N/A","N/A",IF(G27&gt;15,"No",IF(G27&lt;-15,"No","Yes")))</f>
        <v>N/A</v>
      </c>
      <c r="I27" s="6" t="s">
        <v>1748</v>
      </c>
      <c r="J27" s="6" t="s">
        <v>1748</v>
      </c>
      <c r="K27" s="105" t="str">
        <f t="shared" si="0"/>
        <v>N/A</v>
      </c>
    </row>
    <row r="28" spans="1:11" x14ac:dyDescent="0.2">
      <c r="A28" s="101" t="s">
        <v>831</v>
      </c>
      <c r="B28" s="22" t="s">
        <v>213</v>
      </c>
      <c r="C28" s="4">
        <v>99.984622482000006</v>
      </c>
      <c r="D28" s="5" t="str">
        <f>IF($B28="N/A","N/A",IF(C28&gt;15,"No",IF(C28&lt;-15,"No","Yes")))</f>
        <v>N/A</v>
      </c>
      <c r="E28" s="4">
        <v>99.985429112999995</v>
      </c>
      <c r="F28" s="5" t="str">
        <f>IF($B28="N/A","N/A",IF(E28&gt;15,"No",IF(E28&lt;-15,"No","Yes")))</f>
        <v>N/A</v>
      </c>
      <c r="G28" s="4">
        <v>100</v>
      </c>
      <c r="H28" s="5" t="str">
        <f>IF($B28="N/A","N/A",IF(G28&gt;15,"No",IF(G28&lt;-15,"No","Yes")))</f>
        <v>N/A</v>
      </c>
      <c r="I28" s="6">
        <v>8.0000000000000004E-4</v>
      </c>
      <c r="J28" s="6">
        <v>1.46E-2</v>
      </c>
      <c r="K28" s="105" t="str">
        <f t="shared" si="0"/>
        <v>Yes</v>
      </c>
    </row>
    <row r="29" spans="1:11" x14ac:dyDescent="0.2">
      <c r="A29" s="101" t="s">
        <v>320</v>
      </c>
      <c r="B29" s="22" t="s">
        <v>213</v>
      </c>
      <c r="C29" s="4" t="s">
        <v>1748</v>
      </c>
      <c r="D29" s="5" t="str">
        <f>IF($B29="N/A","N/A",IF(C29&gt;15,"No",IF(C29&lt;-15,"No","Yes")))</f>
        <v>N/A</v>
      </c>
      <c r="E29" s="4" t="s">
        <v>1748</v>
      </c>
      <c r="F29" s="5" t="str">
        <f>IF($B29="N/A","N/A",IF(E29&gt;15,"No",IF(E29&lt;-15,"No","Yes")))</f>
        <v>N/A</v>
      </c>
      <c r="G29" s="4" t="s">
        <v>1748</v>
      </c>
      <c r="H29" s="5" t="str">
        <f>IF($B29="N/A","N/A",IF(G29&gt;15,"No",IF(G29&lt;-15,"No","Yes")))</f>
        <v>N/A</v>
      </c>
      <c r="I29" s="6" t="s">
        <v>1748</v>
      </c>
      <c r="J29" s="6" t="s">
        <v>1748</v>
      </c>
      <c r="K29" s="105" t="str">
        <f t="shared" si="0"/>
        <v>N/A</v>
      </c>
    </row>
    <row r="30" spans="1:11" x14ac:dyDescent="0.2">
      <c r="A30" s="101" t="s">
        <v>321</v>
      </c>
      <c r="B30" s="22" t="s">
        <v>213</v>
      </c>
      <c r="C30" s="4">
        <v>100</v>
      </c>
      <c r="D30" s="5" t="str">
        <f>IF($B30="N/A","N/A",IF(C30&gt;15,"No",IF(C30&lt;-15,"No","Yes")))</f>
        <v>N/A</v>
      </c>
      <c r="E30" s="4">
        <v>100</v>
      </c>
      <c r="F30" s="5" t="str">
        <f>IF($B30="N/A","N/A",IF(E30&gt;15,"No",IF(E30&lt;-15,"No","Yes")))</f>
        <v>N/A</v>
      </c>
      <c r="G30" s="4">
        <v>100</v>
      </c>
      <c r="H30" s="5" t="str">
        <f>IF($B30="N/A","N/A",IF(G30&gt;15,"No",IF(G30&lt;-15,"No","Yes")))</f>
        <v>N/A</v>
      </c>
      <c r="I30" s="6">
        <v>0</v>
      </c>
      <c r="J30" s="6">
        <v>0</v>
      </c>
      <c r="K30" s="105" t="str">
        <f t="shared" si="0"/>
        <v>Yes</v>
      </c>
    </row>
    <row r="31" spans="1:11" x14ac:dyDescent="0.2">
      <c r="A31" s="117" t="s">
        <v>322</v>
      </c>
      <c r="B31" s="113" t="s">
        <v>230</v>
      </c>
      <c r="C31" s="118">
        <v>100</v>
      </c>
      <c r="D31" s="114" t="str">
        <f>IF($B31="N/A","N/A",IF(C31&gt;=90,"Yes","No"))</f>
        <v>Yes</v>
      </c>
      <c r="E31" s="118">
        <v>100</v>
      </c>
      <c r="F31" s="114" t="str">
        <f>IF($B31="N/A","N/A",IF(E31&gt;=90,"Yes","No"))</f>
        <v>Yes</v>
      </c>
      <c r="G31" s="118">
        <v>100</v>
      </c>
      <c r="H31" s="114" t="str">
        <f>IF($B31="N/A","N/A",IF(G31&gt;=90,"Yes","No"))</f>
        <v>Yes</v>
      </c>
      <c r="I31" s="115">
        <v>0</v>
      </c>
      <c r="J31" s="115">
        <v>0</v>
      </c>
      <c r="K31" s="116" t="str">
        <f t="shared" si="0"/>
        <v>Yes</v>
      </c>
    </row>
    <row r="32" spans="1:11" x14ac:dyDescent="0.2">
      <c r="A32" s="202" t="s">
        <v>1621</v>
      </c>
      <c r="B32" s="203"/>
      <c r="C32" s="203"/>
      <c r="D32" s="203"/>
      <c r="E32" s="203"/>
      <c r="F32" s="203"/>
      <c r="G32" s="203"/>
      <c r="H32" s="203"/>
      <c r="I32" s="203"/>
      <c r="J32" s="203"/>
      <c r="K32" s="204"/>
    </row>
    <row r="33" spans="1:11" x14ac:dyDescent="0.2">
      <c r="A33" s="194" t="s">
        <v>1619</v>
      </c>
      <c r="B33" s="195"/>
      <c r="C33" s="195"/>
      <c r="D33" s="195"/>
      <c r="E33" s="195"/>
      <c r="F33" s="195"/>
      <c r="G33" s="195"/>
      <c r="H33" s="195"/>
      <c r="I33" s="195"/>
      <c r="J33" s="195"/>
      <c r="K33" s="196"/>
    </row>
    <row r="34" spans="1:11" x14ac:dyDescent="0.2">
      <c r="A34" s="197" t="s">
        <v>1707</v>
      </c>
      <c r="B34" s="197"/>
      <c r="C34" s="197"/>
      <c r="D34" s="197"/>
      <c r="E34" s="197"/>
      <c r="F34" s="197"/>
      <c r="G34" s="197"/>
      <c r="H34" s="197"/>
      <c r="I34" s="197"/>
      <c r="J34" s="197"/>
      <c r="K34" s="198"/>
    </row>
    <row r="35" spans="1:11" x14ac:dyDescent="0.2">
      <c r="C35" s="4"/>
      <c r="D35" s="4"/>
    </row>
    <row r="36" spans="1:11" x14ac:dyDescent="0.2">
      <c r="C36" s="4"/>
      <c r="D36" s="4"/>
    </row>
    <row r="37" spans="1:11" x14ac:dyDescent="0.2">
      <c r="C37" s="4"/>
      <c r="D37" s="4"/>
    </row>
    <row r="38" spans="1:11" x14ac:dyDescent="0.2">
      <c r="C38" s="4"/>
      <c r="D38" s="4"/>
    </row>
    <row r="39" spans="1:11" x14ac:dyDescent="0.2">
      <c r="C39" s="4"/>
      <c r="D39" s="4"/>
    </row>
    <row r="40" spans="1:11" x14ac:dyDescent="0.2">
      <c r="C40" s="4"/>
      <c r="D40" s="4"/>
    </row>
    <row r="41" spans="1:11" x14ac:dyDescent="0.2">
      <c r="C41" s="4"/>
      <c r="D41" s="4"/>
    </row>
    <row r="42" spans="1:11" x14ac:dyDescent="0.2">
      <c r="C42" s="4"/>
      <c r="D42"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25"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1723</v>
      </c>
      <c r="B1" s="186"/>
      <c r="C1" s="186"/>
      <c r="D1" s="186"/>
      <c r="E1" s="186"/>
      <c r="F1" s="186"/>
      <c r="G1" s="186"/>
      <c r="H1" s="186"/>
      <c r="I1" s="186"/>
      <c r="J1" s="186"/>
      <c r="K1" s="187"/>
    </row>
    <row r="2" spans="1:11" x14ac:dyDescent="0.2">
      <c r="A2" s="191" t="s">
        <v>1566</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s="14" customFormat="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19" t="s">
        <v>301</v>
      </c>
      <c r="B6" s="73" t="s">
        <v>213</v>
      </c>
      <c r="C6" s="23">
        <v>99093</v>
      </c>
      <c r="D6" s="5" t="str">
        <f>IF(OR($B6="N/A",$C6="N/A"),"N/A",IF(C6&lt;0,"No","Yes"))</f>
        <v>N/A</v>
      </c>
      <c r="E6" s="23">
        <v>111269</v>
      </c>
      <c r="F6" s="5" t="str">
        <f>IF($B6="N/A","N/A",IF(E6&lt;0,"No","Yes"))</f>
        <v>N/A</v>
      </c>
      <c r="G6" s="23">
        <v>123878</v>
      </c>
      <c r="H6" s="5" t="str">
        <f>IF($B6="N/A","N/A",IF(G6&lt;0,"No","Yes"))</f>
        <v>N/A</v>
      </c>
      <c r="I6" s="6">
        <v>12.29</v>
      </c>
      <c r="J6" s="6">
        <v>11.33</v>
      </c>
      <c r="K6" s="105" t="str">
        <f t="shared" ref="K6:K35" si="0">IF(J6="Div by 0", "N/A", IF(J6="N/A","N/A", IF(J6&gt;30, "No", IF(J6&lt;-30, "No", "Yes"))))</f>
        <v>Yes</v>
      </c>
    </row>
    <row r="7" spans="1:11" x14ac:dyDescent="0.2">
      <c r="A7" s="101" t="s">
        <v>435</v>
      </c>
      <c r="B7" s="73" t="s">
        <v>213</v>
      </c>
      <c r="C7" s="5">
        <v>3.6329508599999998E-2</v>
      </c>
      <c r="D7" s="5" t="str">
        <f t="shared" ref="D7:D17" si="1">IF(OR($B7="N/A",$C7="N/A"),"N/A",IF(C7&lt;0,"No","Yes"))</f>
        <v>N/A</v>
      </c>
      <c r="E7" s="5">
        <v>1.34808437E-2</v>
      </c>
      <c r="F7" s="5" t="str">
        <f t="shared" ref="F7:F17" si="2">IF($B7="N/A","N/A",IF(E7&lt;0,"No","Yes"))</f>
        <v>N/A</v>
      </c>
      <c r="G7" s="5">
        <v>0.32854905629999998</v>
      </c>
      <c r="H7" s="5" t="str">
        <f t="shared" ref="H7:H17" si="3">IF($B7="N/A","N/A",IF(G7&lt;0,"No","Yes"))</f>
        <v>N/A</v>
      </c>
      <c r="I7" s="6">
        <v>-62.9</v>
      </c>
      <c r="J7" s="6">
        <v>2337</v>
      </c>
      <c r="K7" s="105" t="str">
        <f t="shared" si="0"/>
        <v>No</v>
      </c>
    </row>
    <row r="8" spans="1:11" x14ac:dyDescent="0.2">
      <c r="A8" s="101" t="s">
        <v>436</v>
      </c>
      <c r="B8" s="73" t="s">
        <v>213</v>
      </c>
      <c r="C8" s="5">
        <v>19.503900376000001</v>
      </c>
      <c r="D8" s="5" t="str">
        <f t="shared" si="1"/>
        <v>N/A</v>
      </c>
      <c r="E8" s="5">
        <v>19.873459814</v>
      </c>
      <c r="F8" s="5" t="str">
        <f t="shared" si="2"/>
        <v>N/A</v>
      </c>
      <c r="G8" s="5">
        <v>21.273349585999998</v>
      </c>
      <c r="H8" s="5" t="str">
        <f t="shared" si="3"/>
        <v>N/A</v>
      </c>
      <c r="I8" s="6">
        <v>1.895</v>
      </c>
      <c r="J8" s="6">
        <v>7.0439999999999996</v>
      </c>
      <c r="K8" s="105" t="str">
        <f t="shared" si="0"/>
        <v>Yes</v>
      </c>
    </row>
    <row r="9" spans="1:11" x14ac:dyDescent="0.2">
      <c r="A9" s="101" t="s">
        <v>437</v>
      </c>
      <c r="B9" s="73" t="s">
        <v>213</v>
      </c>
      <c r="C9" s="5">
        <v>42.326905029000002</v>
      </c>
      <c r="D9" s="5" t="str">
        <f t="shared" si="1"/>
        <v>N/A</v>
      </c>
      <c r="E9" s="5">
        <v>43.565593292000003</v>
      </c>
      <c r="F9" s="5" t="str">
        <f t="shared" si="2"/>
        <v>N/A</v>
      </c>
      <c r="G9" s="5">
        <v>39.383909975999998</v>
      </c>
      <c r="H9" s="5" t="str">
        <f t="shared" si="3"/>
        <v>N/A</v>
      </c>
      <c r="I9" s="6">
        <v>2.9260000000000002</v>
      </c>
      <c r="J9" s="6">
        <v>-9.6</v>
      </c>
      <c r="K9" s="105" t="str">
        <f t="shared" si="0"/>
        <v>Yes</v>
      </c>
    </row>
    <row r="10" spans="1:11" x14ac:dyDescent="0.2">
      <c r="A10" s="101" t="s">
        <v>438</v>
      </c>
      <c r="B10" s="73" t="s">
        <v>213</v>
      </c>
      <c r="C10" s="5">
        <v>38.125801015</v>
      </c>
      <c r="D10" s="5" t="str">
        <f t="shared" si="1"/>
        <v>N/A</v>
      </c>
      <c r="E10" s="5">
        <v>36.536681375999997</v>
      </c>
      <c r="F10" s="5" t="str">
        <f t="shared" si="2"/>
        <v>N/A</v>
      </c>
      <c r="G10" s="5">
        <v>36.202554126000003</v>
      </c>
      <c r="H10" s="5" t="str">
        <f t="shared" si="3"/>
        <v>N/A</v>
      </c>
      <c r="I10" s="6">
        <v>-4.17</v>
      </c>
      <c r="J10" s="6">
        <v>-0.91400000000000003</v>
      </c>
      <c r="K10" s="105" t="str">
        <f t="shared" si="0"/>
        <v>Yes</v>
      </c>
    </row>
    <row r="11" spans="1:11" x14ac:dyDescent="0.2">
      <c r="A11" s="102" t="s">
        <v>324</v>
      </c>
      <c r="B11" s="73" t="s">
        <v>213</v>
      </c>
      <c r="C11" s="5">
        <v>99.926331829999995</v>
      </c>
      <c r="D11" s="5" t="str">
        <f t="shared" si="1"/>
        <v>N/A</v>
      </c>
      <c r="E11" s="5">
        <v>99.985620432999994</v>
      </c>
      <c r="F11" s="5" t="str">
        <f t="shared" si="2"/>
        <v>N/A</v>
      </c>
      <c r="G11" s="5">
        <v>100</v>
      </c>
      <c r="H11" s="5" t="str">
        <f t="shared" si="3"/>
        <v>N/A</v>
      </c>
      <c r="I11" s="6">
        <v>5.9299999999999999E-2</v>
      </c>
      <c r="J11" s="6">
        <v>1.44E-2</v>
      </c>
      <c r="K11" s="105" t="str">
        <f t="shared" si="0"/>
        <v>Yes</v>
      </c>
    </row>
    <row r="12" spans="1:11" x14ac:dyDescent="0.2">
      <c r="A12" s="102" t="s">
        <v>310</v>
      </c>
      <c r="B12" s="73" t="s">
        <v>213</v>
      </c>
      <c r="C12" s="5">
        <v>73.690371670999994</v>
      </c>
      <c r="D12" s="5" t="str">
        <f t="shared" si="1"/>
        <v>N/A</v>
      </c>
      <c r="E12" s="5">
        <v>72.769594405999996</v>
      </c>
      <c r="F12" s="5" t="str">
        <f t="shared" si="2"/>
        <v>N/A</v>
      </c>
      <c r="G12" s="5">
        <v>75.254686062000005</v>
      </c>
      <c r="H12" s="5" t="str">
        <f t="shared" si="3"/>
        <v>N/A</v>
      </c>
      <c r="I12" s="6">
        <v>-1.25</v>
      </c>
      <c r="J12" s="6">
        <v>3.415</v>
      </c>
      <c r="K12" s="105" t="str">
        <f t="shared" si="0"/>
        <v>Yes</v>
      </c>
    </row>
    <row r="13" spans="1:11" x14ac:dyDescent="0.2">
      <c r="A13" s="102" t="s">
        <v>822</v>
      </c>
      <c r="B13" s="73" t="s">
        <v>213</v>
      </c>
      <c r="C13" s="5">
        <v>1.1436827258</v>
      </c>
      <c r="D13" s="5" t="str">
        <f t="shared" si="1"/>
        <v>N/A</v>
      </c>
      <c r="E13" s="5">
        <v>1.1424848708999999</v>
      </c>
      <c r="F13" s="5" t="str">
        <f t="shared" si="2"/>
        <v>N/A</v>
      </c>
      <c r="G13" s="5">
        <v>1.1333991246999999</v>
      </c>
      <c r="H13" s="5" t="str">
        <f t="shared" si="3"/>
        <v>N/A</v>
      </c>
      <c r="I13" s="6">
        <v>-0.105</v>
      </c>
      <c r="J13" s="6">
        <v>-0.79500000000000004</v>
      </c>
      <c r="K13" s="105" t="str">
        <f t="shared" si="0"/>
        <v>Yes</v>
      </c>
    </row>
    <row r="14" spans="1:11" x14ac:dyDescent="0.2">
      <c r="A14" s="102" t="s">
        <v>311</v>
      </c>
      <c r="B14" s="73" t="s">
        <v>213</v>
      </c>
      <c r="C14" s="5">
        <v>96.598145177000006</v>
      </c>
      <c r="D14" s="5" t="str">
        <f t="shared" si="1"/>
        <v>N/A</v>
      </c>
      <c r="E14" s="5">
        <v>95.500993089000005</v>
      </c>
      <c r="F14" s="5" t="str">
        <f t="shared" si="2"/>
        <v>N/A</v>
      </c>
      <c r="G14" s="5">
        <v>94.337170442000001</v>
      </c>
      <c r="H14" s="5" t="str">
        <f t="shared" si="3"/>
        <v>N/A</v>
      </c>
      <c r="I14" s="6">
        <v>-1.1399999999999999</v>
      </c>
      <c r="J14" s="6">
        <v>-1.22</v>
      </c>
      <c r="K14" s="105" t="str">
        <f t="shared" si="0"/>
        <v>Yes</v>
      </c>
    </row>
    <row r="15" spans="1:11" x14ac:dyDescent="0.2">
      <c r="A15" s="102" t="s">
        <v>823</v>
      </c>
      <c r="B15" s="73" t="s">
        <v>213</v>
      </c>
      <c r="C15" s="5">
        <v>6.6738680762999998</v>
      </c>
      <c r="D15" s="5" t="str">
        <f t="shared" si="1"/>
        <v>N/A</v>
      </c>
      <c r="E15" s="5">
        <v>6.8947893434000003</v>
      </c>
      <c r="F15" s="5" t="str">
        <f t="shared" si="2"/>
        <v>N/A</v>
      </c>
      <c r="G15" s="5">
        <v>7.5130366326000004</v>
      </c>
      <c r="H15" s="5" t="str">
        <f t="shared" si="3"/>
        <v>N/A</v>
      </c>
      <c r="I15" s="6">
        <v>3.31</v>
      </c>
      <c r="J15" s="6">
        <v>8.9670000000000005</v>
      </c>
      <c r="K15" s="105" t="str">
        <f t="shared" si="0"/>
        <v>Yes</v>
      </c>
    </row>
    <row r="16" spans="1:11" x14ac:dyDescent="0.2">
      <c r="A16" s="102" t="s">
        <v>832</v>
      </c>
      <c r="B16" s="73" t="s">
        <v>213</v>
      </c>
      <c r="C16" s="5">
        <v>3.1975941549</v>
      </c>
      <c r="D16" s="5" t="str">
        <f t="shared" si="1"/>
        <v>N/A</v>
      </c>
      <c r="E16" s="5">
        <v>3.2510807336999998</v>
      </c>
      <c r="F16" s="5" t="str">
        <f t="shared" si="2"/>
        <v>N/A</v>
      </c>
      <c r="G16" s="5">
        <v>3.4189313792</v>
      </c>
      <c r="H16" s="5" t="str">
        <f t="shared" si="3"/>
        <v>N/A</v>
      </c>
      <c r="I16" s="6">
        <v>1.673</v>
      </c>
      <c r="J16" s="6">
        <v>5.1630000000000003</v>
      </c>
      <c r="K16" s="105" t="str">
        <f t="shared" si="0"/>
        <v>Yes</v>
      </c>
    </row>
    <row r="17" spans="1:11" x14ac:dyDescent="0.2">
      <c r="A17" s="102" t="s">
        <v>825</v>
      </c>
      <c r="B17" s="73" t="s">
        <v>213</v>
      </c>
      <c r="C17" s="5">
        <v>7</v>
      </c>
      <c r="D17" s="5" t="str">
        <f t="shared" si="1"/>
        <v>N/A</v>
      </c>
      <c r="E17" s="5">
        <v>17</v>
      </c>
      <c r="F17" s="5" t="str">
        <f t="shared" si="2"/>
        <v>N/A</v>
      </c>
      <c r="G17" s="5">
        <v>5.3088235293999997</v>
      </c>
      <c r="H17" s="5" t="str">
        <f t="shared" si="3"/>
        <v>N/A</v>
      </c>
      <c r="I17" s="6">
        <v>142.9</v>
      </c>
      <c r="J17" s="6">
        <v>-68.8</v>
      </c>
      <c r="K17" s="105" t="str">
        <f t="shared" si="0"/>
        <v>No</v>
      </c>
    </row>
    <row r="18" spans="1:11" x14ac:dyDescent="0.2">
      <c r="A18" s="101" t="s">
        <v>312</v>
      </c>
      <c r="B18" s="22" t="s">
        <v>223</v>
      </c>
      <c r="C18" s="5">
        <v>100</v>
      </c>
      <c r="D18" s="5" t="str">
        <f>IF(OR($B18="N/A",$C18="N/A"),"N/A",IF(C18&gt;100,"No",IF(C18&lt;98,"No","Yes")))</f>
        <v>Yes</v>
      </c>
      <c r="E18" s="5">
        <v>99.964949806000007</v>
      </c>
      <c r="F18" s="5" t="str">
        <f>IF(OR($B18="N/A",$E18="N/A"),"N/A",IF(E18&gt;100,"No",IF(E18&lt;98,"No","Yes")))</f>
        <v>Yes</v>
      </c>
      <c r="G18" s="5">
        <v>99.942685545000003</v>
      </c>
      <c r="H18" s="5" t="str">
        <f>IF($B18="N/A","N/A",IF(G18&gt;100,"No",IF(G18&lt;98,"No","Yes")))</f>
        <v>Yes</v>
      </c>
      <c r="I18" s="6">
        <v>-3.5000000000000003E-2</v>
      </c>
      <c r="J18" s="6">
        <v>-2.1999999999999999E-2</v>
      </c>
      <c r="K18" s="105" t="str">
        <f t="shared" si="0"/>
        <v>Yes</v>
      </c>
    </row>
    <row r="19" spans="1:11" x14ac:dyDescent="0.2">
      <c r="A19" s="101" t="s">
        <v>31</v>
      </c>
      <c r="B19" s="22" t="s">
        <v>214</v>
      </c>
      <c r="C19" s="5">
        <v>99.947524043000001</v>
      </c>
      <c r="D19" s="5" t="str">
        <f>IF(OR($B19="N/A",$C19="N/A"),"N/A",IF(C19&gt;100,"No",IF(C19&lt;95,"No","Yes")))</f>
        <v>Yes</v>
      </c>
      <c r="E19" s="5">
        <v>99.902937925000003</v>
      </c>
      <c r="F19" s="5" t="str">
        <f>IF(OR($B19="N/A",$E19="N/A"),"N/A",IF(E19&gt;100,"No",IF(E19&lt;98,"No","Yes")))</f>
        <v>Yes</v>
      </c>
      <c r="G19" s="5">
        <v>99.429277192000001</v>
      </c>
      <c r="H19" s="5" t="str">
        <f>IF($B19="N/A","N/A",IF(G19&gt;100,"No",IF(G19&lt;95,"No","Yes")))</f>
        <v>Yes</v>
      </c>
      <c r="I19" s="6">
        <v>-4.4999999999999998E-2</v>
      </c>
      <c r="J19" s="6">
        <v>-0.47399999999999998</v>
      </c>
      <c r="K19" s="105" t="str">
        <f t="shared" si="0"/>
        <v>Yes</v>
      </c>
    </row>
    <row r="20" spans="1:11" x14ac:dyDescent="0.2">
      <c r="A20" s="102" t="s">
        <v>313</v>
      </c>
      <c r="B20" s="73" t="s">
        <v>213</v>
      </c>
      <c r="C20" s="5">
        <v>100</v>
      </c>
      <c r="D20" s="5" t="str">
        <f t="shared" ref="D20:D35" si="4">IF(OR($B20="N/A",$C20="N/A"),"N/A",IF(C20&lt;0,"No","Yes"))</f>
        <v>N/A</v>
      </c>
      <c r="E20" s="5">
        <v>100</v>
      </c>
      <c r="F20" s="5" t="str">
        <f t="shared" ref="F20:F34" si="5">IF($B20="N/A","N/A",IF(E20&lt;0,"No","Yes"))</f>
        <v>N/A</v>
      </c>
      <c r="G20" s="5">
        <v>100</v>
      </c>
      <c r="H20" s="5" t="str">
        <f t="shared" ref="H20:H35" si="6">IF($B20="N/A","N/A",IF(G20&lt;0,"No","Yes"))</f>
        <v>N/A</v>
      </c>
      <c r="I20" s="6">
        <v>0</v>
      </c>
      <c r="J20" s="6">
        <v>0</v>
      </c>
      <c r="K20" s="105" t="str">
        <f t="shared" si="0"/>
        <v>Yes</v>
      </c>
    </row>
    <row r="21" spans="1:11" x14ac:dyDescent="0.2">
      <c r="A21" s="102" t="s">
        <v>833</v>
      </c>
      <c r="B21" s="73" t="s">
        <v>213</v>
      </c>
      <c r="C21" s="5">
        <v>0</v>
      </c>
      <c r="D21" s="5" t="str">
        <f t="shared" si="4"/>
        <v>N/A</v>
      </c>
      <c r="E21" s="5">
        <v>0</v>
      </c>
      <c r="F21" s="5" t="str">
        <f t="shared" si="5"/>
        <v>N/A</v>
      </c>
      <c r="G21" s="5">
        <v>0</v>
      </c>
      <c r="H21" s="5" t="str">
        <f t="shared" si="6"/>
        <v>N/A</v>
      </c>
      <c r="I21" s="6" t="s">
        <v>1748</v>
      </c>
      <c r="J21" s="6" t="s">
        <v>1748</v>
      </c>
      <c r="K21" s="105" t="str">
        <f t="shared" si="0"/>
        <v>N/A</v>
      </c>
    </row>
    <row r="22" spans="1:11" x14ac:dyDescent="0.2">
      <c r="A22" s="102" t="s">
        <v>314</v>
      </c>
      <c r="B22" s="73" t="s">
        <v>213</v>
      </c>
      <c r="C22" s="5">
        <v>100</v>
      </c>
      <c r="D22" s="5" t="str">
        <f t="shared" si="4"/>
        <v>N/A</v>
      </c>
      <c r="E22" s="5">
        <v>100</v>
      </c>
      <c r="F22" s="5" t="str">
        <f t="shared" si="5"/>
        <v>N/A</v>
      </c>
      <c r="G22" s="5">
        <v>100</v>
      </c>
      <c r="H22" s="5" t="str">
        <f t="shared" si="6"/>
        <v>N/A</v>
      </c>
      <c r="I22" s="6">
        <v>0</v>
      </c>
      <c r="J22" s="6">
        <v>0</v>
      </c>
      <c r="K22" s="105" t="str">
        <f t="shared" si="0"/>
        <v>Yes</v>
      </c>
    </row>
    <row r="23" spans="1:11" x14ac:dyDescent="0.2">
      <c r="A23" s="102" t="s">
        <v>826</v>
      </c>
      <c r="B23" s="73" t="s">
        <v>213</v>
      </c>
      <c r="C23" s="5">
        <v>4.0846679382</v>
      </c>
      <c r="D23" s="5" t="str">
        <f t="shared" si="4"/>
        <v>N/A</v>
      </c>
      <c r="E23" s="5">
        <v>4.1650324887999997</v>
      </c>
      <c r="F23" s="5" t="str">
        <f t="shared" si="5"/>
        <v>N/A</v>
      </c>
      <c r="G23" s="5">
        <v>4.4355091299999998</v>
      </c>
      <c r="H23" s="5" t="str">
        <f t="shared" si="6"/>
        <v>N/A</v>
      </c>
      <c r="I23" s="6">
        <v>1.9670000000000001</v>
      </c>
      <c r="J23" s="6">
        <v>6.4939999999999998</v>
      </c>
      <c r="K23" s="105" t="str">
        <f t="shared" si="0"/>
        <v>Yes</v>
      </c>
    </row>
    <row r="24" spans="1:11" x14ac:dyDescent="0.2">
      <c r="A24" s="102" t="s">
        <v>315</v>
      </c>
      <c r="B24" s="73" t="s">
        <v>213</v>
      </c>
      <c r="C24" s="5">
        <v>4.1839484121000003</v>
      </c>
      <c r="D24" s="5" t="str">
        <f t="shared" si="4"/>
        <v>N/A</v>
      </c>
      <c r="E24" s="5">
        <v>4.0963790454</v>
      </c>
      <c r="F24" s="5" t="str">
        <f t="shared" si="5"/>
        <v>N/A</v>
      </c>
      <c r="G24" s="5">
        <v>4.1080740729</v>
      </c>
      <c r="H24" s="5" t="str">
        <f t="shared" si="6"/>
        <v>N/A</v>
      </c>
      <c r="I24" s="6">
        <v>-2.09</v>
      </c>
      <c r="J24" s="6">
        <v>0.28549999999999998</v>
      </c>
      <c r="K24" s="105" t="str">
        <f t="shared" si="0"/>
        <v>Yes</v>
      </c>
    </row>
    <row r="25" spans="1:11" x14ac:dyDescent="0.2">
      <c r="A25" s="102" t="s">
        <v>316</v>
      </c>
      <c r="B25" s="73" t="s">
        <v>213</v>
      </c>
      <c r="C25" s="5">
        <v>20.552410362</v>
      </c>
      <c r="D25" s="5" t="str">
        <f t="shared" si="4"/>
        <v>N/A</v>
      </c>
      <c r="E25" s="5">
        <v>21.517224025000001</v>
      </c>
      <c r="F25" s="5" t="str">
        <f t="shared" si="5"/>
        <v>N/A</v>
      </c>
      <c r="G25" s="5">
        <v>22.004714316000001</v>
      </c>
      <c r="H25" s="5" t="str">
        <f t="shared" si="6"/>
        <v>N/A</v>
      </c>
      <c r="I25" s="6">
        <v>4.694</v>
      </c>
      <c r="J25" s="6">
        <v>2.266</v>
      </c>
      <c r="K25" s="105" t="str">
        <f t="shared" si="0"/>
        <v>Yes</v>
      </c>
    </row>
    <row r="26" spans="1:11" x14ac:dyDescent="0.2">
      <c r="A26" s="102" t="s">
        <v>317</v>
      </c>
      <c r="B26" s="73" t="s">
        <v>213</v>
      </c>
      <c r="C26" s="5">
        <v>75.263641226000004</v>
      </c>
      <c r="D26" s="5" t="str">
        <f t="shared" si="4"/>
        <v>N/A</v>
      </c>
      <c r="E26" s="5">
        <v>74.386396930000004</v>
      </c>
      <c r="F26" s="5" t="str">
        <f t="shared" si="5"/>
        <v>N/A</v>
      </c>
      <c r="G26" s="5">
        <v>73.887211610999998</v>
      </c>
      <c r="H26" s="5" t="str">
        <f t="shared" si="6"/>
        <v>N/A</v>
      </c>
      <c r="I26" s="6">
        <v>-1.17</v>
      </c>
      <c r="J26" s="6">
        <v>-0.67100000000000004</v>
      </c>
      <c r="K26" s="105" t="str">
        <f t="shared" si="0"/>
        <v>Yes</v>
      </c>
    </row>
    <row r="27" spans="1:11" x14ac:dyDescent="0.2">
      <c r="A27" s="102" t="s">
        <v>318</v>
      </c>
      <c r="B27" s="73" t="s">
        <v>213</v>
      </c>
      <c r="C27" s="5">
        <v>48.890436256999998</v>
      </c>
      <c r="D27" s="5" t="str">
        <f t="shared" si="4"/>
        <v>N/A</v>
      </c>
      <c r="E27" s="5">
        <v>51.616353162000003</v>
      </c>
      <c r="F27" s="5" t="str">
        <f t="shared" si="5"/>
        <v>N/A</v>
      </c>
      <c r="G27" s="5">
        <v>55.984920647999999</v>
      </c>
      <c r="H27" s="5" t="str">
        <f t="shared" si="6"/>
        <v>N/A</v>
      </c>
      <c r="I27" s="6">
        <v>5.5759999999999996</v>
      </c>
      <c r="J27" s="6">
        <v>8.4640000000000004</v>
      </c>
      <c r="K27" s="105" t="str">
        <f t="shared" si="0"/>
        <v>Yes</v>
      </c>
    </row>
    <row r="28" spans="1:11" x14ac:dyDescent="0.2">
      <c r="A28" s="102" t="s">
        <v>830</v>
      </c>
      <c r="B28" s="73" t="s">
        <v>213</v>
      </c>
      <c r="C28" s="5">
        <v>2.0517266291</v>
      </c>
      <c r="D28" s="5" t="str">
        <f t="shared" si="4"/>
        <v>N/A</v>
      </c>
      <c r="E28" s="5">
        <v>2.0656242926999999</v>
      </c>
      <c r="F28" s="5" t="str">
        <f t="shared" si="5"/>
        <v>N/A</v>
      </c>
      <c r="G28" s="5">
        <v>2.1306071835</v>
      </c>
      <c r="H28" s="5" t="str">
        <f t="shared" si="6"/>
        <v>N/A</v>
      </c>
      <c r="I28" s="6">
        <v>0.6774</v>
      </c>
      <c r="J28" s="6">
        <v>3.1459999999999999</v>
      </c>
      <c r="K28" s="105" t="str">
        <f t="shared" si="0"/>
        <v>Yes</v>
      </c>
    </row>
    <row r="29" spans="1:11" x14ac:dyDescent="0.2">
      <c r="A29" s="102" t="s">
        <v>319</v>
      </c>
      <c r="B29" s="73" t="s">
        <v>213</v>
      </c>
      <c r="C29" s="5">
        <v>0</v>
      </c>
      <c r="D29" s="5" t="str">
        <f t="shared" si="4"/>
        <v>N/A</v>
      </c>
      <c r="E29" s="5">
        <v>0</v>
      </c>
      <c r="F29" s="5" t="str">
        <f t="shared" si="5"/>
        <v>N/A</v>
      </c>
      <c r="G29" s="5">
        <v>0</v>
      </c>
      <c r="H29" s="5" t="str">
        <f t="shared" si="6"/>
        <v>N/A</v>
      </c>
      <c r="I29" s="6" t="s">
        <v>1748</v>
      </c>
      <c r="J29" s="6" t="s">
        <v>1748</v>
      </c>
      <c r="K29" s="105" t="str">
        <f t="shared" si="0"/>
        <v>N/A</v>
      </c>
    </row>
    <row r="30" spans="1:11" x14ac:dyDescent="0.2">
      <c r="A30" s="102" t="s">
        <v>831</v>
      </c>
      <c r="B30" s="73" t="s">
        <v>213</v>
      </c>
      <c r="C30" s="5">
        <v>81.695461019000007</v>
      </c>
      <c r="D30" s="5" t="str">
        <f t="shared" si="4"/>
        <v>N/A</v>
      </c>
      <c r="E30" s="5">
        <v>89.589608761999997</v>
      </c>
      <c r="F30" s="5" t="str">
        <f t="shared" si="5"/>
        <v>N/A</v>
      </c>
      <c r="G30" s="5">
        <v>98.862341932000007</v>
      </c>
      <c r="H30" s="5" t="str">
        <f t="shared" si="6"/>
        <v>N/A</v>
      </c>
      <c r="I30" s="6">
        <v>9.6630000000000003</v>
      </c>
      <c r="J30" s="6">
        <v>10.35</v>
      </c>
      <c r="K30" s="105" t="str">
        <f t="shared" si="0"/>
        <v>Yes</v>
      </c>
    </row>
    <row r="31" spans="1:11" x14ac:dyDescent="0.2">
      <c r="A31" s="101" t="s">
        <v>320</v>
      </c>
      <c r="B31" s="22" t="s">
        <v>213</v>
      </c>
      <c r="C31" s="5" t="s">
        <v>1748</v>
      </c>
      <c r="D31" s="5" t="str">
        <f t="shared" si="4"/>
        <v>N/A</v>
      </c>
      <c r="E31" s="5" t="s">
        <v>1748</v>
      </c>
      <c r="F31" s="5" t="str">
        <f t="shared" si="5"/>
        <v>N/A</v>
      </c>
      <c r="G31" s="5" t="s">
        <v>1748</v>
      </c>
      <c r="H31" s="5" t="str">
        <f t="shared" si="6"/>
        <v>N/A</v>
      </c>
      <c r="I31" s="6" t="s">
        <v>1748</v>
      </c>
      <c r="J31" s="6" t="s">
        <v>1748</v>
      </c>
      <c r="K31" s="105" t="str">
        <f t="shared" si="0"/>
        <v>N/A</v>
      </c>
    </row>
    <row r="32" spans="1:11" x14ac:dyDescent="0.2">
      <c r="A32" s="101" t="s">
        <v>321</v>
      </c>
      <c r="B32" s="22" t="s">
        <v>213</v>
      </c>
      <c r="C32" s="5">
        <v>100</v>
      </c>
      <c r="D32" s="5" t="str">
        <f t="shared" si="4"/>
        <v>N/A</v>
      </c>
      <c r="E32" s="5">
        <v>100</v>
      </c>
      <c r="F32" s="5" t="str">
        <f t="shared" si="5"/>
        <v>N/A</v>
      </c>
      <c r="G32" s="5">
        <v>100</v>
      </c>
      <c r="H32" s="5" t="str">
        <f t="shared" si="6"/>
        <v>N/A</v>
      </c>
      <c r="I32" s="6">
        <v>0</v>
      </c>
      <c r="J32" s="6">
        <v>0</v>
      </c>
      <c r="K32" s="105" t="str">
        <f t="shared" si="0"/>
        <v>Yes</v>
      </c>
    </row>
    <row r="33" spans="1:11" x14ac:dyDescent="0.2">
      <c r="A33" s="102" t="s">
        <v>322</v>
      </c>
      <c r="B33" s="73" t="s">
        <v>213</v>
      </c>
      <c r="C33" s="5">
        <v>25.083507411999999</v>
      </c>
      <c r="D33" s="5" t="str">
        <f t="shared" si="4"/>
        <v>N/A</v>
      </c>
      <c r="E33" s="5">
        <v>2.4202608094000002</v>
      </c>
      <c r="F33" s="5" t="str">
        <f t="shared" si="5"/>
        <v>N/A</v>
      </c>
      <c r="G33" s="5">
        <v>50.713605321000003</v>
      </c>
      <c r="H33" s="5" t="str">
        <f t="shared" si="6"/>
        <v>N/A</v>
      </c>
      <c r="I33" s="6">
        <v>-90.4</v>
      </c>
      <c r="J33" s="6">
        <v>1995</v>
      </c>
      <c r="K33" s="105" t="str">
        <f t="shared" si="0"/>
        <v>No</v>
      </c>
    </row>
    <row r="34" spans="1:11" x14ac:dyDescent="0.2">
      <c r="A34" s="102" t="s">
        <v>323</v>
      </c>
      <c r="B34" s="73" t="s">
        <v>213</v>
      </c>
      <c r="C34" s="5">
        <v>22.610073365000002</v>
      </c>
      <c r="D34" s="5" t="str">
        <f t="shared" si="4"/>
        <v>N/A</v>
      </c>
      <c r="E34" s="5">
        <v>21.785942175999999</v>
      </c>
      <c r="F34" s="5" t="str">
        <f t="shared" si="5"/>
        <v>N/A</v>
      </c>
      <c r="G34" s="5">
        <v>22.359902484999999</v>
      </c>
      <c r="H34" s="5" t="str">
        <f t="shared" si="6"/>
        <v>N/A</v>
      </c>
      <c r="I34" s="6">
        <v>-3.64</v>
      </c>
      <c r="J34" s="6">
        <v>2.6349999999999998</v>
      </c>
      <c r="K34" s="105" t="str">
        <f t="shared" si="0"/>
        <v>Yes</v>
      </c>
    </row>
    <row r="35" spans="1:11" x14ac:dyDescent="0.2">
      <c r="A35" s="102" t="s">
        <v>1706</v>
      </c>
      <c r="B35" s="73" t="s">
        <v>213</v>
      </c>
      <c r="C35" s="5">
        <v>22.663558474999999</v>
      </c>
      <c r="D35" s="5" t="str">
        <f t="shared" si="4"/>
        <v>N/A</v>
      </c>
      <c r="E35" s="5">
        <v>22.350340166999999</v>
      </c>
      <c r="F35" s="5" t="str">
        <f>IF($B35="N/A","N/A",IF(E35&lt;0,"No","Yes"))</f>
        <v>N/A</v>
      </c>
      <c r="G35" s="5">
        <v>20.972246888000001</v>
      </c>
      <c r="H35" s="5" t="str">
        <f t="shared" si="6"/>
        <v>N/A</v>
      </c>
      <c r="I35" s="6">
        <v>-1.38</v>
      </c>
      <c r="J35" s="6">
        <v>-6.17</v>
      </c>
      <c r="K35" s="105" t="str">
        <f t="shared" si="0"/>
        <v>Yes</v>
      </c>
    </row>
    <row r="36" spans="1:11" x14ac:dyDescent="0.2">
      <c r="A36" s="103" t="s">
        <v>372</v>
      </c>
      <c r="B36" s="1" t="s">
        <v>213</v>
      </c>
      <c r="C36" s="4">
        <v>88.624827182999994</v>
      </c>
      <c r="D36" s="5" t="str">
        <f t="shared" ref="D36:D39" si="7">IF($B36="N/A","N/A",IF(C36&lt;0,"No","Yes"))</f>
        <v>N/A</v>
      </c>
      <c r="E36" s="4">
        <v>93.795216996999997</v>
      </c>
      <c r="F36" s="5" t="str">
        <f t="shared" ref="F36:F39" si="8">IF($B36="N/A","N/A",IF(E36&lt;0,"No","Yes"))</f>
        <v>N/A</v>
      </c>
      <c r="G36" s="4">
        <v>94.154732882000005</v>
      </c>
      <c r="H36" s="5" t="str">
        <f t="shared" ref="H36:H39" si="9">IF($B36="N/A","N/A",IF(G36&lt;0,"No","Yes"))</f>
        <v>N/A</v>
      </c>
      <c r="I36" s="6">
        <v>5.8339999999999996</v>
      </c>
      <c r="J36" s="6">
        <v>0.38329999999999997</v>
      </c>
      <c r="K36" s="105" t="str">
        <f>IF(J36="Div by 0", "N/A", IF(J36="N/A","N/A", IF(J36&gt;30, "No", IF(J36&lt;-30, "No", "Yes"))))</f>
        <v>Yes</v>
      </c>
    </row>
    <row r="37" spans="1:11" x14ac:dyDescent="0.2">
      <c r="A37" s="103" t="s">
        <v>373</v>
      </c>
      <c r="B37" s="1" t="s">
        <v>213</v>
      </c>
      <c r="C37" s="4">
        <v>4.8984287487999998</v>
      </c>
      <c r="D37" s="5" t="str">
        <f t="shared" si="7"/>
        <v>N/A</v>
      </c>
      <c r="E37" s="4">
        <v>5.1541759159999998</v>
      </c>
      <c r="F37" s="5" t="str">
        <f t="shared" si="8"/>
        <v>N/A</v>
      </c>
      <c r="G37" s="4">
        <v>4.6747606515999998</v>
      </c>
      <c r="H37" s="5" t="str">
        <f t="shared" si="9"/>
        <v>N/A</v>
      </c>
      <c r="I37" s="6">
        <v>5.2210000000000001</v>
      </c>
      <c r="J37" s="6">
        <v>-9.3000000000000007</v>
      </c>
      <c r="K37" s="105" t="str">
        <f>IF(J37="Div by 0", "N/A", IF(J37="N/A","N/A", IF(J37&gt;30, "No", IF(J37&lt;-30, "No", "Yes"))))</f>
        <v>Yes</v>
      </c>
    </row>
    <row r="38" spans="1:11" x14ac:dyDescent="0.2">
      <c r="A38" s="103" t="s">
        <v>374</v>
      </c>
      <c r="B38" s="1" t="s">
        <v>213</v>
      </c>
      <c r="C38" s="4">
        <v>4.13752737E-2</v>
      </c>
      <c r="D38" s="5" t="str">
        <f t="shared" si="7"/>
        <v>N/A</v>
      </c>
      <c r="E38" s="4">
        <v>7.6391447799999998E-2</v>
      </c>
      <c r="F38" s="5" t="str">
        <f t="shared" si="8"/>
        <v>N/A</v>
      </c>
      <c r="G38" s="4">
        <v>6.3772421300000007E-2</v>
      </c>
      <c r="H38" s="5" t="str">
        <f t="shared" si="9"/>
        <v>N/A</v>
      </c>
      <c r="I38" s="6">
        <v>84.63</v>
      </c>
      <c r="J38" s="6">
        <v>-16.5</v>
      </c>
      <c r="K38" s="105" t="str">
        <f>IF(J38="Div by 0", "N/A", IF(J38="N/A","N/A", IF(J38&gt;30, "No", IF(J38&lt;-30, "No", "Yes"))))</f>
        <v>Yes</v>
      </c>
    </row>
    <row r="39" spans="1:11" x14ac:dyDescent="0.2">
      <c r="A39" s="120" t="s">
        <v>375</v>
      </c>
      <c r="B39" s="121" t="s">
        <v>213</v>
      </c>
      <c r="C39" s="118">
        <v>0.3532035563</v>
      </c>
      <c r="D39" s="114" t="str">
        <f t="shared" si="7"/>
        <v>N/A</v>
      </c>
      <c r="E39" s="118">
        <v>0.36488150339999997</v>
      </c>
      <c r="F39" s="114" t="str">
        <f t="shared" si="8"/>
        <v>N/A</v>
      </c>
      <c r="G39" s="118">
        <v>0.40765914850000001</v>
      </c>
      <c r="H39" s="114" t="str">
        <f t="shared" si="9"/>
        <v>N/A</v>
      </c>
      <c r="I39" s="115">
        <v>3.306</v>
      </c>
      <c r="J39" s="115">
        <v>11.72</v>
      </c>
      <c r="K39" s="116" t="str">
        <f>IF(J39="Div by 0", "N/A", IF(J39="N/A","N/A", IF(J39&gt;30, "No", IF(J39&lt;-30, "No", "Yes"))))</f>
        <v>Yes</v>
      </c>
    </row>
    <row r="40" spans="1:11" x14ac:dyDescent="0.2">
      <c r="A40" s="202" t="s">
        <v>1621</v>
      </c>
      <c r="B40" s="203"/>
      <c r="C40" s="203"/>
      <c r="D40" s="203"/>
      <c r="E40" s="203"/>
      <c r="F40" s="203"/>
      <c r="G40" s="203"/>
      <c r="H40" s="203"/>
      <c r="I40" s="203"/>
      <c r="J40" s="203"/>
      <c r="K40" s="204"/>
    </row>
    <row r="41" spans="1:11" x14ac:dyDescent="0.2">
      <c r="A41" s="194" t="s">
        <v>1619</v>
      </c>
      <c r="B41" s="195"/>
      <c r="C41" s="195"/>
      <c r="D41" s="195"/>
      <c r="E41" s="195"/>
      <c r="F41" s="195"/>
      <c r="G41" s="195"/>
      <c r="H41" s="195"/>
      <c r="I41" s="195"/>
      <c r="J41" s="195"/>
      <c r="K41" s="196"/>
    </row>
    <row r="42" spans="1:11" x14ac:dyDescent="0.2">
      <c r="A42" s="197" t="s">
        <v>1707</v>
      </c>
      <c r="B42" s="197"/>
      <c r="C42" s="197"/>
      <c r="D42" s="197"/>
      <c r="E42" s="197"/>
      <c r="F42" s="197"/>
      <c r="G42" s="197"/>
      <c r="H42" s="197"/>
      <c r="I42" s="197"/>
      <c r="J42" s="197"/>
      <c r="K42" s="198"/>
    </row>
  </sheetData>
  <mergeCells count="7">
    <mergeCell ref="A42:K42"/>
    <mergeCell ref="A1:K1"/>
    <mergeCell ref="A2:K2"/>
    <mergeCell ref="A4:K4"/>
    <mergeCell ref="A40:K40"/>
    <mergeCell ref="A41:K41"/>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K42"/>
  <sheetViews>
    <sheetView zoomScaleNormal="100" zoomScaleSheetLayoutView="7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74"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1726</v>
      </c>
      <c r="B1" s="186"/>
      <c r="C1" s="186"/>
      <c r="D1" s="186"/>
      <c r="E1" s="186"/>
      <c r="F1" s="186"/>
      <c r="G1" s="186"/>
      <c r="H1" s="186"/>
      <c r="I1" s="186"/>
      <c r="J1" s="186"/>
      <c r="K1" s="187"/>
    </row>
    <row r="2" spans="1:11" x14ac:dyDescent="0.2">
      <c r="A2" s="191" t="s">
        <v>1567</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s="14" customFormat="1" ht="65.25" customHeight="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s="16" customFormat="1" x14ac:dyDescent="0.2">
      <c r="A6" s="122" t="s">
        <v>342</v>
      </c>
      <c r="B6" s="5" t="s">
        <v>213</v>
      </c>
      <c r="C6" s="3">
        <v>7</v>
      </c>
      <c r="D6" s="5" t="s">
        <v>213</v>
      </c>
      <c r="E6" s="3">
        <v>7</v>
      </c>
      <c r="F6" s="5" t="s">
        <v>213</v>
      </c>
      <c r="G6" s="3">
        <v>7</v>
      </c>
      <c r="H6" s="5" t="s">
        <v>213</v>
      </c>
      <c r="I6" s="89" t="s">
        <v>213</v>
      </c>
      <c r="J6" s="89" t="s">
        <v>213</v>
      </c>
      <c r="K6" s="105" t="s">
        <v>213</v>
      </c>
    </row>
    <row r="7" spans="1:11" s="16" customFormat="1" x14ac:dyDescent="0.2">
      <c r="A7" s="122" t="s">
        <v>12</v>
      </c>
      <c r="B7" s="17" t="s">
        <v>213</v>
      </c>
      <c r="C7" s="18">
        <v>161901</v>
      </c>
      <c r="D7" s="19" t="str">
        <f>IF($B7="N/A","N/A",IF(C7&gt;15,"No",IF(C7&lt;-15,"No","Yes")))</f>
        <v>N/A</v>
      </c>
      <c r="E7" s="18">
        <v>159357</v>
      </c>
      <c r="F7" s="19" t="str">
        <f>IF($B7="N/A","N/A",IF(E7&gt;15,"No",IF(E7&lt;-15,"No","Yes")))</f>
        <v>N/A</v>
      </c>
      <c r="G7" s="18">
        <v>146574</v>
      </c>
      <c r="H7" s="19" t="str">
        <f>IF($B7="N/A","N/A",IF(G7&gt;15,"No",IF(G7&lt;-15,"No","Yes")))</f>
        <v>N/A</v>
      </c>
      <c r="I7" s="20">
        <v>-1.57</v>
      </c>
      <c r="J7" s="20">
        <v>-8.02</v>
      </c>
      <c r="K7" s="106" t="str">
        <f t="shared" ref="K7:K24" si="0">IF(J7="Div by 0", "N/A", IF(J7="N/A","N/A", IF(J7&gt;30, "No", IF(J7&lt;-30, "No", "Yes"))))</f>
        <v>Yes</v>
      </c>
    </row>
    <row r="8" spans="1:11" x14ac:dyDescent="0.2">
      <c r="A8" s="122" t="s">
        <v>362</v>
      </c>
      <c r="B8" s="17" t="s">
        <v>213</v>
      </c>
      <c r="C8" s="21">
        <v>100</v>
      </c>
      <c r="D8" s="19" t="str">
        <f>IF($B8="N/A","N/A",IF(C8&gt;15,"No",IF(C8&lt;-15,"No","Yes")))</f>
        <v>N/A</v>
      </c>
      <c r="E8" s="21">
        <v>100</v>
      </c>
      <c r="F8" s="19" t="str">
        <f>IF($B8="N/A","N/A",IF(E8&gt;15,"No",IF(E8&lt;-15,"No","Yes")))</f>
        <v>N/A</v>
      </c>
      <c r="G8" s="21">
        <v>100</v>
      </c>
      <c r="H8" s="19" t="str">
        <f>IF($B8="N/A","N/A",IF(G8&gt;15,"No",IF(G8&lt;-15,"No","Yes")))</f>
        <v>N/A</v>
      </c>
      <c r="I8" s="20">
        <v>0</v>
      </c>
      <c r="J8" s="20">
        <v>0</v>
      </c>
      <c r="K8" s="106" t="str">
        <f t="shared" si="0"/>
        <v>Yes</v>
      </c>
    </row>
    <row r="9" spans="1:11" x14ac:dyDescent="0.2">
      <c r="A9" s="122" t="s">
        <v>119</v>
      </c>
      <c r="B9" s="22" t="s">
        <v>213</v>
      </c>
      <c r="C9" s="4">
        <v>0</v>
      </c>
      <c r="D9" s="5" t="str">
        <f>IF($B9="N/A","N/A",IF(C9&gt;15,"No",IF(C9&lt;-15,"No","Yes")))</f>
        <v>N/A</v>
      </c>
      <c r="E9" s="4">
        <v>0</v>
      </c>
      <c r="F9" s="5" t="str">
        <f>IF($B9="N/A","N/A",IF(E9&gt;15,"No",IF(E9&lt;-15,"No","Yes")))</f>
        <v>N/A</v>
      </c>
      <c r="G9" s="4">
        <v>0</v>
      </c>
      <c r="H9" s="5" t="str">
        <f>IF($B9="N/A","N/A",IF(G9&gt;15,"No",IF(G9&lt;-15,"No","Yes")))</f>
        <v>N/A</v>
      </c>
      <c r="I9" s="6" t="s">
        <v>1748</v>
      </c>
      <c r="J9" s="6" t="s">
        <v>1748</v>
      </c>
      <c r="K9" s="105" t="str">
        <f t="shared" si="0"/>
        <v>N/A</v>
      </c>
    </row>
    <row r="10" spans="1:11" x14ac:dyDescent="0.2">
      <c r="A10" s="122" t="s">
        <v>120</v>
      </c>
      <c r="B10" s="22" t="s">
        <v>213</v>
      </c>
      <c r="C10" s="4">
        <v>0</v>
      </c>
      <c r="D10" s="5" t="str">
        <f>IF($B10="N/A","N/A",IF(C10&gt;15,"No",IF(C10&lt;-15,"No","Yes")))</f>
        <v>N/A</v>
      </c>
      <c r="E10" s="4">
        <v>0</v>
      </c>
      <c r="F10" s="5" t="str">
        <f>IF($B10="N/A","N/A",IF(E10&gt;15,"No",IF(E10&lt;-15,"No","Yes")))</f>
        <v>N/A</v>
      </c>
      <c r="G10" s="4">
        <v>0</v>
      </c>
      <c r="H10" s="5" t="str">
        <f>IF($B10="N/A","N/A",IF(G10&gt;15,"No",IF(G10&lt;-15,"No","Yes")))</f>
        <v>N/A</v>
      </c>
      <c r="I10" s="6" t="s">
        <v>1748</v>
      </c>
      <c r="J10" s="6" t="s">
        <v>1748</v>
      </c>
      <c r="K10" s="105" t="str">
        <f t="shared" si="0"/>
        <v>N/A</v>
      </c>
    </row>
    <row r="11" spans="1:11" x14ac:dyDescent="0.2">
      <c r="A11" s="122" t="s">
        <v>834</v>
      </c>
      <c r="B11" s="22" t="s">
        <v>214</v>
      </c>
      <c r="C11" s="4">
        <v>5.6682787629</v>
      </c>
      <c r="D11" s="5" t="str">
        <f>IF(OR($B11="N/A",$C11="N/A"),"N/A",IF(C11&gt;100,"No",IF(C11&lt;95,"No","Yes")))</f>
        <v>No</v>
      </c>
      <c r="E11" s="4">
        <v>5.0258225242999996</v>
      </c>
      <c r="F11" s="5" t="str">
        <f>IF(OR($B11="N/A",$E11="N/A"),"N/A",IF(E11&gt;100,"No",IF(E11&lt;95,"No","Yes")))</f>
        <v>No</v>
      </c>
      <c r="G11" s="4">
        <v>55.656528442999999</v>
      </c>
      <c r="H11" s="5" t="str">
        <f>IF($B11="N/A","N/A",IF(G11&gt;100,"No",IF(G11&lt;95,"No","Yes")))</f>
        <v>No</v>
      </c>
      <c r="I11" s="6">
        <v>-11.3</v>
      </c>
      <c r="J11" s="6">
        <v>1007</v>
      </c>
      <c r="K11" s="105" t="str">
        <f t="shared" si="0"/>
        <v>No</v>
      </c>
    </row>
    <row r="12" spans="1:11" x14ac:dyDescent="0.2">
      <c r="A12" s="122" t="s">
        <v>348</v>
      </c>
      <c r="B12" s="22" t="s">
        <v>213</v>
      </c>
      <c r="C12" s="4">
        <v>100</v>
      </c>
      <c r="D12" s="5" t="str">
        <f t="shared" ref="D12:D13" si="1">IF(OR($B12="N/A",$C12="N/A"),"N/A",IF(C12&gt;100,"No",IF(C12&lt;95,"No","Yes")))</f>
        <v>N/A</v>
      </c>
      <c r="E12" s="4">
        <v>92.558371832000006</v>
      </c>
      <c r="F12" s="5" t="str">
        <f t="shared" ref="F12:F13" si="2">IF(OR($B12="N/A",$E12="N/A"),"N/A",IF(E12&gt;100,"No",IF(E12&lt;95,"No","Yes")))</f>
        <v>N/A</v>
      </c>
      <c r="G12" s="4">
        <v>3.7975924881999998</v>
      </c>
      <c r="H12" s="5" t="str">
        <f t="shared" ref="H12:H13" si="3">IF($B12="N/A","N/A",IF(G12&gt;100,"No",IF(G12&lt;95,"No","Yes")))</f>
        <v>N/A</v>
      </c>
      <c r="I12" s="6">
        <v>-7.44</v>
      </c>
      <c r="J12" s="6">
        <v>-95.9</v>
      </c>
      <c r="K12" s="105" t="str">
        <f t="shared" si="0"/>
        <v>No</v>
      </c>
    </row>
    <row r="13" spans="1:11" x14ac:dyDescent="0.2">
      <c r="A13" s="122" t="s">
        <v>835</v>
      </c>
      <c r="B13" s="22" t="s">
        <v>214</v>
      </c>
      <c r="C13" s="4">
        <v>5.1797085873000004</v>
      </c>
      <c r="D13" s="5" t="str">
        <f t="shared" si="1"/>
        <v>No</v>
      </c>
      <c r="E13" s="4">
        <v>4.6995111605000002</v>
      </c>
      <c r="F13" s="5" t="str">
        <f t="shared" si="2"/>
        <v>No</v>
      </c>
      <c r="G13" s="4">
        <v>55.470956649999998</v>
      </c>
      <c r="H13" s="5" t="str">
        <f t="shared" si="3"/>
        <v>No</v>
      </c>
      <c r="I13" s="6">
        <v>-9.27</v>
      </c>
      <c r="J13" s="6">
        <v>1080</v>
      </c>
      <c r="K13" s="105" t="str">
        <f t="shared" si="0"/>
        <v>No</v>
      </c>
    </row>
    <row r="14" spans="1:11" x14ac:dyDescent="0.2">
      <c r="A14" s="122" t="s">
        <v>13</v>
      </c>
      <c r="B14" s="22" t="s">
        <v>213</v>
      </c>
      <c r="C14" s="23">
        <v>161901</v>
      </c>
      <c r="D14" s="5" t="str">
        <f>IF($B14="N/A","N/A",IF(C14&gt;15,"No",IF(C14&lt;-15,"No","Yes")))</f>
        <v>N/A</v>
      </c>
      <c r="E14" s="23">
        <v>159357</v>
      </c>
      <c r="F14" s="5" t="str">
        <f>IF($B14="N/A","N/A",IF(E14&gt;15,"No",IF(E14&lt;-15,"No","Yes")))</f>
        <v>N/A</v>
      </c>
      <c r="G14" s="23">
        <v>146574</v>
      </c>
      <c r="H14" s="5" t="str">
        <f>IF($B14="N/A","N/A",IF(G14&gt;15,"No",IF(G14&lt;-15,"No","Yes")))</f>
        <v>N/A</v>
      </c>
      <c r="I14" s="6">
        <v>-1.57</v>
      </c>
      <c r="J14" s="6">
        <v>-8.02</v>
      </c>
      <c r="K14" s="105" t="str">
        <f t="shared" si="0"/>
        <v>Yes</v>
      </c>
    </row>
    <row r="15" spans="1:11" x14ac:dyDescent="0.2">
      <c r="A15" s="122" t="s">
        <v>439</v>
      </c>
      <c r="B15" s="22" t="s">
        <v>215</v>
      </c>
      <c r="C15" s="4">
        <v>3.5824361800000003E-2</v>
      </c>
      <c r="D15" s="5" t="str">
        <f>IF($B15="N/A","N/A",IF(C15&gt;20,"No",IF(C15&lt;5,"No","Yes")))</f>
        <v>No</v>
      </c>
      <c r="E15" s="4">
        <v>7.5930144300000002E-2</v>
      </c>
      <c r="F15" s="5" t="str">
        <f>IF($B15="N/A","N/A",IF(E15&gt;20,"No",IF(E15&lt;5,"No","Yes")))</f>
        <v>No</v>
      </c>
      <c r="G15" s="4">
        <v>4.5710699E-2</v>
      </c>
      <c r="H15" s="5" t="str">
        <f>IF($B15="N/A","N/A",IF(G15&gt;20,"No",IF(G15&lt;5,"No","Yes")))</f>
        <v>No</v>
      </c>
      <c r="I15" s="6">
        <v>112</v>
      </c>
      <c r="J15" s="6">
        <v>-39.799999999999997</v>
      </c>
      <c r="K15" s="105" t="str">
        <f t="shared" si="0"/>
        <v>No</v>
      </c>
    </row>
    <row r="16" spans="1:11" x14ac:dyDescent="0.2">
      <c r="A16" s="122" t="s">
        <v>440</v>
      </c>
      <c r="B16" s="17" t="s">
        <v>213</v>
      </c>
      <c r="C16" s="4">
        <v>99.964175638</v>
      </c>
      <c r="D16" s="5" t="str">
        <f>IF($B16="N/A","N/A",IF(C16&gt;15,"No",IF(C16&lt;-15,"No","Yes")))</f>
        <v>N/A</v>
      </c>
      <c r="E16" s="4">
        <v>99.924069856000003</v>
      </c>
      <c r="F16" s="5" t="str">
        <f>IF($B16="N/A","N/A",IF(E16&gt;15,"No",IF(E16&lt;-15,"No","Yes")))</f>
        <v>N/A</v>
      </c>
      <c r="G16" s="4">
        <v>99.954289301000003</v>
      </c>
      <c r="H16" s="5" t="str">
        <f>IF($B16="N/A","N/A",IF(G16&gt;15,"No",IF(G16&lt;-15,"No","Yes")))</f>
        <v>N/A</v>
      </c>
      <c r="I16" s="6">
        <v>-0.04</v>
      </c>
      <c r="J16" s="6">
        <v>3.0200000000000001E-2</v>
      </c>
      <c r="K16" s="105" t="str">
        <f t="shared" si="0"/>
        <v>Yes</v>
      </c>
    </row>
    <row r="17" spans="1:11" x14ac:dyDescent="0.2">
      <c r="A17" s="122" t="s">
        <v>441</v>
      </c>
      <c r="B17" s="22" t="s">
        <v>235</v>
      </c>
      <c r="C17" s="4">
        <v>6.5342400603000002</v>
      </c>
      <c r="D17" s="5" t="str">
        <f>IF($B17="N/A","N/A",IF(C17&gt;1,"Yes","No"))</f>
        <v>Yes</v>
      </c>
      <c r="E17" s="4">
        <v>7.0376575863999999</v>
      </c>
      <c r="F17" s="5" t="str">
        <f>IF($B17="N/A","N/A",IF(E17&gt;1,"Yes","No"))</f>
        <v>Yes</v>
      </c>
      <c r="G17" s="4">
        <v>7.3798900213999996</v>
      </c>
      <c r="H17" s="5" t="str">
        <f>IF($B17="N/A","N/A",IF(G17&gt;1,"Yes","No"))</f>
        <v>Yes</v>
      </c>
      <c r="I17" s="6">
        <v>7.7039999999999997</v>
      </c>
      <c r="J17" s="6">
        <v>4.8630000000000004</v>
      </c>
      <c r="K17" s="105" t="str">
        <f t="shared" si="0"/>
        <v>Yes</v>
      </c>
    </row>
    <row r="18" spans="1:11" x14ac:dyDescent="0.2">
      <c r="A18" s="122" t="s">
        <v>857</v>
      </c>
      <c r="B18" s="22" t="s">
        <v>213</v>
      </c>
      <c r="C18" s="75">
        <v>3517.0010397999999</v>
      </c>
      <c r="D18" s="5" t="str">
        <f>IF($B18="N/A","N/A",IF(C18&gt;15,"No",IF(C18&lt;-15,"No","Yes")))</f>
        <v>N/A</v>
      </c>
      <c r="E18" s="75">
        <v>3568.2109675000002</v>
      </c>
      <c r="F18" s="5" t="str">
        <f>IF($B18="N/A","N/A",IF(E18&gt;15,"No",IF(E18&lt;-15,"No","Yes")))</f>
        <v>N/A</v>
      </c>
      <c r="G18" s="75">
        <v>4197.3954886000001</v>
      </c>
      <c r="H18" s="5" t="str">
        <f>IF($B18="N/A","N/A",IF(G18&gt;15,"No",IF(G18&lt;-15,"No","Yes")))</f>
        <v>N/A</v>
      </c>
      <c r="I18" s="6">
        <v>1.456</v>
      </c>
      <c r="J18" s="6">
        <v>17.63</v>
      </c>
      <c r="K18" s="105" t="str">
        <f t="shared" si="0"/>
        <v>Yes</v>
      </c>
    </row>
    <row r="19" spans="1:11" x14ac:dyDescent="0.2">
      <c r="A19" s="104" t="s">
        <v>131</v>
      </c>
      <c r="B19" s="22" t="s">
        <v>213</v>
      </c>
      <c r="C19" s="23">
        <v>11</v>
      </c>
      <c r="D19" s="22" t="s">
        <v>213</v>
      </c>
      <c r="E19" s="23">
        <v>58</v>
      </c>
      <c r="F19" s="22" t="s">
        <v>213</v>
      </c>
      <c r="G19" s="23">
        <v>105</v>
      </c>
      <c r="H19" s="5" t="str">
        <f>IF($B19="N/A","N/A",IF(G19&gt;15,"No",IF(G19&lt;-15,"No","Yes")))</f>
        <v>N/A</v>
      </c>
      <c r="I19" s="6">
        <v>2800</v>
      </c>
      <c r="J19" s="6">
        <v>81.03</v>
      </c>
      <c r="K19" s="105" t="str">
        <f t="shared" si="0"/>
        <v>No</v>
      </c>
    </row>
    <row r="20" spans="1:11" x14ac:dyDescent="0.2">
      <c r="A20" s="104" t="s">
        <v>346</v>
      </c>
      <c r="B20" s="17" t="s">
        <v>213</v>
      </c>
      <c r="C20" s="4">
        <v>1.2353227999999999E-3</v>
      </c>
      <c r="D20" s="22" t="s">
        <v>213</v>
      </c>
      <c r="E20" s="4">
        <v>3.6396267500000003E-2</v>
      </c>
      <c r="F20" s="22" t="s">
        <v>213</v>
      </c>
      <c r="G20" s="4">
        <v>7.1636170099999993E-2</v>
      </c>
      <c r="H20" s="5" t="str">
        <f>IF($B20="N/A","N/A",IF(G20&gt;15,"No",IF(G20&lt;-15,"No","Yes")))</f>
        <v>N/A</v>
      </c>
      <c r="I20" s="6">
        <v>2846</v>
      </c>
      <c r="J20" s="6">
        <v>96.82</v>
      </c>
      <c r="K20" s="105" t="str">
        <f t="shared" si="0"/>
        <v>No</v>
      </c>
    </row>
    <row r="21" spans="1:11" ht="25.5" x14ac:dyDescent="0.2">
      <c r="A21" s="104" t="s">
        <v>836</v>
      </c>
      <c r="B21" s="22" t="s">
        <v>213</v>
      </c>
      <c r="C21" s="75">
        <v>2562</v>
      </c>
      <c r="D21" s="5" t="str">
        <f>IF($B21="N/A","N/A",IF(C21&gt;60,"No",IF(C21&lt;15,"No","Yes")))</f>
        <v>N/A</v>
      </c>
      <c r="E21" s="75">
        <v>2714.3448275999999</v>
      </c>
      <c r="F21" s="5" t="str">
        <f>IF($B21="N/A","N/A",IF(E21&gt;60,"No",IF(E21&lt;15,"No","Yes")))</f>
        <v>N/A</v>
      </c>
      <c r="G21" s="75">
        <v>2427.3142856999998</v>
      </c>
      <c r="H21" s="5" t="str">
        <f>IF($B21="N/A","N/A",IF(G21&gt;60,"No",IF(G21&lt;15,"No","Yes")))</f>
        <v>N/A</v>
      </c>
      <c r="I21" s="6">
        <v>5.9459999999999997</v>
      </c>
      <c r="J21" s="6">
        <v>-10.6</v>
      </c>
      <c r="K21" s="105" t="str">
        <f t="shared" si="0"/>
        <v>Yes</v>
      </c>
    </row>
    <row r="22" spans="1:11" x14ac:dyDescent="0.2">
      <c r="A22" s="104" t="s">
        <v>27</v>
      </c>
      <c r="B22" s="22" t="s">
        <v>217</v>
      </c>
      <c r="C22" s="23">
        <v>0</v>
      </c>
      <c r="D22" s="5" t="str">
        <f>IF($B22="N/A","N/A",IF(C22="N/A","N/A",IF(C22=0,"Yes","No")))</f>
        <v>Yes</v>
      </c>
      <c r="E22" s="23">
        <v>0</v>
      </c>
      <c r="F22" s="5" t="str">
        <f>IF($B22="N/A","N/A",IF(E22="N/A","N/A",IF(E22=0,"Yes","No")))</f>
        <v>Yes</v>
      </c>
      <c r="G22" s="23">
        <v>0</v>
      </c>
      <c r="H22" s="5" t="str">
        <f>IF($B22="N/A","N/A",IF(G22=0,"Yes","No"))</f>
        <v>Yes</v>
      </c>
      <c r="I22" s="6" t="s">
        <v>1748</v>
      </c>
      <c r="J22" s="6" t="s">
        <v>1748</v>
      </c>
      <c r="K22" s="105" t="str">
        <f t="shared" si="0"/>
        <v>N/A</v>
      </c>
    </row>
    <row r="23" spans="1:11" x14ac:dyDescent="0.2">
      <c r="A23" s="104" t="s">
        <v>837</v>
      </c>
      <c r="B23" s="22" t="s">
        <v>217</v>
      </c>
      <c r="C23" s="4">
        <v>0</v>
      </c>
      <c r="D23" s="5" t="str">
        <f t="shared" ref="D23:D24" si="4">IF($B23="N/A","N/A",IF(C23="N/A","N/A",IF(C23=0,"Yes","No")))</f>
        <v>Yes</v>
      </c>
      <c r="E23" s="4">
        <v>0</v>
      </c>
      <c r="F23" s="5" t="str">
        <f t="shared" ref="F23:F24" si="5">IF($B23="N/A","N/A",IF(E23="N/A","N/A",IF(E23=0,"Yes","No")))</f>
        <v>Yes</v>
      </c>
      <c r="G23" s="4">
        <v>0</v>
      </c>
      <c r="H23" s="5" t="str">
        <f t="shared" ref="H23:H24" si="6">IF($B23="N/A","N/A",IF(G23=0,"Yes","No"))</f>
        <v>Yes</v>
      </c>
      <c r="I23" s="6" t="s">
        <v>1748</v>
      </c>
      <c r="J23" s="6" t="s">
        <v>1748</v>
      </c>
      <c r="K23" s="105" t="str">
        <f t="shared" si="0"/>
        <v>N/A</v>
      </c>
    </row>
    <row r="24" spans="1:11" x14ac:dyDescent="0.2">
      <c r="A24" s="112" t="s">
        <v>818</v>
      </c>
      <c r="B24" s="113" t="s">
        <v>217</v>
      </c>
      <c r="C24" s="123">
        <v>0</v>
      </c>
      <c r="D24" s="114" t="str">
        <f t="shared" si="4"/>
        <v>Yes</v>
      </c>
      <c r="E24" s="123">
        <v>0</v>
      </c>
      <c r="F24" s="114" t="str">
        <f t="shared" si="5"/>
        <v>Yes</v>
      </c>
      <c r="G24" s="123">
        <v>0</v>
      </c>
      <c r="H24" s="114" t="str">
        <f t="shared" si="6"/>
        <v>Yes</v>
      </c>
      <c r="I24" s="115" t="s">
        <v>1748</v>
      </c>
      <c r="J24" s="115" t="s">
        <v>1748</v>
      </c>
      <c r="K24" s="116" t="str">
        <f t="shared" si="0"/>
        <v>N/A</v>
      </c>
    </row>
    <row r="25" spans="1:11" x14ac:dyDescent="0.2">
      <c r="A25" s="202" t="s">
        <v>1621</v>
      </c>
      <c r="B25" s="203"/>
      <c r="C25" s="203"/>
      <c r="D25" s="203"/>
      <c r="E25" s="203"/>
      <c r="F25" s="203"/>
      <c r="G25" s="203"/>
      <c r="H25" s="203"/>
      <c r="I25" s="203"/>
      <c r="J25" s="203"/>
      <c r="K25" s="204"/>
    </row>
    <row r="26" spans="1:11" x14ac:dyDescent="0.2">
      <c r="A26" s="194" t="s">
        <v>1619</v>
      </c>
      <c r="B26" s="195"/>
      <c r="C26" s="195"/>
      <c r="D26" s="195"/>
      <c r="E26" s="195"/>
      <c r="F26" s="195"/>
      <c r="G26" s="195"/>
      <c r="H26" s="195"/>
      <c r="I26" s="195"/>
      <c r="J26" s="195"/>
      <c r="K26" s="196"/>
    </row>
    <row r="27" spans="1:11" x14ac:dyDescent="0.2">
      <c r="A27" s="197" t="s">
        <v>1707</v>
      </c>
      <c r="B27" s="197"/>
      <c r="C27" s="197"/>
      <c r="D27" s="197"/>
      <c r="E27" s="197"/>
      <c r="F27" s="197"/>
      <c r="G27" s="197"/>
      <c r="H27" s="197"/>
      <c r="I27" s="197"/>
      <c r="J27" s="197"/>
      <c r="K27" s="198"/>
    </row>
    <row r="28" spans="1:11" x14ac:dyDescent="0.2">
      <c r="C28" s="4"/>
      <c r="D28" s="4"/>
    </row>
    <row r="29" spans="1:11" x14ac:dyDescent="0.2">
      <c r="C29" s="4"/>
      <c r="D29" s="4"/>
    </row>
    <row r="30" spans="1:11" x14ac:dyDescent="0.2">
      <c r="C30" s="4"/>
      <c r="D30" s="4"/>
    </row>
    <row r="31" spans="1:11" x14ac:dyDescent="0.2">
      <c r="C31" s="4"/>
      <c r="D31" s="4"/>
    </row>
    <row r="32" spans="1:11" x14ac:dyDescent="0.2">
      <c r="C32" s="4"/>
      <c r="D32" s="4"/>
    </row>
    <row r="33" spans="3:4" x14ac:dyDescent="0.2">
      <c r="C33" s="4"/>
      <c r="D33" s="4"/>
    </row>
    <row r="34" spans="3:4" x14ac:dyDescent="0.2">
      <c r="C34" s="4"/>
      <c r="D34" s="4"/>
    </row>
    <row r="35" spans="3:4" x14ac:dyDescent="0.2">
      <c r="C35" s="4"/>
      <c r="D35" s="4"/>
    </row>
    <row r="36" spans="3:4" x14ac:dyDescent="0.2">
      <c r="C36" s="4"/>
      <c r="D36" s="4"/>
    </row>
    <row r="37" spans="3:4" x14ac:dyDescent="0.2">
      <c r="C37" s="4"/>
      <c r="D37" s="4"/>
    </row>
    <row r="38" spans="3:4" x14ac:dyDescent="0.2">
      <c r="C38" s="4"/>
      <c r="D38" s="4"/>
    </row>
    <row r="39" spans="3:4" x14ac:dyDescent="0.2">
      <c r="C39" s="4"/>
      <c r="D39" s="4"/>
    </row>
    <row r="40" spans="3:4" x14ac:dyDescent="0.2">
      <c r="C40" s="4"/>
      <c r="D40" s="4"/>
    </row>
    <row r="41" spans="3:4" x14ac:dyDescent="0.2">
      <c r="C41" s="4"/>
      <c r="D41" s="4"/>
    </row>
    <row r="42" spans="3:4" x14ac:dyDescent="0.2">
      <c r="C42" s="4"/>
      <c r="D42" s="4"/>
    </row>
  </sheetData>
  <mergeCells count="7">
    <mergeCell ref="A27:K27"/>
    <mergeCell ref="A1:K1"/>
    <mergeCell ref="A2:K2"/>
    <mergeCell ref="A4:K4"/>
    <mergeCell ref="A25:K25"/>
    <mergeCell ref="A26:K26"/>
    <mergeCell ref="A3:K3"/>
  </mergeCells>
  <phoneticPr fontId="0" type="noConversion"/>
  <printOptions headings="1"/>
  <pageMargins left="0.75" right="0.75" top="1" bottom="0.75" header="0.5" footer="0.5"/>
  <pageSetup scale="55" fitToHeight="2" orientation="landscape" useFirstPageNumber="1" r:id="rId1"/>
  <headerFooter alignWithMargins="0">
    <oddFooter>&amp;R&amp;A Page &amp;P</oddFooter>
  </headerFooter>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7"/>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74"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1726</v>
      </c>
      <c r="B1" s="186"/>
      <c r="C1" s="186"/>
      <c r="D1" s="186"/>
      <c r="E1" s="186"/>
      <c r="F1" s="186"/>
      <c r="G1" s="186"/>
      <c r="H1" s="186"/>
      <c r="I1" s="186"/>
      <c r="J1" s="186"/>
      <c r="K1" s="187"/>
    </row>
    <row r="2" spans="1:11" x14ac:dyDescent="0.2">
      <c r="A2" s="191" t="s">
        <v>1568</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s="14" customFormat="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24" t="s">
        <v>12</v>
      </c>
      <c r="B6" s="22" t="s">
        <v>213</v>
      </c>
      <c r="C6" s="23">
        <v>161843</v>
      </c>
      <c r="D6" s="5" t="str">
        <f>IF($B6="N/A","N/A",IF(C6&gt;15,"No",IF(C6&lt;-15,"No","Yes")))</f>
        <v>N/A</v>
      </c>
      <c r="E6" s="23">
        <v>159236</v>
      </c>
      <c r="F6" s="5" t="str">
        <f>IF($B6="N/A","N/A",IF(E6&gt;15,"No",IF(E6&lt;-15,"No","Yes")))</f>
        <v>N/A</v>
      </c>
      <c r="G6" s="23">
        <v>146507</v>
      </c>
      <c r="H6" s="5" t="str">
        <f>IF($B6="N/A","N/A",IF(G6&gt;15,"No",IF(G6&lt;-15,"No","Yes")))</f>
        <v>N/A</v>
      </c>
      <c r="I6" s="6">
        <v>-1.61</v>
      </c>
      <c r="J6" s="6">
        <v>-7.99</v>
      </c>
      <c r="K6" s="105" t="str">
        <f t="shared" ref="K6:K12" si="0">IF(J6="Div by 0", "N/A", IF(J6="N/A","N/A", IF(J6&gt;30, "No", IF(J6&lt;-30, "No", "Yes"))))</f>
        <v>Yes</v>
      </c>
    </row>
    <row r="7" spans="1:11" x14ac:dyDescent="0.2">
      <c r="A7" s="124" t="s">
        <v>30</v>
      </c>
      <c r="B7" s="22" t="s">
        <v>213</v>
      </c>
      <c r="C7" s="4">
        <v>100</v>
      </c>
      <c r="D7" s="5" t="str">
        <f>IF($B7="N/A","N/A",IF(C7&gt;15,"No",IF(C7&lt;-15,"No","Yes")))</f>
        <v>N/A</v>
      </c>
      <c r="E7" s="4">
        <v>100</v>
      </c>
      <c r="F7" s="5" t="str">
        <f>IF($B7="N/A","N/A",IF(E7&gt;15,"No",IF(E7&lt;-15,"No","Yes")))</f>
        <v>N/A</v>
      </c>
      <c r="G7" s="4">
        <v>100</v>
      </c>
      <c r="H7" s="5" t="str">
        <f>IF($B7="N/A","N/A",IF(G7&gt;15,"No",IF(G7&lt;-15,"No","Yes")))</f>
        <v>N/A</v>
      </c>
      <c r="I7" s="6">
        <v>0</v>
      </c>
      <c r="J7" s="6">
        <v>0</v>
      </c>
      <c r="K7" s="105" t="str">
        <f t="shared" si="0"/>
        <v>Yes</v>
      </c>
    </row>
    <row r="8" spans="1:11" x14ac:dyDescent="0.2">
      <c r="A8" s="124" t="s">
        <v>29</v>
      </c>
      <c r="B8" s="22" t="s">
        <v>217</v>
      </c>
      <c r="C8" s="4">
        <v>0</v>
      </c>
      <c r="D8" s="5" t="str">
        <f>IF($B8="N/A","N/A",IF(C8=0,"Yes","No"))</f>
        <v>Yes</v>
      </c>
      <c r="E8" s="4">
        <v>0</v>
      </c>
      <c r="F8" s="5" t="str">
        <f>IF($B8="N/A","N/A",IF(E8=0,"Yes","No"))</f>
        <v>Yes</v>
      </c>
      <c r="G8" s="4">
        <v>0</v>
      </c>
      <c r="H8" s="5" t="str">
        <f>IF($B8="N/A","N/A",IF(G8=0,"Yes","No"))</f>
        <v>Yes</v>
      </c>
      <c r="I8" s="6" t="s">
        <v>1748</v>
      </c>
      <c r="J8" s="6" t="s">
        <v>1748</v>
      </c>
      <c r="K8" s="105" t="str">
        <f t="shared" si="0"/>
        <v>N/A</v>
      </c>
    </row>
    <row r="9" spans="1:11" ht="25.5" x14ac:dyDescent="0.2">
      <c r="A9" s="124" t="s">
        <v>838</v>
      </c>
      <c r="B9" s="22" t="s">
        <v>236</v>
      </c>
      <c r="C9" s="24">
        <v>125.32981227000001</v>
      </c>
      <c r="D9" s="5" t="str">
        <f>IF($B9="N/A","N/A",IF(C9&gt;100,"No",IF(C9&lt;50,"No","Yes")))</f>
        <v>No</v>
      </c>
      <c r="E9" s="24">
        <v>128.72925136000001</v>
      </c>
      <c r="F9" s="5" t="str">
        <f>IF($B9="N/A","N/A",IF(E9&gt;100,"No",IF(E9&lt;50,"No","Yes")))</f>
        <v>No</v>
      </c>
      <c r="G9" s="24">
        <v>135.7662369</v>
      </c>
      <c r="H9" s="5" t="str">
        <f>IF($B9="N/A","N/A",IF(G9&gt;100,"No",IF(G9&lt;50,"No","Yes")))</f>
        <v>No</v>
      </c>
      <c r="I9" s="6">
        <v>2.7120000000000002</v>
      </c>
      <c r="J9" s="6">
        <v>5.4669999999999996</v>
      </c>
      <c r="K9" s="105" t="str">
        <f t="shared" si="0"/>
        <v>Yes</v>
      </c>
    </row>
    <row r="10" spans="1:11" ht="25.5" x14ac:dyDescent="0.2">
      <c r="A10" s="124" t="s">
        <v>839</v>
      </c>
      <c r="B10" s="22" t="s">
        <v>213</v>
      </c>
      <c r="C10" s="24">
        <v>276.36185358</v>
      </c>
      <c r="D10" s="5" t="str">
        <f>IF($B10="N/A","N/A",IF(C10&gt;15,"No",IF(C10&lt;-15,"No","Yes")))</f>
        <v>N/A</v>
      </c>
      <c r="E10" s="24">
        <v>302.41218923999998</v>
      </c>
      <c r="F10" s="5" t="str">
        <f>IF($B10="N/A","N/A",IF(E10&gt;15,"No",IF(E10&lt;-15,"No","Yes")))</f>
        <v>N/A</v>
      </c>
      <c r="G10" s="24">
        <v>303.35014741999998</v>
      </c>
      <c r="H10" s="5" t="str">
        <f>IF($B10="N/A","N/A",IF(G10&gt;15,"No",IF(G10&lt;-15,"No","Yes")))</f>
        <v>N/A</v>
      </c>
      <c r="I10" s="6">
        <v>9.4260000000000002</v>
      </c>
      <c r="J10" s="6">
        <v>0.31019999999999998</v>
      </c>
      <c r="K10" s="105" t="str">
        <f t="shared" si="0"/>
        <v>Yes</v>
      </c>
    </row>
    <row r="11" spans="1:11" ht="25.5" x14ac:dyDescent="0.2">
      <c r="A11" s="124" t="s">
        <v>840</v>
      </c>
      <c r="B11" s="22" t="s">
        <v>213</v>
      </c>
      <c r="C11" s="24">
        <v>213.3463826</v>
      </c>
      <c r="D11" s="5" t="str">
        <f>IF($B11="N/A","N/A",IF(C11&gt;15,"No",IF(C11&lt;-15,"No","Yes")))</f>
        <v>N/A</v>
      </c>
      <c r="E11" s="24">
        <v>225.24919693000001</v>
      </c>
      <c r="F11" s="5" t="str">
        <f>IF($B11="N/A","N/A",IF(E11&gt;15,"No",IF(E11&lt;-15,"No","Yes")))</f>
        <v>N/A</v>
      </c>
      <c r="G11" s="24">
        <v>237.82502403999999</v>
      </c>
      <c r="H11" s="5" t="str">
        <f>IF($B11="N/A","N/A",IF(G11&gt;15,"No",IF(G11&lt;-15,"No","Yes")))</f>
        <v>N/A</v>
      </c>
      <c r="I11" s="6">
        <v>5.5789999999999997</v>
      </c>
      <c r="J11" s="6">
        <v>5.5830000000000002</v>
      </c>
      <c r="K11" s="105" t="str">
        <f t="shared" si="0"/>
        <v>Yes</v>
      </c>
    </row>
    <row r="12" spans="1:11" ht="25.5" x14ac:dyDescent="0.2">
      <c r="A12" s="124" t="s">
        <v>841</v>
      </c>
      <c r="B12" s="22" t="s">
        <v>213</v>
      </c>
      <c r="C12" s="24">
        <v>316.12608927000002</v>
      </c>
      <c r="D12" s="5" t="str">
        <f>IF($B12="N/A","N/A",IF(C12&gt;15,"No",IF(C12&lt;-15,"No","Yes")))</f>
        <v>N/A</v>
      </c>
      <c r="E12" s="24">
        <v>350.33009097000001</v>
      </c>
      <c r="F12" s="5" t="str">
        <f>IF($B12="N/A","N/A",IF(E12&gt;15,"No",IF(E12&lt;-15,"No","Yes")))</f>
        <v>N/A</v>
      </c>
      <c r="G12" s="24">
        <v>402.32007994999998</v>
      </c>
      <c r="H12" s="5" t="str">
        <f>IF($B12="N/A","N/A",IF(G12&gt;15,"No",IF(G12&lt;-15,"No","Yes")))</f>
        <v>N/A</v>
      </c>
      <c r="I12" s="6">
        <v>10.82</v>
      </c>
      <c r="J12" s="6">
        <v>14.84</v>
      </c>
      <c r="K12" s="105" t="str">
        <f t="shared" si="0"/>
        <v>Yes</v>
      </c>
    </row>
    <row r="13" spans="1:11" x14ac:dyDescent="0.2">
      <c r="A13" s="124" t="s">
        <v>650</v>
      </c>
      <c r="B13" s="22" t="s">
        <v>237</v>
      </c>
      <c r="C13" s="4">
        <v>83.459278436999995</v>
      </c>
      <c r="D13" s="5" t="str">
        <f>IF($B13="N/A","N/A",IF(C13&gt;99,"No",IF(C13&lt;75,"No","Yes")))</f>
        <v>Yes</v>
      </c>
      <c r="E13" s="4">
        <v>84.541812152999995</v>
      </c>
      <c r="F13" s="5" t="str">
        <f>IF($B13="N/A","N/A",IF(E13&gt;99,"No",IF(E13&lt;75,"No","Yes")))</f>
        <v>Yes</v>
      </c>
      <c r="G13" s="4">
        <v>85.603418266999995</v>
      </c>
      <c r="H13" s="5" t="str">
        <f>IF($B13="N/A","N/A",IF(G13&gt;99,"No",IF(G13&lt;75,"No","Yes")))</f>
        <v>Yes</v>
      </c>
      <c r="I13" s="6">
        <v>1.2969999999999999</v>
      </c>
      <c r="J13" s="6">
        <v>1.256</v>
      </c>
      <c r="K13" s="105" t="str">
        <f t="shared" ref="K13:K24" si="1">IF(J13="Div by 0", "N/A", IF(J13="N/A","N/A", IF(J13&gt;30, "No", IF(J13&lt;-30, "No", "Yes"))))</f>
        <v>Yes</v>
      </c>
    </row>
    <row r="14" spans="1:11" x14ac:dyDescent="0.2">
      <c r="A14" s="124" t="s">
        <v>492</v>
      </c>
      <c r="B14" s="22" t="s">
        <v>213</v>
      </c>
      <c r="C14" s="5">
        <v>100</v>
      </c>
      <c r="D14" s="5" t="str">
        <f>IF($B14="N/A","N/A",IF(C14&gt;15,"No",IF(C14&lt;-15,"No","Yes")))</f>
        <v>N/A</v>
      </c>
      <c r="E14" s="5">
        <v>100</v>
      </c>
      <c r="F14" s="5" t="str">
        <f>IF($B14="N/A","N/A",IF(E14&gt;15,"No",IF(E14&lt;-15,"No","Yes")))</f>
        <v>N/A</v>
      </c>
      <c r="G14" s="5">
        <v>100</v>
      </c>
      <c r="H14" s="5" t="str">
        <f>IF($B14="N/A","N/A",IF(G14&gt;15,"No",IF(G14&lt;-15,"No","Yes")))</f>
        <v>N/A</v>
      </c>
      <c r="I14" s="6">
        <v>0</v>
      </c>
      <c r="J14" s="6">
        <v>0</v>
      </c>
      <c r="K14" s="105" t="str">
        <f t="shared" si="1"/>
        <v>Yes</v>
      </c>
    </row>
    <row r="15" spans="1:11" x14ac:dyDescent="0.2">
      <c r="A15" s="124" t="s">
        <v>842</v>
      </c>
      <c r="B15" s="22" t="s">
        <v>213</v>
      </c>
      <c r="C15" s="23">
        <v>28.184729739000002</v>
      </c>
      <c r="D15" s="5" t="str">
        <f>IF($B15="N/A","N/A",IF(C15&gt;15,"No",IF(C15&lt;-15,"No","Yes")))</f>
        <v>N/A</v>
      </c>
      <c r="E15" s="6">
        <v>28.176532636000001</v>
      </c>
      <c r="F15" s="5" t="str">
        <f>IF($B15="N/A","N/A",IF(E15&gt;15,"No",IF(E15&lt;-15,"No","Yes")))</f>
        <v>N/A</v>
      </c>
      <c r="G15" s="6">
        <v>28.076195032000001</v>
      </c>
      <c r="H15" s="5" t="str">
        <f>IF($B15="N/A","N/A",IF(G15&gt;15,"No",IF(G15&lt;-15,"No","Yes")))</f>
        <v>N/A</v>
      </c>
      <c r="I15" s="6">
        <v>-2.9000000000000001E-2</v>
      </c>
      <c r="J15" s="6">
        <v>-0.35599999999999998</v>
      </c>
      <c r="K15" s="105" t="str">
        <f t="shared" si="1"/>
        <v>Yes</v>
      </c>
    </row>
    <row r="16" spans="1:11" x14ac:dyDescent="0.2">
      <c r="A16" s="125" t="s">
        <v>651</v>
      </c>
      <c r="B16" s="38" t="s">
        <v>238</v>
      </c>
      <c r="C16" s="5">
        <v>9.8811811446999993</v>
      </c>
      <c r="D16" s="5" t="str">
        <f>IF($B16="N/A","N/A",IF(C16&gt;20,"No",IF(C16&lt;=0,"No","Yes")))</f>
        <v>Yes</v>
      </c>
      <c r="E16" s="5">
        <v>9.7867316435999996</v>
      </c>
      <c r="F16" s="5" t="str">
        <f>IF($B16="N/A","N/A",IF(E16&gt;20,"No",IF(E16&lt;=0,"No","Yes")))</f>
        <v>Yes</v>
      </c>
      <c r="G16" s="5">
        <v>9.2910236371000003</v>
      </c>
      <c r="H16" s="5" t="str">
        <f>IF($B16="N/A","N/A",IF(G16&gt;20,"No",IF(G16&lt;=0,"No","Yes")))</f>
        <v>Yes</v>
      </c>
      <c r="I16" s="6">
        <v>-0.95599999999999996</v>
      </c>
      <c r="J16" s="6">
        <v>-5.07</v>
      </c>
      <c r="K16" s="105" t="str">
        <f t="shared" si="1"/>
        <v>Yes</v>
      </c>
    </row>
    <row r="17" spans="1:11" x14ac:dyDescent="0.2">
      <c r="A17" s="125" t="s">
        <v>369</v>
      </c>
      <c r="B17" s="22" t="s">
        <v>213</v>
      </c>
      <c r="C17" s="5">
        <v>100</v>
      </c>
      <c r="D17" s="5" t="str">
        <f>IF($B17="N/A","N/A",IF(C17&gt;15,"No",IF(C17&lt;-15,"No","Yes")))</f>
        <v>N/A</v>
      </c>
      <c r="E17" s="5">
        <v>100</v>
      </c>
      <c r="F17" s="5" t="str">
        <f>IF($B17="N/A","N/A",IF(E17&gt;15,"No",IF(E17&lt;-15,"No","Yes")))</f>
        <v>N/A</v>
      </c>
      <c r="G17" s="5">
        <v>100</v>
      </c>
      <c r="H17" s="5" t="str">
        <f>IF($B17="N/A","N/A",IF(G17&gt;15,"No",IF(G17&lt;-15,"No","Yes")))</f>
        <v>N/A</v>
      </c>
      <c r="I17" s="6">
        <v>0</v>
      </c>
      <c r="J17" s="6">
        <v>0</v>
      </c>
      <c r="K17" s="105" t="str">
        <f t="shared" si="1"/>
        <v>Yes</v>
      </c>
    </row>
    <row r="18" spans="1:11" x14ac:dyDescent="0.2">
      <c r="A18" s="125" t="s">
        <v>843</v>
      </c>
      <c r="B18" s="22" t="s">
        <v>213</v>
      </c>
      <c r="C18" s="6">
        <v>29.708666832999999</v>
      </c>
      <c r="D18" s="5" t="str">
        <f>IF($B18="N/A","N/A",IF(C18&gt;15,"No",IF(C18&lt;-15,"No","Yes")))</f>
        <v>N/A</v>
      </c>
      <c r="E18" s="6">
        <v>29.749871663</v>
      </c>
      <c r="F18" s="5" t="str">
        <f>IF($B18="N/A","N/A",IF(E18&gt;15,"No",IF(E18&lt;-15,"No","Yes")))</f>
        <v>N/A</v>
      </c>
      <c r="G18" s="6">
        <v>29.700558331</v>
      </c>
      <c r="H18" s="5" t="str">
        <f>IF($B18="N/A","N/A",IF(G18&gt;15,"No",IF(G18&lt;-15,"No","Yes")))</f>
        <v>N/A</v>
      </c>
      <c r="I18" s="6">
        <v>0.13869999999999999</v>
      </c>
      <c r="J18" s="6">
        <v>-0.16600000000000001</v>
      </c>
      <c r="K18" s="105" t="str">
        <f t="shared" si="1"/>
        <v>Yes</v>
      </c>
    </row>
    <row r="19" spans="1:11" x14ac:dyDescent="0.2">
      <c r="A19" s="124" t="s">
        <v>652</v>
      </c>
      <c r="B19" s="38" t="s">
        <v>239</v>
      </c>
      <c r="C19" s="5">
        <v>1.0250675037000001</v>
      </c>
      <c r="D19" s="5" t="str">
        <f>IF($B19="N/A","N/A",IF(C19&gt;10,"No",IF(C19&lt;=0,"No","Yes")))</f>
        <v>Yes</v>
      </c>
      <c r="E19" s="5">
        <v>1.0832977467</v>
      </c>
      <c r="F19" s="5" t="str">
        <f>IF($B19="N/A","N/A",IF(E19&gt;10,"No",IF(E19&lt;=0,"No","Yes")))</f>
        <v>Yes</v>
      </c>
      <c r="G19" s="5">
        <v>0.46277652260000002</v>
      </c>
      <c r="H19" s="5" t="str">
        <f>IF($B19="N/A","N/A",IF(G19&gt;10,"No",IF(G19&lt;=0,"No","Yes")))</f>
        <v>Yes</v>
      </c>
      <c r="I19" s="6">
        <v>5.681</v>
      </c>
      <c r="J19" s="6">
        <v>-57.3</v>
      </c>
      <c r="K19" s="105" t="str">
        <f t="shared" si="1"/>
        <v>No</v>
      </c>
    </row>
    <row r="20" spans="1:11" x14ac:dyDescent="0.2">
      <c r="A20" s="124" t="s">
        <v>129</v>
      </c>
      <c r="B20" s="22" t="s">
        <v>213</v>
      </c>
      <c r="C20" s="5">
        <v>100</v>
      </c>
      <c r="D20" s="5" t="str">
        <f>IF($B20="N/A","N/A",IF(C20&gt;15,"No",IF(C20&lt;-15,"No","Yes")))</f>
        <v>N/A</v>
      </c>
      <c r="E20" s="5">
        <v>100</v>
      </c>
      <c r="F20" s="5" t="str">
        <f>IF($B20="N/A","N/A",IF(E20&gt;15,"No",IF(E20&lt;-15,"No","Yes")))</f>
        <v>N/A</v>
      </c>
      <c r="G20" s="5">
        <v>100</v>
      </c>
      <c r="H20" s="5" t="str">
        <f>IF($B20="N/A","N/A",IF(G20&gt;15,"No",IF(G20&lt;-15,"No","Yes")))</f>
        <v>N/A</v>
      </c>
      <c r="I20" s="6">
        <v>0</v>
      </c>
      <c r="J20" s="6">
        <v>0</v>
      </c>
      <c r="K20" s="105" t="str">
        <f t="shared" si="1"/>
        <v>Yes</v>
      </c>
    </row>
    <row r="21" spans="1:11" x14ac:dyDescent="0.2">
      <c r="A21" s="124" t="s">
        <v>844</v>
      </c>
      <c r="B21" s="22" t="s">
        <v>213</v>
      </c>
      <c r="C21" s="6">
        <v>29.593731163000001</v>
      </c>
      <c r="D21" s="5" t="str">
        <f>IF($B21="N/A","N/A",IF(C21&gt;15,"No",IF(C21&lt;-15,"No","Yes")))</f>
        <v>N/A</v>
      </c>
      <c r="E21" s="6">
        <v>29.416231883999998</v>
      </c>
      <c r="F21" s="5" t="str">
        <f>IF($B21="N/A","N/A",IF(E21&gt;15,"No",IF(E21&lt;-15,"No","Yes")))</f>
        <v>N/A</v>
      </c>
      <c r="G21" s="6">
        <v>29.140117994000001</v>
      </c>
      <c r="H21" s="5" t="str">
        <f>IF($B21="N/A","N/A",IF(G21&gt;15,"No",IF(G21&lt;-15,"No","Yes")))</f>
        <v>N/A</v>
      </c>
      <c r="I21" s="6">
        <v>-0.6</v>
      </c>
      <c r="J21" s="6">
        <v>-0.93899999999999995</v>
      </c>
      <c r="K21" s="105" t="str">
        <f t="shared" si="1"/>
        <v>Yes</v>
      </c>
    </row>
    <row r="22" spans="1:11" x14ac:dyDescent="0.2">
      <c r="A22" s="124" t="s">
        <v>1683</v>
      </c>
      <c r="B22" s="38" t="s">
        <v>224</v>
      </c>
      <c r="C22" s="5">
        <v>5.6344729150999999</v>
      </c>
      <c r="D22" s="5" t="str">
        <f>IF($B22="N/A","N/A",IF(C22&gt;5,"No",IF(C22&lt;=0,"No","Yes")))</f>
        <v>No</v>
      </c>
      <c r="E22" s="5">
        <v>4.5881584566000004</v>
      </c>
      <c r="F22" s="5" t="str">
        <f>IF($B22="N/A","N/A",IF(E22&gt;5,"No",IF(E22&lt;=0,"No","Yes")))</f>
        <v>Yes</v>
      </c>
      <c r="G22" s="5">
        <v>4.6427815735999998</v>
      </c>
      <c r="H22" s="5" t="str">
        <f>IF($B22="N/A","N/A",IF(G22&gt;5,"No",IF(G22&lt;=0,"No","Yes")))</f>
        <v>Yes</v>
      </c>
      <c r="I22" s="6">
        <v>-18.600000000000001</v>
      </c>
      <c r="J22" s="6">
        <v>1.1910000000000001</v>
      </c>
      <c r="K22" s="105" t="str">
        <f t="shared" si="1"/>
        <v>Yes</v>
      </c>
    </row>
    <row r="23" spans="1:11" x14ac:dyDescent="0.2">
      <c r="A23" s="124" t="s">
        <v>130</v>
      </c>
      <c r="B23" s="22" t="s">
        <v>213</v>
      </c>
      <c r="C23" s="5">
        <v>100</v>
      </c>
      <c r="D23" s="5" t="str">
        <f>IF($B23="N/A","N/A",IF(C23&gt;15,"No",IF(C23&lt;-15,"No","Yes")))</f>
        <v>N/A</v>
      </c>
      <c r="E23" s="5">
        <v>100</v>
      </c>
      <c r="F23" s="5" t="str">
        <f>IF($B23="N/A","N/A",IF(E23&gt;15,"No",IF(E23&lt;-15,"No","Yes")))</f>
        <v>N/A</v>
      </c>
      <c r="G23" s="5">
        <v>100</v>
      </c>
      <c r="H23" s="5" t="str">
        <f>IF($B23="N/A","N/A",IF(G23&gt;15,"No",IF(G23&lt;-15,"No","Yes")))</f>
        <v>N/A</v>
      </c>
      <c r="I23" s="6">
        <v>0</v>
      </c>
      <c r="J23" s="6">
        <v>0</v>
      </c>
      <c r="K23" s="105" t="str">
        <f t="shared" si="1"/>
        <v>Yes</v>
      </c>
    </row>
    <row r="24" spans="1:11" x14ac:dyDescent="0.2">
      <c r="A24" s="124" t="s">
        <v>845</v>
      </c>
      <c r="B24" s="22" t="s">
        <v>213</v>
      </c>
      <c r="C24" s="6">
        <v>14.421537449000001</v>
      </c>
      <c r="D24" s="5" t="str">
        <f>IF($B24="N/A","N/A",IF(C24&gt;15,"No",IF(C24&lt;-15,"No","Yes")))</f>
        <v>N/A</v>
      </c>
      <c r="E24" s="6">
        <v>16.069531892000001</v>
      </c>
      <c r="F24" s="5" t="str">
        <f>IF($B24="N/A","N/A",IF(E24&gt;15,"No",IF(E24&lt;-15,"No","Yes")))</f>
        <v>N/A</v>
      </c>
      <c r="G24" s="6">
        <v>14.490738018</v>
      </c>
      <c r="H24" s="5" t="str">
        <f>IF($B24="N/A","N/A",IF(G24&gt;15,"No",IF(G24&lt;-15,"No","Yes")))</f>
        <v>N/A</v>
      </c>
      <c r="I24" s="6">
        <v>11.43</v>
      </c>
      <c r="J24" s="6">
        <v>-9.82</v>
      </c>
      <c r="K24" s="105" t="str">
        <f t="shared" si="1"/>
        <v>Yes</v>
      </c>
    </row>
    <row r="25" spans="1:11" x14ac:dyDescent="0.2">
      <c r="A25" s="124" t="s">
        <v>15</v>
      </c>
      <c r="B25" s="22" t="s">
        <v>240</v>
      </c>
      <c r="C25" s="5">
        <v>0</v>
      </c>
      <c r="D25" s="5" t="str">
        <f>IF($B25="N/A","N/A",IF(C25&gt;20,"No",IF(C25&lt;1,"No","Yes")))</f>
        <v>No</v>
      </c>
      <c r="E25" s="5">
        <v>0</v>
      </c>
      <c r="F25" s="5" t="str">
        <f>IF($B25="N/A","N/A",IF(E25&gt;20,"No",IF(E25&lt;1,"No","Yes")))</f>
        <v>No</v>
      </c>
      <c r="G25" s="5">
        <v>0</v>
      </c>
      <c r="H25" s="5" t="str">
        <f>IF($B25="N/A","N/A",IF(G25&gt;20,"No",IF(G25&lt;1,"No","Yes")))</f>
        <v>No</v>
      </c>
      <c r="I25" s="6" t="s">
        <v>1748</v>
      </c>
      <c r="J25" s="6" t="s">
        <v>1748</v>
      </c>
      <c r="K25" s="105" t="str">
        <f t="shared" ref="K25:K34" si="2">IF(J25="Div by 0", "N/A", IF(J25="N/A","N/A", IF(J25&gt;30, "No", IF(J25&lt;-30, "No", "Yes"))))</f>
        <v>N/A</v>
      </c>
    </row>
    <row r="26" spans="1:11" x14ac:dyDescent="0.2">
      <c r="A26" s="124" t="s">
        <v>159</v>
      </c>
      <c r="B26" s="22" t="s">
        <v>214</v>
      </c>
      <c r="C26" s="5">
        <v>5.6338550322999996</v>
      </c>
      <c r="D26" s="5" t="str">
        <f>IF($B26="N/A","N/A",IF(C26&gt;100,"No",IF(C26&lt;95,"No","Yes")))</f>
        <v>No</v>
      </c>
      <c r="E26" s="5">
        <v>4.9605616819999998</v>
      </c>
      <c r="F26" s="5" t="str">
        <f>IF($B26="N/A","N/A",IF(E26&gt;100,"No",IF(E26&lt;95,"No","Yes")))</f>
        <v>No</v>
      </c>
      <c r="G26" s="5">
        <v>59.740490215000001</v>
      </c>
      <c r="H26" s="5" t="str">
        <f>IF($B26="N/A","N/A",IF(G26&gt;100,"No",IF(G26&lt;95,"No","Yes")))</f>
        <v>No</v>
      </c>
      <c r="I26" s="6">
        <v>-12</v>
      </c>
      <c r="J26" s="6">
        <v>1104</v>
      </c>
      <c r="K26" s="105" t="str">
        <f t="shared" si="2"/>
        <v>No</v>
      </c>
    </row>
    <row r="27" spans="1:11" x14ac:dyDescent="0.2">
      <c r="A27" s="124" t="s">
        <v>32</v>
      </c>
      <c r="B27" s="22" t="s">
        <v>214</v>
      </c>
      <c r="C27" s="5">
        <v>5.6344729150999999</v>
      </c>
      <c r="D27" s="5" t="str">
        <f>IF($B27="N/A","N/A",IF(C27&gt;100,"No",IF(C27&lt;95,"No","Yes")))</f>
        <v>No</v>
      </c>
      <c r="E27" s="5">
        <v>4.5799944736000002</v>
      </c>
      <c r="F27" s="5" t="str">
        <f>IF($B27="N/A","N/A",IF(E27&gt;100,"No",IF(E27&lt;95,"No","Yes")))</f>
        <v>No</v>
      </c>
      <c r="G27" s="5">
        <v>2.0859071579999999</v>
      </c>
      <c r="H27" s="5" t="str">
        <f>IF($B27="N/A","N/A",IF(G27&gt;100,"No",IF(G27&lt;95,"No","Yes")))</f>
        <v>No</v>
      </c>
      <c r="I27" s="6">
        <v>-18.7</v>
      </c>
      <c r="J27" s="6">
        <v>-54.5</v>
      </c>
      <c r="K27" s="105" t="str">
        <f t="shared" si="2"/>
        <v>No</v>
      </c>
    </row>
    <row r="28" spans="1:11" x14ac:dyDescent="0.2">
      <c r="A28" s="124" t="s">
        <v>846</v>
      </c>
      <c r="B28" s="22" t="s">
        <v>226</v>
      </c>
      <c r="C28" s="5">
        <v>4.6386665205000002</v>
      </c>
      <c r="D28" s="5" t="str">
        <f>IF($B28="N/A","N/A",IF(C28&gt;30,"No",IF(C28&lt;5,"No","Yes")))</f>
        <v>No</v>
      </c>
      <c r="E28" s="5">
        <v>5.7178116002000001</v>
      </c>
      <c r="F28" s="5" t="str">
        <f>IF($B28="N/A","N/A",IF(E28&gt;30,"No",IF(E28&lt;5,"No","Yes")))</f>
        <v>Yes</v>
      </c>
      <c r="G28" s="5">
        <v>6.5445026178000001</v>
      </c>
      <c r="H28" s="5" t="str">
        <f>IF($B28="N/A","N/A",IF(G28&gt;30,"No",IF(G28&lt;5,"No","Yes")))</f>
        <v>Yes</v>
      </c>
      <c r="I28" s="6">
        <v>23.26</v>
      </c>
      <c r="J28" s="6">
        <v>14.46</v>
      </c>
      <c r="K28" s="105" t="str">
        <f t="shared" si="2"/>
        <v>Yes</v>
      </c>
    </row>
    <row r="29" spans="1:11" x14ac:dyDescent="0.2">
      <c r="A29" s="124" t="s">
        <v>847</v>
      </c>
      <c r="B29" s="22" t="s">
        <v>227</v>
      </c>
      <c r="C29" s="5">
        <v>8.8167562233000005</v>
      </c>
      <c r="D29" s="5" t="str">
        <f>IF($B29="N/A","N/A",IF(C29&gt;75,"No",IF(C29&lt;15,"No","Yes")))</f>
        <v>No</v>
      </c>
      <c r="E29" s="5">
        <v>3.6336212806999999</v>
      </c>
      <c r="F29" s="5" t="str">
        <f>IF($B29="N/A","N/A",IF(E29&gt;75,"No",IF(E29&lt;15,"No","Yes")))</f>
        <v>No</v>
      </c>
      <c r="G29" s="5">
        <v>4.1884816754000003</v>
      </c>
      <c r="H29" s="5" t="str">
        <f>IF($B29="N/A","N/A",IF(G29&gt;75,"No",IF(G29&lt;15,"No","Yes")))</f>
        <v>No</v>
      </c>
      <c r="I29" s="6">
        <v>-58.8</v>
      </c>
      <c r="J29" s="6">
        <v>15.27</v>
      </c>
      <c r="K29" s="105" t="str">
        <f t="shared" si="2"/>
        <v>Yes</v>
      </c>
    </row>
    <row r="30" spans="1:11" x14ac:dyDescent="0.2">
      <c r="A30" s="124" t="s">
        <v>848</v>
      </c>
      <c r="B30" s="22" t="s">
        <v>228</v>
      </c>
      <c r="C30" s="5">
        <v>86.544577255999997</v>
      </c>
      <c r="D30" s="5" t="str">
        <f>IF($B30="N/A","N/A",IF(C30&gt;70,"No",IF(C30&lt;25,"No","Yes")))</f>
        <v>No</v>
      </c>
      <c r="E30" s="5">
        <v>90.648567119000006</v>
      </c>
      <c r="F30" s="5" t="str">
        <f>IF($B30="N/A","N/A",IF(E30&gt;70,"No",IF(E30&lt;25,"No","Yes")))</f>
        <v>No</v>
      </c>
      <c r="G30" s="5">
        <v>89.267015706999999</v>
      </c>
      <c r="H30" s="5" t="str">
        <f>IF($B30="N/A","N/A",IF(G30&gt;70,"No",IF(G30&lt;25,"No","Yes")))</f>
        <v>No</v>
      </c>
      <c r="I30" s="6">
        <v>4.742</v>
      </c>
      <c r="J30" s="6">
        <v>-1.52</v>
      </c>
      <c r="K30" s="105" t="str">
        <f t="shared" si="2"/>
        <v>Yes</v>
      </c>
    </row>
    <row r="31" spans="1:11" x14ac:dyDescent="0.2">
      <c r="A31" s="124" t="s">
        <v>160</v>
      </c>
      <c r="B31" s="22" t="s">
        <v>214</v>
      </c>
      <c r="C31" s="5">
        <v>5.6289119701999999</v>
      </c>
      <c r="D31" s="5" t="str">
        <f>IF($B31="N/A","N/A",IF(C31&gt;100,"No",IF(C31&lt;95,"No","Yes")))</f>
        <v>No</v>
      </c>
      <c r="E31" s="5">
        <v>4.5762264814</v>
      </c>
      <c r="F31" s="5" t="str">
        <f>IF($B31="N/A","N/A",IF(E31&gt;100,"No",IF(E31&lt;95,"No","Yes")))</f>
        <v>No</v>
      </c>
      <c r="G31" s="5">
        <v>2.0859071579999999</v>
      </c>
      <c r="H31" s="5" t="str">
        <f>IF($B31="N/A","N/A",IF(G31&gt;100,"No",IF(G31&lt;95,"No","Yes")))</f>
        <v>No</v>
      </c>
      <c r="I31" s="6">
        <v>-18.7</v>
      </c>
      <c r="J31" s="6">
        <v>-54.4</v>
      </c>
      <c r="K31" s="105" t="str">
        <f t="shared" si="2"/>
        <v>No</v>
      </c>
    </row>
    <row r="32" spans="1:11" x14ac:dyDescent="0.2">
      <c r="A32" s="103" t="s">
        <v>372</v>
      </c>
      <c r="B32" s="22" t="s">
        <v>241</v>
      </c>
      <c r="C32" s="5">
        <v>0.46650148600000002</v>
      </c>
      <c r="D32" s="5" t="str">
        <f>IF($B32="N/A","N/A",IF(C32&gt;5,"No",IF(C32&lt;1,"No","Yes")))</f>
        <v>No</v>
      </c>
      <c r="E32" s="5">
        <v>0.49988696020000001</v>
      </c>
      <c r="F32" s="5" t="str">
        <f>IF($B32="N/A","N/A",IF(E32&gt;5,"No",IF(E32&lt;1,"No","Yes")))</f>
        <v>No</v>
      </c>
      <c r="G32" s="5">
        <v>0.31875610040000002</v>
      </c>
      <c r="H32" s="5" t="str">
        <f>IF($B32="N/A","N/A",IF(G32&gt;5,"No",IF(G32&lt;1,"No","Yes")))</f>
        <v>No</v>
      </c>
      <c r="I32" s="6">
        <v>7.157</v>
      </c>
      <c r="J32" s="6">
        <v>-36.200000000000003</v>
      </c>
      <c r="K32" s="105" t="str">
        <f t="shared" si="2"/>
        <v>No</v>
      </c>
    </row>
    <row r="33" spans="1:11" x14ac:dyDescent="0.2">
      <c r="A33" s="103" t="s">
        <v>374</v>
      </c>
      <c r="B33" s="22" t="s">
        <v>242</v>
      </c>
      <c r="C33" s="5">
        <v>5.1525243600000001</v>
      </c>
      <c r="D33" s="5" t="str">
        <f>IF($B33="N/A","N/A",IF(C33&gt;98,"No",IF(C33&lt;8,"No","Yes")))</f>
        <v>No</v>
      </c>
      <c r="E33" s="5">
        <v>4.0694315355999997</v>
      </c>
      <c r="F33" s="5" t="str">
        <f>IF($B33="N/A","N/A",IF(E33&gt;98,"No",IF(E33&lt;8,"No","Yes")))</f>
        <v>No</v>
      </c>
      <c r="G33" s="5">
        <v>1.7630556902000001</v>
      </c>
      <c r="H33" s="5" t="str">
        <f>IF($B33="N/A","N/A",IF(G33&gt;98,"No",IF(G33&lt;8,"No","Yes")))</f>
        <v>No</v>
      </c>
      <c r="I33" s="6">
        <v>-21</v>
      </c>
      <c r="J33" s="6">
        <v>-56.7</v>
      </c>
      <c r="K33" s="105" t="str">
        <f t="shared" si="2"/>
        <v>No</v>
      </c>
    </row>
    <row r="34" spans="1:11" x14ac:dyDescent="0.2">
      <c r="A34" s="120" t="s">
        <v>375</v>
      </c>
      <c r="B34" s="126" t="s">
        <v>224</v>
      </c>
      <c r="C34" s="114">
        <v>0</v>
      </c>
      <c r="D34" s="114" t="str">
        <f>IF($B34="N/A","N/A",IF(C34&gt;5,"No",IF(C34&lt;=0,"No","Yes")))</f>
        <v>No</v>
      </c>
      <c r="E34" s="114">
        <v>0</v>
      </c>
      <c r="F34" s="114" t="str">
        <f>IF($B34="N/A","N/A",IF(E34&gt;5,"No",IF(E34&lt;=0,"No","Yes")))</f>
        <v>No</v>
      </c>
      <c r="G34" s="114">
        <v>0</v>
      </c>
      <c r="H34" s="114" t="str">
        <f>IF($B34="N/A","N/A",IF(G34&gt;5,"No",IF(G34&lt;=0,"No","Yes")))</f>
        <v>No</v>
      </c>
      <c r="I34" s="115" t="s">
        <v>1748</v>
      </c>
      <c r="J34" s="115" t="s">
        <v>1748</v>
      </c>
      <c r="K34" s="116" t="str">
        <f t="shared" si="2"/>
        <v>N/A</v>
      </c>
    </row>
    <row r="35" spans="1:11" ht="12" customHeight="1" x14ac:dyDescent="0.2">
      <c r="A35" s="202" t="s">
        <v>1621</v>
      </c>
      <c r="B35" s="203"/>
      <c r="C35" s="203"/>
      <c r="D35" s="203"/>
      <c r="E35" s="203"/>
      <c r="F35" s="203"/>
      <c r="G35" s="203"/>
      <c r="H35" s="203"/>
      <c r="I35" s="203"/>
      <c r="J35" s="203"/>
      <c r="K35" s="204"/>
    </row>
    <row r="36" spans="1:11" x14ac:dyDescent="0.2">
      <c r="A36" s="194" t="s">
        <v>1619</v>
      </c>
      <c r="B36" s="195"/>
      <c r="C36" s="195"/>
      <c r="D36" s="195"/>
      <c r="E36" s="195"/>
      <c r="F36" s="195"/>
      <c r="G36" s="195"/>
      <c r="H36" s="195"/>
      <c r="I36" s="195"/>
      <c r="J36" s="195"/>
      <c r="K36" s="196"/>
    </row>
    <row r="37" spans="1:11" x14ac:dyDescent="0.2">
      <c r="A37" s="197" t="s">
        <v>1707</v>
      </c>
      <c r="B37" s="197"/>
      <c r="C37" s="197"/>
      <c r="D37" s="197"/>
      <c r="E37" s="197"/>
      <c r="F37" s="197"/>
      <c r="G37" s="197"/>
      <c r="H37" s="197"/>
      <c r="I37" s="197"/>
      <c r="J37" s="197"/>
      <c r="K37" s="198"/>
    </row>
  </sheetData>
  <mergeCells count="7">
    <mergeCell ref="A37:K37"/>
    <mergeCell ref="A1:K1"/>
    <mergeCell ref="A2:K2"/>
    <mergeCell ref="A4:K4"/>
    <mergeCell ref="A35:K35"/>
    <mergeCell ref="A36:K36"/>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74"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1726</v>
      </c>
      <c r="B1" s="186"/>
      <c r="C1" s="186"/>
      <c r="D1" s="186"/>
      <c r="E1" s="186"/>
      <c r="F1" s="186"/>
      <c r="G1" s="186"/>
      <c r="H1" s="186"/>
      <c r="I1" s="186"/>
      <c r="J1" s="186"/>
      <c r="K1" s="187"/>
    </row>
    <row r="2" spans="1:11" x14ac:dyDescent="0.2">
      <c r="A2" s="191" t="s">
        <v>1569</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s="14" customFormat="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24" t="s">
        <v>12</v>
      </c>
      <c r="B6" s="22" t="s">
        <v>213</v>
      </c>
      <c r="C6" s="23">
        <v>58</v>
      </c>
      <c r="D6" s="5" t="str">
        <f>IF($B6="N/A","N/A",IF(C6&gt;15,"No",IF(C6&lt;-15,"No","Yes")))</f>
        <v>N/A</v>
      </c>
      <c r="E6" s="23">
        <v>121</v>
      </c>
      <c r="F6" s="5" t="str">
        <f>IF($B6="N/A","N/A",IF(E6&gt;15,"No",IF(E6&lt;-15,"No","Yes")))</f>
        <v>N/A</v>
      </c>
      <c r="G6" s="23">
        <v>67</v>
      </c>
      <c r="H6" s="5" t="str">
        <f>IF($B6="N/A","N/A",IF(G6&gt;15,"No",IF(G6&lt;-15,"No","Yes")))</f>
        <v>N/A</v>
      </c>
      <c r="I6" s="6">
        <v>108.6</v>
      </c>
      <c r="J6" s="6">
        <v>-44.6</v>
      </c>
      <c r="K6" s="105" t="str">
        <f t="shared" ref="K6:K22" si="0">IF(J6="Div by 0", "N/A", IF(J6="N/A","N/A", IF(J6&gt;30, "No", IF(J6&lt;-30, "No", "Yes"))))</f>
        <v>No</v>
      </c>
    </row>
    <row r="7" spans="1:11" x14ac:dyDescent="0.2">
      <c r="A7" s="124" t="s">
        <v>30</v>
      </c>
      <c r="B7" s="22" t="s">
        <v>213</v>
      </c>
      <c r="C7" s="4">
        <v>100</v>
      </c>
      <c r="D7" s="5" t="str">
        <f>IF($B7="N/A","N/A",IF(C7&gt;15,"No",IF(C7&lt;-15,"No","Yes")))</f>
        <v>N/A</v>
      </c>
      <c r="E7" s="4">
        <v>100</v>
      </c>
      <c r="F7" s="5" t="str">
        <f>IF($B7="N/A","N/A",IF(E7&gt;15,"No",IF(E7&lt;-15,"No","Yes")))</f>
        <v>N/A</v>
      </c>
      <c r="G7" s="4">
        <v>100</v>
      </c>
      <c r="H7" s="5" t="str">
        <f>IF($B7="N/A","N/A",IF(G7&gt;15,"No",IF(G7&lt;-15,"No","Yes")))</f>
        <v>N/A</v>
      </c>
      <c r="I7" s="6">
        <v>0</v>
      </c>
      <c r="J7" s="6">
        <v>0</v>
      </c>
      <c r="K7" s="105" t="str">
        <f t="shared" si="0"/>
        <v>Yes</v>
      </c>
    </row>
    <row r="8" spans="1:11" x14ac:dyDescent="0.2">
      <c r="A8" s="124" t="s">
        <v>29</v>
      </c>
      <c r="B8" s="22" t="s">
        <v>217</v>
      </c>
      <c r="C8" s="4">
        <v>0</v>
      </c>
      <c r="D8" s="5" t="str">
        <f>IF($B8="N/A","N/A",IF(C8=0,"Yes","No"))</f>
        <v>Yes</v>
      </c>
      <c r="E8" s="4">
        <v>0</v>
      </c>
      <c r="F8" s="5" t="str">
        <f>IF($B8="N/A","N/A",IF(E8=0,"Yes","No"))</f>
        <v>Yes</v>
      </c>
      <c r="G8" s="4">
        <v>0</v>
      </c>
      <c r="H8" s="5" t="str">
        <f>IF($B8="N/A","N/A",IF(G8=0,"Yes","No"))</f>
        <v>Yes</v>
      </c>
      <c r="I8" s="6" t="s">
        <v>1748</v>
      </c>
      <c r="J8" s="6" t="s">
        <v>1748</v>
      </c>
      <c r="K8" s="105" t="str">
        <f t="shared" si="0"/>
        <v>N/A</v>
      </c>
    </row>
    <row r="9" spans="1:11" x14ac:dyDescent="0.2">
      <c r="A9" s="124" t="s">
        <v>849</v>
      </c>
      <c r="B9" s="22" t="s">
        <v>213</v>
      </c>
      <c r="C9" s="24">
        <v>15504.637930999999</v>
      </c>
      <c r="D9" s="5" t="str">
        <f>IF($B9="N/A","N/A",IF(C9&gt;15,"No",IF(C9&lt;-15,"No","Yes")))</f>
        <v>N/A</v>
      </c>
      <c r="E9" s="24">
        <v>19338.008264</v>
      </c>
      <c r="F9" s="5" t="str">
        <f>IF($B9="N/A","N/A",IF(E9&gt;15,"No",IF(E9&lt;-15,"No","Yes")))</f>
        <v>N/A</v>
      </c>
      <c r="G9" s="24">
        <v>18225.940299000002</v>
      </c>
      <c r="H9" s="5" t="str">
        <f>IF($B9="N/A","N/A",IF(G9&gt;15,"No",IF(G9&lt;-15,"No","Yes")))</f>
        <v>N/A</v>
      </c>
      <c r="I9" s="6">
        <v>24.72</v>
      </c>
      <c r="J9" s="6">
        <v>-5.75</v>
      </c>
      <c r="K9" s="105" t="str">
        <f t="shared" si="0"/>
        <v>Yes</v>
      </c>
    </row>
    <row r="10" spans="1:11" x14ac:dyDescent="0.2">
      <c r="A10" s="124" t="s">
        <v>650</v>
      </c>
      <c r="B10" s="22" t="s">
        <v>237</v>
      </c>
      <c r="C10" s="4">
        <v>0</v>
      </c>
      <c r="D10" s="5" t="str">
        <f>IF($B10="N/A","N/A",IF(C10&gt;99,"No",IF(C10&lt;75,"No","Yes")))</f>
        <v>No</v>
      </c>
      <c r="E10" s="4">
        <v>0</v>
      </c>
      <c r="F10" s="5" t="str">
        <f>IF($B10="N/A","N/A",IF(E10&gt;99,"No",IF(E10&lt;75,"No","Yes")))</f>
        <v>No</v>
      </c>
      <c r="G10" s="4">
        <v>0</v>
      </c>
      <c r="H10" s="5" t="str">
        <f>IF($B10="N/A","N/A",IF(G10&gt;99,"No",IF(G10&lt;75,"No","Yes")))</f>
        <v>No</v>
      </c>
      <c r="I10" s="6" t="s">
        <v>1748</v>
      </c>
      <c r="J10" s="6" t="s">
        <v>1748</v>
      </c>
      <c r="K10" s="105" t="str">
        <f t="shared" si="0"/>
        <v>N/A</v>
      </c>
    </row>
    <row r="11" spans="1:11" x14ac:dyDescent="0.2">
      <c r="A11" s="125" t="s">
        <v>651</v>
      </c>
      <c r="B11" s="38" t="s">
        <v>238</v>
      </c>
      <c r="C11" s="5">
        <v>0</v>
      </c>
      <c r="D11" s="5" t="str">
        <f>IF($B11="N/A","N/A",IF(C11&gt;20,"No",IF(C11&lt;=0,"No","Yes")))</f>
        <v>No</v>
      </c>
      <c r="E11" s="5">
        <v>0</v>
      </c>
      <c r="F11" s="5" t="str">
        <f>IF($B11="N/A","N/A",IF(E11&gt;20,"No",IF(E11&lt;=0,"No","Yes")))</f>
        <v>No</v>
      </c>
      <c r="G11" s="5">
        <v>0</v>
      </c>
      <c r="H11" s="5" t="str">
        <f>IF($B11="N/A","N/A",IF(G11&gt;20,"No",IF(G11&lt;=0,"No","Yes")))</f>
        <v>No</v>
      </c>
      <c r="I11" s="6" t="s">
        <v>1748</v>
      </c>
      <c r="J11" s="6" t="s">
        <v>1748</v>
      </c>
      <c r="K11" s="105" t="str">
        <f t="shared" si="0"/>
        <v>N/A</v>
      </c>
    </row>
    <row r="12" spans="1:11" x14ac:dyDescent="0.2">
      <c r="A12" s="124" t="s">
        <v>652</v>
      </c>
      <c r="B12" s="38" t="s">
        <v>239</v>
      </c>
      <c r="C12" s="5">
        <v>0</v>
      </c>
      <c r="D12" s="5" t="str">
        <f>IF($B12="N/A","N/A",IF(C12&gt;10,"No",IF(C12&lt;=0,"No","Yes")))</f>
        <v>No</v>
      </c>
      <c r="E12" s="5">
        <v>0</v>
      </c>
      <c r="F12" s="5" t="str">
        <f>IF($B12="N/A","N/A",IF(E12&gt;10,"No",IF(E12&lt;=0,"No","Yes")))</f>
        <v>No</v>
      </c>
      <c r="G12" s="5">
        <v>0</v>
      </c>
      <c r="H12" s="5" t="str">
        <f>IF($B12="N/A","N/A",IF(G12&gt;10,"No",IF(G12&lt;=0,"No","Yes")))</f>
        <v>No</v>
      </c>
      <c r="I12" s="6" t="s">
        <v>1748</v>
      </c>
      <c r="J12" s="6" t="s">
        <v>1748</v>
      </c>
      <c r="K12" s="105" t="str">
        <f t="shared" si="0"/>
        <v>N/A</v>
      </c>
    </row>
    <row r="13" spans="1:11" x14ac:dyDescent="0.2">
      <c r="A13" s="124" t="s">
        <v>653</v>
      </c>
      <c r="B13" s="38" t="s">
        <v>224</v>
      </c>
      <c r="C13" s="5">
        <v>100</v>
      </c>
      <c r="D13" s="5" t="str">
        <f>IF($B13="N/A","N/A",IF(C13&gt;5,"No",IF(C13&lt;=0,"No","Yes")))</f>
        <v>No</v>
      </c>
      <c r="E13" s="5">
        <v>100</v>
      </c>
      <c r="F13" s="5" t="str">
        <f>IF($B13="N/A","N/A",IF(E13&gt;5,"No",IF(E13&lt;=0,"No","Yes")))</f>
        <v>No</v>
      </c>
      <c r="G13" s="5">
        <v>100</v>
      </c>
      <c r="H13" s="5" t="str">
        <f>IF($B13="N/A","N/A",IF(G13&gt;5,"No",IF(G13&lt;=0,"No","Yes")))</f>
        <v>No</v>
      </c>
      <c r="I13" s="6">
        <v>0</v>
      </c>
      <c r="J13" s="6">
        <v>0</v>
      </c>
      <c r="K13" s="105" t="str">
        <f t="shared" si="0"/>
        <v>Yes</v>
      </c>
    </row>
    <row r="14" spans="1:11" x14ac:dyDescent="0.2">
      <c r="A14" s="124" t="s">
        <v>159</v>
      </c>
      <c r="B14" s="22" t="s">
        <v>214</v>
      </c>
      <c r="C14" s="5">
        <v>100</v>
      </c>
      <c r="D14" s="5" t="str">
        <f>IF($B14="N/A","N/A",IF(C14&gt;100,"No",IF(C14&lt;95,"No","Yes")))</f>
        <v>Yes</v>
      </c>
      <c r="E14" s="5">
        <v>100</v>
      </c>
      <c r="F14" s="5" t="str">
        <f>IF($B14="N/A","N/A",IF(E14&gt;100,"No",IF(E14&lt;95,"No","Yes")))</f>
        <v>Yes</v>
      </c>
      <c r="G14" s="5">
        <v>100</v>
      </c>
      <c r="H14" s="5" t="str">
        <f>IF($B14="N/A","N/A",IF(G14&gt;100,"No",IF(G14&lt;95,"No","Yes")))</f>
        <v>Yes</v>
      </c>
      <c r="I14" s="6">
        <v>0</v>
      </c>
      <c r="J14" s="6">
        <v>0</v>
      </c>
      <c r="K14" s="105" t="str">
        <f t="shared" si="0"/>
        <v>Yes</v>
      </c>
    </row>
    <row r="15" spans="1:11" x14ac:dyDescent="0.2">
      <c r="A15" s="124" t="s">
        <v>32</v>
      </c>
      <c r="B15" s="22" t="s">
        <v>214</v>
      </c>
      <c r="C15" s="5">
        <v>100</v>
      </c>
      <c r="D15" s="5" t="str">
        <f>IF($B15="N/A","N/A",IF(C15&gt;100,"No",IF(C15&lt;95,"No","Yes")))</f>
        <v>Yes</v>
      </c>
      <c r="E15" s="5">
        <v>99.173553718999997</v>
      </c>
      <c r="F15" s="5" t="str">
        <f>IF($B15="N/A","N/A",IF(E15&gt;100,"No",IF(E15&lt;95,"No","Yes")))</f>
        <v>Yes</v>
      </c>
      <c r="G15" s="5">
        <v>62.686567164000003</v>
      </c>
      <c r="H15" s="5" t="str">
        <f>IF($B15="N/A","N/A",IF(G15&gt;100,"No",IF(G15&lt;95,"No","Yes")))</f>
        <v>No</v>
      </c>
      <c r="I15" s="6">
        <v>-0.82599999999999996</v>
      </c>
      <c r="J15" s="6">
        <v>-36.799999999999997</v>
      </c>
      <c r="K15" s="105" t="str">
        <f t="shared" si="0"/>
        <v>No</v>
      </c>
    </row>
    <row r="16" spans="1:11" x14ac:dyDescent="0.2">
      <c r="A16" s="124" t="s">
        <v>846</v>
      </c>
      <c r="B16" s="22" t="s">
        <v>226</v>
      </c>
      <c r="C16" s="5">
        <v>0</v>
      </c>
      <c r="D16" s="5" t="str">
        <f>IF($B16="N/A","N/A",IF(C16&gt;30,"No",IF(C16&lt;5,"No","Yes")))</f>
        <v>No</v>
      </c>
      <c r="E16" s="5">
        <v>0</v>
      </c>
      <c r="F16" s="5" t="str">
        <f>IF($B16="N/A","N/A",IF(E16&gt;30,"No",IF(E16&lt;5,"No","Yes")))</f>
        <v>No</v>
      </c>
      <c r="G16" s="5">
        <v>0</v>
      </c>
      <c r="H16" s="5" t="str">
        <f>IF($B16="N/A","N/A",IF(G16&gt;30,"No",IF(G16&lt;5,"No","Yes")))</f>
        <v>No</v>
      </c>
      <c r="I16" s="6" t="s">
        <v>1748</v>
      </c>
      <c r="J16" s="6" t="s">
        <v>1748</v>
      </c>
      <c r="K16" s="105" t="str">
        <f t="shared" si="0"/>
        <v>N/A</v>
      </c>
    </row>
    <row r="17" spans="1:11" x14ac:dyDescent="0.2">
      <c r="A17" s="124" t="s">
        <v>847</v>
      </c>
      <c r="B17" s="22" t="s">
        <v>227</v>
      </c>
      <c r="C17" s="5">
        <v>6.8965517241000001</v>
      </c>
      <c r="D17" s="5" t="str">
        <f>IF($B17="N/A","N/A",IF(C17&gt;75,"No",IF(C17&lt;15,"No","Yes")))</f>
        <v>No</v>
      </c>
      <c r="E17" s="5">
        <v>4.1666666667000003</v>
      </c>
      <c r="F17" s="5" t="str">
        <f>IF($B17="N/A","N/A",IF(E17&gt;75,"No",IF(E17&lt;15,"No","Yes")))</f>
        <v>No</v>
      </c>
      <c r="G17" s="5">
        <v>4.7619047619000003</v>
      </c>
      <c r="H17" s="5" t="str">
        <f>IF($B17="N/A","N/A",IF(G17&gt;75,"No",IF(G17&lt;15,"No","Yes")))</f>
        <v>No</v>
      </c>
      <c r="I17" s="6">
        <v>-39.6</v>
      </c>
      <c r="J17" s="6">
        <v>14.29</v>
      </c>
      <c r="K17" s="105" t="str">
        <f t="shared" si="0"/>
        <v>Yes</v>
      </c>
    </row>
    <row r="18" spans="1:11" x14ac:dyDescent="0.2">
      <c r="A18" s="124" t="s">
        <v>848</v>
      </c>
      <c r="B18" s="22" t="s">
        <v>228</v>
      </c>
      <c r="C18" s="5">
        <v>93.103448275999995</v>
      </c>
      <c r="D18" s="5" t="str">
        <f>IF($B18="N/A","N/A",IF(C18&gt;70,"No",IF(C18&lt;25,"No","Yes")))</f>
        <v>No</v>
      </c>
      <c r="E18" s="5">
        <v>95.833333332999999</v>
      </c>
      <c r="F18" s="5" t="str">
        <f>IF($B18="N/A","N/A",IF(E18&gt;70,"No",IF(E18&lt;25,"No","Yes")))</f>
        <v>No</v>
      </c>
      <c r="G18" s="5">
        <v>95.238095238</v>
      </c>
      <c r="H18" s="5" t="str">
        <f>IF($B18="N/A","N/A",IF(G18&gt;70,"No",IF(G18&lt;25,"No","Yes")))</f>
        <v>No</v>
      </c>
      <c r="I18" s="6">
        <v>2.9319999999999999</v>
      </c>
      <c r="J18" s="6">
        <v>-0.621</v>
      </c>
      <c r="K18" s="105" t="str">
        <f t="shared" si="0"/>
        <v>Yes</v>
      </c>
    </row>
    <row r="19" spans="1:11" x14ac:dyDescent="0.2">
      <c r="A19" s="124" t="s">
        <v>160</v>
      </c>
      <c r="B19" s="22" t="s">
        <v>214</v>
      </c>
      <c r="C19" s="5">
        <v>98.275862068999999</v>
      </c>
      <c r="D19" s="5" t="str">
        <f>IF($B19="N/A","N/A",IF(C19&gt;100,"No",IF(C19&lt;95,"No","Yes")))</f>
        <v>Yes</v>
      </c>
      <c r="E19" s="5">
        <v>99.173553718999997</v>
      </c>
      <c r="F19" s="5" t="str">
        <f>IF($B19="N/A","N/A",IF(E19&gt;100,"No",IF(E19&lt;95,"No","Yes")))</f>
        <v>Yes</v>
      </c>
      <c r="G19" s="5">
        <v>62.686567164000003</v>
      </c>
      <c r="H19" s="5" t="str">
        <f>IF($B19="N/A","N/A",IF(G19&gt;100,"No",IF(G19&lt;95,"No","Yes")))</f>
        <v>No</v>
      </c>
      <c r="I19" s="6">
        <v>0.91339999999999999</v>
      </c>
      <c r="J19" s="6">
        <v>-36.799999999999997</v>
      </c>
      <c r="K19" s="105" t="str">
        <f t="shared" si="0"/>
        <v>No</v>
      </c>
    </row>
    <row r="20" spans="1:11" x14ac:dyDescent="0.2">
      <c r="A20" s="103" t="s">
        <v>372</v>
      </c>
      <c r="B20" s="22" t="s">
        <v>241</v>
      </c>
      <c r="C20" s="5">
        <v>29.310344828000002</v>
      </c>
      <c r="D20" s="5" t="str">
        <f>IF($B20="N/A","N/A",IF(C20&gt;5,"No",IF(C20&lt;1,"No","Yes")))</f>
        <v>No</v>
      </c>
      <c r="E20" s="5">
        <v>17.355371901000002</v>
      </c>
      <c r="F20" s="5" t="str">
        <f>IF($B20="N/A","N/A",IF(E20&gt;5,"No",IF(E20&lt;1,"No","Yes")))</f>
        <v>No</v>
      </c>
      <c r="G20" s="5">
        <v>10.447761194</v>
      </c>
      <c r="H20" s="5" t="str">
        <f>IF($B20="N/A","N/A",IF(G20&gt;5,"No",IF(G20&lt;1,"No","Yes")))</f>
        <v>No</v>
      </c>
      <c r="I20" s="6">
        <v>-40.799999999999997</v>
      </c>
      <c r="J20" s="6">
        <v>-39.799999999999997</v>
      </c>
      <c r="K20" s="105" t="str">
        <f t="shared" si="0"/>
        <v>No</v>
      </c>
    </row>
    <row r="21" spans="1:11" x14ac:dyDescent="0.2">
      <c r="A21" s="103" t="s">
        <v>374</v>
      </c>
      <c r="B21" s="22" t="s">
        <v>242</v>
      </c>
      <c r="C21" s="5">
        <v>44.827586207000003</v>
      </c>
      <c r="D21" s="5" t="str">
        <f>IF($B21="N/A","N/A",IF(C21&gt;98,"No",IF(C21&lt;8,"No","Yes")))</f>
        <v>Yes</v>
      </c>
      <c r="E21" s="5">
        <v>69.421487603000003</v>
      </c>
      <c r="F21" s="5" t="str">
        <f>IF($B21="N/A","N/A",IF(E21&gt;98,"No",IF(E21&lt;8,"No","Yes")))</f>
        <v>Yes</v>
      </c>
      <c r="G21" s="5">
        <v>46.268656716000002</v>
      </c>
      <c r="H21" s="5" t="str">
        <f>IF($B21="N/A","N/A",IF(G21&gt;98,"No",IF(G21&lt;8,"No","Yes")))</f>
        <v>Yes</v>
      </c>
      <c r="I21" s="6">
        <v>54.86</v>
      </c>
      <c r="J21" s="6">
        <v>-33.4</v>
      </c>
      <c r="K21" s="105" t="str">
        <f t="shared" si="0"/>
        <v>No</v>
      </c>
    </row>
    <row r="22" spans="1:11" x14ac:dyDescent="0.2">
      <c r="A22" s="120" t="s">
        <v>375</v>
      </c>
      <c r="B22" s="126" t="s">
        <v>224</v>
      </c>
      <c r="C22" s="114">
        <v>0</v>
      </c>
      <c r="D22" s="114" t="str">
        <f>IF($B22="N/A","N/A",IF(C22&gt;5,"No",IF(C22&lt;=0,"No","Yes")))</f>
        <v>No</v>
      </c>
      <c r="E22" s="114">
        <v>0</v>
      </c>
      <c r="F22" s="114" t="str">
        <f>IF($B22="N/A","N/A",IF(E22&gt;5,"No",IF(E22&lt;=0,"No","Yes")))</f>
        <v>No</v>
      </c>
      <c r="G22" s="114">
        <v>0</v>
      </c>
      <c r="H22" s="114" t="str">
        <f>IF($B22="N/A","N/A",IF(G22&gt;5,"No",IF(G22&lt;=0,"No","Yes")))</f>
        <v>No</v>
      </c>
      <c r="I22" s="115" t="s">
        <v>1748</v>
      </c>
      <c r="J22" s="115" t="s">
        <v>1748</v>
      </c>
      <c r="K22" s="116" t="str">
        <f t="shared" si="0"/>
        <v>N/A</v>
      </c>
    </row>
    <row r="23" spans="1:11" ht="12" customHeight="1" x14ac:dyDescent="0.2">
      <c r="A23" s="202" t="s">
        <v>1621</v>
      </c>
      <c r="B23" s="203"/>
      <c r="C23" s="203"/>
      <c r="D23" s="203"/>
      <c r="E23" s="203"/>
      <c r="F23" s="203"/>
      <c r="G23" s="203"/>
      <c r="H23" s="203"/>
      <c r="I23" s="203"/>
      <c r="J23" s="203"/>
      <c r="K23" s="204"/>
    </row>
    <row r="24" spans="1:11" x14ac:dyDescent="0.2">
      <c r="A24" s="194" t="s">
        <v>1619</v>
      </c>
      <c r="B24" s="195"/>
      <c r="C24" s="195"/>
      <c r="D24" s="195"/>
      <c r="E24" s="195"/>
      <c r="F24" s="195"/>
      <c r="G24" s="195"/>
      <c r="H24" s="195"/>
      <c r="I24" s="195"/>
      <c r="J24" s="195"/>
      <c r="K24" s="196"/>
    </row>
    <row r="25" spans="1:11" x14ac:dyDescent="0.2">
      <c r="A25" s="197" t="s">
        <v>1707</v>
      </c>
      <c r="B25" s="197"/>
      <c r="C25" s="197"/>
      <c r="D25" s="197"/>
      <c r="E25" s="197"/>
      <c r="F25" s="197"/>
      <c r="G25" s="197"/>
      <c r="H25" s="197"/>
      <c r="I25" s="197"/>
      <c r="J25" s="197"/>
      <c r="K25" s="198"/>
    </row>
    <row r="26" spans="1:11" x14ac:dyDescent="0.2">
      <c r="C26" s="4"/>
      <c r="D26" s="4"/>
    </row>
    <row r="27" spans="1:11" x14ac:dyDescent="0.2">
      <c r="C27" s="4"/>
      <c r="D27" s="4"/>
    </row>
    <row r="28" spans="1:11" x14ac:dyDescent="0.2">
      <c r="C28" s="4"/>
      <c r="D28" s="4"/>
    </row>
    <row r="29" spans="1:11" x14ac:dyDescent="0.2">
      <c r="C29" s="4"/>
      <c r="D29" s="4"/>
    </row>
    <row r="30" spans="1:11" x14ac:dyDescent="0.2">
      <c r="C30" s="4"/>
      <c r="D30" s="4"/>
    </row>
    <row r="31" spans="1:11" x14ac:dyDescent="0.2">
      <c r="C31" s="4"/>
      <c r="D31" s="4"/>
    </row>
    <row r="32" spans="1:11" x14ac:dyDescent="0.2">
      <c r="C32" s="4"/>
      <c r="D32" s="4"/>
    </row>
  </sheetData>
  <mergeCells count="7">
    <mergeCell ref="A25:K25"/>
    <mergeCell ref="A1:K1"/>
    <mergeCell ref="A2:K2"/>
    <mergeCell ref="A4:K4"/>
    <mergeCell ref="A23:K23"/>
    <mergeCell ref="A24:K24"/>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ColumnTitleregion1.A3.A7.3</vt:lpstr>
      <vt:lpstr>ColumnTitleregion2.A9.A78.3</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TitleRegion1.A5.K130.13</vt:lpstr>
      <vt:lpstr>TitleRegion1.A5.K22.10</vt:lpstr>
      <vt:lpstr>TitleRegion1.A5.K22.16</vt:lpstr>
      <vt:lpstr>TitleRegion1.A5.K24.4</vt:lpstr>
      <vt:lpstr>TitleRegion1.A5.K24.8</vt:lpstr>
      <vt:lpstr>TitleRegion1.A5.K30.11</vt:lpstr>
      <vt:lpstr>TitleRegion1.A5.K31.17</vt:lpstr>
      <vt:lpstr>TitleRegion1.A5.K31.18</vt:lpstr>
      <vt:lpstr>TitleRegion1.A5.K31.6</vt:lpstr>
      <vt:lpstr>TitleRegion1.A5.K34.9</vt:lpstr>
      <vt:lpstr>TitleRegion1.A5.K39.7</vt:lpstr>
      <vt:lpstr>TitleRegion1.A5.K40.5</vt:lpstr>
      <vt:lpstr>TitleRegion1.A5.K47.14</vt:lpstr>
      <vt:lpstr>TitleRegion1.A5.K54.12</vt:lpstr>
      <vt:lpstr>TitleRegion1.A5.K57.15</vt:lpstr>
      <vt:lpstr>TitleRegion1.A5.L171.21</vt:lpstr>
      <vt:lpstr>TitleRegion1.A5.L203.24</vt:lpstr>
      <vt:lpstr>TitleRegion1.A5.L213.22</vt:lpstr>
      <vt:lpstr>TitleRegion1.A5.L252.23</vt:lpstr>
      <vt:lpstr>TitleRegion1.A5.L253.25</vt:lpstr>
      <vt:lpstr>TitleRegion1.A5.L339.20</vt:lpstr>
      <vt:lpstr>TitleRegion1.A5.L35.19</vt:lpstr>
    </vt:vector>
  </TitlesOfParts>
  <Company>Mathematica Policy Research</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2014</dc:title>
  <dc:subject>MAX 2014 Validation Tables</dc:subject>
  <dc:creator>Mathematica</dc:creator>
  <cp:keywords>MAX, Validation Tables</cp:keywords>
  <cp:lastModifiedBy>Mickey McCauley</cp:lastModifiedBy>
  <cp:lastPrinted>2015-02-24T19:24:57Z</cp:lastPrinted>
  <dcterms:created xsi:type="dcterms:W3CDTF">2001-03-26T18:59:21Z</dcterms:created>
  <dcterms:modified xsi:type="dcterms:W3CDTF">2019-09-23T19:47:19Z</dcterms:modified>
  <dc:language>English</dc:language>
</cp:coreProperties>
</file>