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<sst xmlns="http://schemas.openxmlformats.org/spreadsheetml/2006/main" count="7513" uniqueCount="1213">
  <si>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</si>
  <si>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</si>
  <si>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</si>
  <si>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</si>
  <si>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</si>
  <si>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</si>
  <si>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</si>
  <si>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</si>
  <si>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</si>
  <si>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</si>
  <si>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</si>
  <si>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</si>
  <si>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</si>
  <si>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</si>
  <si>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</si>
  <si>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</si>
  <si>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</si>
  <si>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</si>
  <si>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</si>
  <si>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</si>
  <si>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</si>
  <si>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</si>
  <si>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</si>
  <si>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</si>
  <si>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</si>
  <si>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</si>
  <si>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</si>
  <si>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</si>
  <si>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</si>
  <si>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</si>
  <si>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</si>
  <si>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</si>
  <si>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</si>
  <si>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</si>
  <si>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</si>
  <si>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</si>
  <si>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</si>
  <si>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</si>
  <si>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</si>
  <si>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</si>
  <si>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</si>
  <si>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</si>
  <si>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</si>
  <si>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</si>
  <si>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</si>
  <si>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</si>
  <si>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</si>
  <si>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</si>
  <si>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</si>
  <si>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</si>
  <si>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</si>
  <si>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</si>
  <si>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</si>
  <si>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</si>
  <si>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</si>
  <si>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</si>
  <si>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</si>
  <si>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</si>
  <si>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</si>
  <si>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</si>
  <si>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</si>
  <si>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</si>
  <si>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</si>
  <si>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</si>
  <si>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</si>
  <si>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</si>
  <si>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</si>
  <si>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</si>
  <si>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</si>
  <si>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</si>
  <si>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</si>
  <si>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</si>
  <si>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</si>
  <si>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</si>
  <si>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</si>
  <si>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</si>
  <si>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</si>
  <si>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</si>
  <si>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</si>
  <si>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</si>
  <si>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</si>
  <si>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</si>
  <si>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</si>
  <si>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</si>
  <si>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</si>
  <si>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</si>
  <si>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</si>
  <si>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</si>
  <si>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</si>
  <si>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</si>
  <si>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</si>
  <si>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</si>
  <si>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</si>
  <si>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</si>
  <si>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</si>
  <si>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</si>
  <si>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</si>
  <si>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</si>
  <si>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</si>
  <si>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</si>
  <si>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</si>
  <si>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</si>
  <si>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</si>
  <si>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</si>
  <si>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</si>
  <si>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</si>
  <si>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</si>
  <si>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</si>
  <si>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</si>
  <si>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</si>
  <si>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</si>
  <si>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</si>
  <si>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</si>
  <si>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</si>
  <si>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</si>
  <si>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</si>
  <si>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</si>
  <si>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</si>
  <si>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</si>
  <si>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</si>
  <si>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</si>
  <si>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</si>
  <si>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</si>
  <si>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</si>
  <si>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</si>
  <si>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</si>
  <si>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</si>
  <si>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</si>
  <si>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</si>
  <si>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</si>
  <si>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</si>
  <si>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</si>
  <si>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</si>
  <si>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</si>
  <si>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</si>
  <si>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</si>
  <si>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</si>
  <si>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</si>
  <si>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</si>
  <si>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</si>
  <si>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</si>
  <si>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</si>
  <si>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</si>
  <si>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</si>
  <si>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</si>
  <si>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</si>
  <si>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</si>
  <si>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</si>
  <si>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</si>
  <si>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</si>
  <si>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</si>
  <si>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</si>
  <si>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</si>
  <si>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</si>
  <si>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</si>
  <si>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</si>
  <si>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</si>
  <si>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</si>
  <si>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</si>
  <si>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</si>
  <si>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</si>
  <si>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</si>
  <si>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</si>
  <si>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</si>
  <si>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</si>
  <si>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</si>
  <si>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</si>
  <si>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</si>
  <si>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</si>
  <si>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</si>
  <si>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</si>
  <si>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</si>
  <si>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</si>
  <si>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</si>
  <si>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</si>
  <si>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</si>
  <si>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</si>
  <si>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</si>
  <si>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</si>
  <si>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</si>
  <si>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</si>
  <si>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</si>
  <si>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</si>
  <si>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</si>
  <si>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</si>
  <si>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</si>
  <si>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</si>
  <si>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</si>
  <si>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</si>
  <si>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</si>
  <si>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</si>
  <si>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</si>
  <si>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</si>
  <si>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</si>
  <si>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</si>
  <si>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</si>
  <si>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</si>
  <si>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</si>
  <si>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</si>
  <si>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</si>
  <si>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</si>
  <si>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</si>
  <si>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</si>
  <si>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</si>
  <si>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</si>
  <si>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</si>
  <si>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</si>
  <si>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</si>
  <si>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</si>
  <si>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</si>
  <si>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</si>
  <si>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</si>
  <si>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</si>
  <si>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</si>
  <si>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</si>
  <si>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</si>
  <si>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</si>
  <si>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</si>
  <si>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</si>
  <si>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</si>
  <si>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</si>
  <si>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</si>
  <si>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</si>
  <si>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</si>
  <si>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</si>
  <si>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</si>
  <si>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</si>
  <si>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</si>
  <si>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</si>
  <si>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</si>
  <si>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</si>
  <si>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</si>
  <si>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</si>
  <si>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</si>
  <si>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</si>
  <si>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</si>
  <si>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</si>
  <si>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</si>
  <si>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</si>
  <si>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</si>
  <si>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</si>
  <si>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</si>
  <si>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</si>
  <si>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</si>
  <si>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</si>
  <si>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</si>
  <si>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</si>
  <si>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</si>
  <si>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</si>
  <si>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</si>
  <si>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</si>
  <si>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</si>
  <si>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</si>
  <si>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</si>
  <si>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</si>
  <si>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</si>
  <si>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</si>
  <si>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</si>
  <si>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</si>
  <si>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</si>
  <si>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</si>
  <si>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</si>
  <si>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</si>
  <si>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</si>
  <si>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</si>
  <si>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</si>
  <si>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</si>
  <si>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</si>
  <si>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</si>
  <si>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</si>
  <si>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</si>
  <si>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</si>
  <si>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</si>
  <si>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</si>
  <si>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</si>
  <si>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</si>
  <si>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</si>
  <si>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</si>
  <si>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</si>
  <si>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</si>
  <si>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</si>
  <si>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</si>
  <si>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</si>
  <si>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</si>
  <si>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</si>
  <si>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</si>
  <si>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</si>
  <si>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</si>
  <si>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</si>
  <si>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</si>
  <si>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</si>
  <si>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</si>
  <si>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</si>
  <si>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</si>
  <si>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</si>
  <si>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</si>
  <si>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</si>
  <si>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</si>
  <si>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</si>
  <si>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</si>
  <si>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</si>
  <si>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</si>
  <si>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</si>
  <si>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</si>
  <si>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</si>
  <si>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</si>
  <si>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</si>
  <si>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</si>
  <si>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</si>
  <si>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</si>
  <si>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</si>
  <si>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</si>
  <si>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</si>
  <si>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</si>
  <si>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</si>
  <si>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</si>
  <si>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</si>
  <si>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</si>
  <si>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</si>
  <si>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</si>
  <si>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</si>
  <si>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</si>
  <si>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</si>
  <si>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</si>
  <si>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</si>
  <si>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</si>
  <si>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</si>
  <si>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</si>
  <si>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</si>
  <si>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</si>
  <si>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</si>
  <si>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</si>
  <si>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</si>
  <si>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</si>
  <si>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</si>
  <si>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</si>
  <si>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</si>
  <si>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</si>
  <si>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</si>
  <si>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</si>
  <si>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</si>
  <si>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</si>
  <si>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</si>
  <si>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</si>
  <si>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</si>
  <si>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</si>
  <si>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</si>
  <si>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</si>
  <si>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</si>
  <si>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</si>
  <si>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</si>
  <si>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</si>
  <si>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</si>
  <si>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</si>
  <si>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</si>
  <si>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</si>
  <si>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</si>
  <si>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</si>
  <si>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</si>
  <si>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</si>
  <si>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</si>
  <si>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</si>
  <si>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</si>
  <si>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</si>
  <si>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</si>
  <si>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</si>
  <si>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</si>
  <si>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</si>
  <si>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</si>
  <si>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</si>
  <si>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</si>
  <si>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</si>
  <si>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</si>
  <si>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</si>
  <si>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</si>
  <si>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</si>
  <si>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</si>
  <si>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</si>
  <si>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</si>
  <si>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</si>
  <si>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</si>
  <si>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</si>
  <si>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</si>
  <si>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</si>
  <si>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</si>
  <si>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</si>
  <si>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</si>
  <si>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</si>
  <si>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</si>
  <si>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</si>
  <si>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</si>
  <si>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</si>
  <si>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</si>
  <si>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</si>
  <si>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</si>
  <si>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</si>
  <si>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</si>
  <si>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</si>
  <si>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</si>
  <si>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</si>
  <si>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</si>
  <si>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</si>
  <si>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</si>
  <si>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</si>
  <si>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</si>
  <si>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</si>
  <si>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</si>
  <si>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</si>
  <si>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</si>
  <si>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</si>
  <si>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</si>
  <si>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</si>
  <si>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</si>
  <si>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</si>
  <si>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</si>
  <si>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</si>
  <si>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</si>
  <si>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</si>
  <si>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</si>
  <si>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</si>
  <si>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</si>
  <si>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</si>
  <si>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</si>
  <si>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</si>
  <si>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</si>
  <si>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</si>
  <si>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</si>
  <si>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</si>
  <si>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</si>
  <si>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</si>
  <si>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</si>
  <si>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</si>
  <si>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</si>
  <si>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</si>
  <si>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</si>
  <si>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</si>
  <si>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</si>
  <si>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</si>
  <si>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</si>
  <si>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</si>
  <si>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</si>
  <si>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</si>
  <si>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</si>
  <si>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</si>
  <si>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</si>
  <si>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</si>
  <si>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</si>
  <si>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</si>
  <si>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</si>
  <si>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</si>
  <si>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</si>
  <si>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</si>
  <si>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</si>
  <si>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</si>
  <si>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</si>
  <si>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</si>
  <si>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</si>
  <si>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</si>
  <si>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</si>
  <si>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</si>
  <si>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</si>
  <si>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</si>
  <si>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</si>
  <si>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</si>
  <si>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</si>
  <si>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</si>
  <si>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</si>
  <si>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</si>
  <si>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</si>
  <si>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</si>
  <si>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</si>
  <si>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</si>
  <si>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</si>
  <si>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</si>
  <si>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</si>
  <si>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</si>
  <si>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</si>
  <si>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</si>
  <si>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</si>
  <si>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</si>
  <si>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</si>
  <si>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</si>
  <si>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</si>
  <si>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</si>
  <si>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</si>
  <si>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</si>
  <si>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</si>
  <si>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</si>
  <si>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</si>
  <si>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</si>
  <si>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</si>
  <si>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</si>
  <si>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</si>
  <si>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</si>
  <si>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</si>
  <si>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</si>
  <si>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</si>
  <si>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</si>
  <si>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</si>
  <si>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</si>
  <si>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</si>
  <si>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</si>
  <si>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</si>
  <si>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</si>
  <si>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</si>
  <si>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</si>
  <si>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</si>
  <si>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</si>
  <si>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</si>
  <si>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</si>
  <si>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</si>
  <si>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</si>
  <si>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</si>
  <si>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</si>
  <si>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</si>
  <si>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</si>
  <si>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</si>
  <si>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</si>
  <si>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</si>
  <si>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</si>
  <si>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</si>
  <si>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</si>
  <si>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</si>
  <si>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</si>
  <si>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</si>
  <si>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</si>
  <si>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</si>
  <si>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</si>
  <si>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</si>
  <si>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</si>
  <si>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</si>
  <si>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</si>
  <si>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</si>
  <si>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</si>
  <si>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</si>
  <si>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</si>
  <si>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</si>
  <si>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</si>
  <si>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</si>
  <si>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</si>
  <si>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</si>
  <si>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</si>
  <si>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</si>
  <si>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</si>
  <si>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</si>
  <si>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</si>
  <si>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</si>
  <si>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</si>
  <si>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</si>
  <si>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</si>
  <si>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</si>
  <si>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</si>
  <si>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</si>
  <si>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</si>
  <si>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</si>
  <si>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</si>
  <si>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</si>
  <si>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</si>
  <si>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</si>
  <si>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</si>
  <si>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</si>
  <si>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</si>
  <si>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</si>
  <si>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</si>
  <si>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</si>
  <si>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</si>
  <si>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</si>
  <si>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</si>
  <si>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</si>
  <si>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</si>
  <si>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</si>
  <si>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</si>
  <si>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</si>
  <si>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</si>
  <si>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</si>
  <si>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</si>
  <si>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</si>
  <si>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</si>
  <si>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</si>
  <si>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</si>
  <si>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</si>
  <si>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</si>
  <si>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</si>
  <si>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</si>
  <si>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</si>
  <si>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</si>
  <si>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</si>
  <si>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</si>
  <si>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</si>
  <si>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</si>
  <si>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</si>
  <si>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</si>
  <si>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</si>
  <si>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</si>
  <si>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</si>
  <si>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</si>
  <si>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</si>
  <si>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</si>
  <si>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</si>
  <si>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</si>
  <si>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</si>
  <si>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</si>
  <si>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</si>
  <si>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</si>
  <si>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</si>
  <si>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</si>
  <si>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</si>
  <si>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</si>
  <si>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</si>
  <si>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</si>
  <si>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</si>
  <si>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</si>
  <si>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</si>
  <si>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</si>
  <si>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</si>
  <si>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</si>
  <si>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</si>
  <si>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</si>
  <si>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</si>
  <si>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</si>
  <si>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</si>
  <si>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</si>
  <si>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</si>
  <si>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</si>
  <si>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</si>
  <si>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</si>
  <si>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</si>
  <si>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</si>
  <si>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</si>
  <si>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</si>
  <si>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</si>
  <si>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</si>
  <si>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</si>
  <si>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</si>
  <si>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</si>
  <si>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</si>
  <si>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</si>
  <si>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</si>
  <si>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</si>
  <si>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</si>
  <si>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</si>
  <si>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</si>
  <si>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</si>
  <si>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</si>
  <si>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</si>
  <si>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</si>
  <si>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</si>
  <si>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</si>
  <si>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</si>
  <si>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</si>
  <si>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</si>
  <si>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</si>
  <si>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</si>
  <si>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</si>
  <si>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</si>
  <si>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</si>
  <si>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</si>
  <si>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</si>
  <si>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</si>
  <si>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</si>
  <si>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</si>
  <si>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</si>
  <si>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</si>
  <si>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</si>
  <si>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</si>
  <si>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</si>
  <si>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</si>
  <si>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</si>
  <si>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</si>
  <si>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</si>
  <si>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</si>
  <si>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</si>
  <si>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</si>
  <si>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</si>
  <si>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</si>
  <si>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</si>
  <si>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</si>
  <si>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</si>
  <si>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</si>
  <si>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</si>
  <si>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</si>
  <si>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</si>
  <si>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</si>
  <si>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</si>
  <si>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</si>
  <si>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</si>
  <si>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</si>
  <si>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</si>
  <si>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</si>
  <si>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</si>
  <si>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</si>
  <si>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</si>
  <si>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</si>
  <si>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</si>
  <si>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</si>
  <si>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</si>
  <si>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</si>
  <si>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</si>
  <si>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</si>
  <si>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</si>
  <si>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</si>
  <si>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</si>
  <si>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</si>
  <si>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</si>
  <si>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</si>
  <si>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</si>
  <si>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</si>
  <si>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</si>
  <si>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</si>
  <si>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</si>
  <si>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</si>
  <si>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</si>
  <si>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</si>
  <si>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</si>
  <si>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</si>
  <si>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</si>
  <si>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</si>
  <si>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</si>
  <si>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</si>
  <si>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</si>
  <si>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</si>
  <si>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</si>
  <si>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</si>
  <si>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</si>
  <si>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</si>
  <si>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</si>
  <si>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</si>
  <si>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</si>
  <si>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</si>
  <si>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</si>
  <si>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</si>
  <si>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</si>
  <si>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</si>
  <si>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</si>
  <si>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</si>
  <si>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</si>
  <si>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</si>
  <si>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</si>
  <si>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</si>
  <si>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</si>
  <si>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</si>
  <si>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</si>
  <si>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</si>
  <si>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</si>
  <si>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</si>
  <si>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</si>
  <si>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</si>
  <si>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</si>
  <si>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</si>
  <si>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</si>
  <si>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</si>
  <si>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</si>
  <si>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</si>
  <si>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</si>
  <si>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</si>
  <si>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</si>
  <si>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</si>
  <si>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</si>
  <si>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</si>
  <si>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</si>
  <si>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</si>
  <si>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</si>
  <si>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</si>
  <si>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</si>
  <si>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</si>
  <si>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</si>
  <si>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</si>
  <si>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</si>
  <si>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</si>
  <si>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</si>
  <si>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</si>
  <si>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</si>
  <si>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</si>
  <si>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</si>
  <si>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</si>
  <si>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</si>
  <si>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</si>
  <si>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</si>
  <si>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</si>
  <si>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</si>
  <si>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</si>
  <si>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</si>
  <si>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</si>
  <si>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</si>
  <si>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</si>
  <si>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</si>
  <si>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</si>
  <si>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</si>
  <si>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</si>
  <si>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</si>
  <si>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</si>
  <si>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</si>
  <si>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</si>
  <si>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</si>
  <si>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</si>
  <si>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</si>
  <si>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</si>
  <si>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</si>
  <si>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</si>
  <si>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</si>
  <si>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</si>
  <si>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</si>
  <si>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</si>
  <si>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</si>
  <si>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</si>
  <si>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</si>
  <si>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</si>
  <si>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</si>
  <si>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</si>
  <si>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</si>
  <si>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</si>
  <si>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</si>
  <si>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</si>
  <si>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</si>
  <si>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</si>
  <si>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</si>
  <si>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</si>
  <si>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</si>
  <si>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</si>
  <si>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</si>
  <si>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</si>
  <si>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</si>
  <si>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</si>
  <si>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</si>
  <si>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</si>
  <si>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</si>
  <si>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</si>
  <si>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</si>
  <si>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</si>
  <si>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</si>
  <si>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</si>
  <si>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</si>
  <si>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</si>
  <si>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</si>
  <si>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</si>
  <si>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</si>
  <si>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</si>
  <si>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</si>
  <si>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</si>
  <si>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</si>
  <si>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</si>
  <si>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</si>
  <si>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</si>
  <si>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</si>
  <si>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</si>
  <si>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</si>
  <si>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</si>
  <si>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</si>
  <si>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</si>
  <si>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</si>
  <si>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</si>
  <si>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</si>
  <si>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</si>
  <si>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</si>
  <si>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</si>
  <si>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</si>
  <si>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</si>
  <si>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</si>
  <si>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</si>
  <si>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</si>
  <si>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</si>
  <si>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</si>
  <si>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</si>
  <si>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</si>
  <si>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</si>
  <si>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</si>
  <si>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</si>
  <si>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</si>
  <si>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</si>
  <si>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</si>
  <si>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</si>
  <si>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</si>
  <si>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</si>
  <si>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</si>
  <si>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</si>
  <si>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</si>
  <si>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</si>
  <si>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</si>
  <si>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</si>
  <si>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</si>
  <si>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</si>
  <si>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</si>
  <si>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</si>
  <si>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</si>
  <si>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</si>
  <si>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</si>
  <si>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</si>
  <si>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</si>
  <si>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</si>
  <si>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</si>
  <si>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</si>
  <si>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</si>
  <si>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</si>
  <si>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</si>
  <si>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</si>
  <si>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</si>
  <si>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</si>
  <si>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</si>
  <si>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</si>
  <si>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</si>
  <si>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</si>
  <si>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</si>
  <si>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</si>
  <si>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</si>
  <si>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</si>
  <si>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</si>
  <si>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</si>
  <si>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</si>
  <si>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</si>
  <si>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</si>
  <si>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</si>
  <si>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</si>
  <si>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</si>
  <si>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</si>
  <si>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</si>
  <si>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</si>
  <si>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</si>
  <si>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</si>
  <si>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</si>
  <si>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</si>
  <si>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</si>
  <si>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</si>
  <si>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</si>
  <si>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</si>
  <si>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</si>
  <si>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</si>
  <si>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</si>
  <si>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</si>
  <si>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</si>
  <si>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</si>
  <si>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</si>
  <si>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</si>
  <si>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</si>
  <si>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</si>
  <si>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</si>
  <si>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</si>
  <si>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</si>
  <si>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</si>
  <si>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</si>
  <si>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</si>
  <si>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</si>
  <si>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</si>
  <si>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</si>
  <si>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</si>
  <si>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</si>
  <si>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</si>
  <si>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</si>
  <si>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</si>
  <si>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</si>
  <si>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</si>
  <si>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</si>
  <si>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</si>
  <si>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</si>
  <si>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</si>
  <si>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</si>
  <si>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</si>
  <si>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</si>
  <si>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</si>
  <si>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</si>
  <si>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</si>
  <si>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</si>
  <si>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</si>
  <si>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</si>
  <si>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</si>
  <si>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</si>
  <si>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</si>
  <si>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</si>
  <si>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</si>
  <si>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</si>
  <si>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</si>
  <si>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</si>
  <si>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</si>
  <si>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</si>
  <si>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</si>
  <si>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</si>
  <si>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</si>
  <si>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</si>
  <si>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</si>
  <si>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</si>
  <si>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</si>
  <si>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</si>
  <si>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</si>
  <si>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</si>
  <si>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</si>
  <si>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</si>
  <si>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</si>
  <si>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</si>
  <si>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</si>
  <si>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</si>
  <si>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</si>
  <si>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</si>
  <si>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</si>
  <si>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</si>
  <si>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</si>
  <si>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</si>
  <si>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</si>
  <si>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</si>
  <si>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</si>
  <si>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</si>
  <si>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</si>
  <si>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</si>
  <si>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</si>
  <si>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</si>
  <si>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</si>
  <si>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</si>
  <si>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</si>
  <si>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</si>
  <si>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</si>
  <si>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</si>
  <si>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</si>
  <si>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</si>
  <si>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</si>
  <si>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</si>
  <si>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</si>
  <si>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</si>
  <si>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</si>
  <si>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</si>
  <si>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</si>
  <si>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</si>
  <si>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</si>
  <si>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</si>
  <si>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</si>
  <si>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</si>
  <si>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</si>
  <si>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</si>
  <si>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</si>
  <si>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</si>
  <si>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</si>
  <si>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</si>
  <si>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</si>
  <si>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</si>
  <si>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</si>
  <si>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</si>
  <si>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</si>
  <si>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</si>
  <si>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</si>
  <si>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</si>
  <si>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</si>
  <si>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</si>
  <si>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</si>
  <si>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</si>
  <si>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</si>
  <si>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</si>
  <si>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</si>
  <si>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</si>
  <si>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</si>
  <si>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</si>
  <si>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</si>
  <si>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</si>
  <si>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</si>
  <si>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</si>
  <si>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</si>
  <si>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</si>
  <si>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</si>
  <si>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</si>
  <si>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</si>
  <si>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</si>
  <si>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</si>
  <si>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</si>
  <si>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</si>
  <si>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</si>
  <si>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</si>
  <si>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</si>
  <si>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</si>
  <si>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</si>
  <si>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</si>
  <si>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</si>
  <si>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</si>
  <si>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</si>
  <si>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</si>
  <si>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</si>
  <si>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</si>
  <si>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</si>
  <si>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</si>
  <si>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</si>
  <si>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</si>
  <si>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</si>
  <si>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</si>
  <si>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</si>
  <si>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</si>
  <si>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</si>
  <si>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</si>
  <si>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</si>
  <si>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</si>
  <si>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</si>
  <si>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</si>
  <si>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</si>
  <si>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</si>
  <si>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</si>
  <si>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</si>
  <si>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</si>
  <si>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</si>
  <si>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</si>
  <si>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</si>
  <si>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</si>
  <si>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</si>
  <si>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</si>
  <si>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</si>
  <si>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</si>
  <si>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</si>
  <si>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</si>
  <si>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</si>
  <si>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</si>
  <si>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</si>
  <si>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</si>
  <si>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</si>
  <si>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</si>
  <si>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</si>
  <si>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</si>
  <si>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</si>
  <si>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</si>
  <si>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</si>
  <si>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</si>
  <si>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</si>
  <si>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</si>
  <si>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</si>
  <si>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</si>
  <si>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</si>
  <si>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</si>
  <si>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</si>
  <si>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</si>
  <si>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</si>
  <si>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</si>
  <si>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</si>
  <si>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</si>
  <si>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</si>
  <si>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</si>
  <si>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</si>
  <si>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</si>
  <si>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</si>
  <si>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</si>
  <si>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</si>
  <si>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</si>
  <si>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</si>
  <si>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</si>
  <si>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</si>
  <si>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</si>
  <si>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</si>
  <si>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</si>
  <si>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</si>
  <si>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</si>
  <si>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</si>
  <si>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</si>
  <si>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</si>
  <si>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</si>
  <si>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</si>
  <si>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</si>
  <si>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</si>
  <si>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</si>
  <si>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</si>
  <si>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</si>
  <si>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</si>
  <si>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</si>
  <si>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</si>
  <si>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</si>
  <si>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</si>
  <si>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</si>
  <si>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</si>
  <si>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</si>
  <si>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</si>
  <si>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</si>
  <si>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</si>
  <si>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</si>
  <si>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</si>
  <si>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</si>
  <si>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</si>
  <si>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</si>
  <si>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</si>
  <si>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</si>
  <si>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</si>
  <si>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</si>
  <si>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</si>
  <si>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</si>
  <si>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</si>
  <si>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</si>
  <si>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</si>
  <si>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</si>
  <si>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</si>
  <si>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</si>
  <si>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</si>
  <si>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</si>
  <si>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</si>
  <si>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</si>
  <si>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</si>
  <si>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</si>
  <si>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</si>
  <si>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</si>
  <si>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</si>
  <si>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</si>
  <si>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</si>
  <si>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</si>
  <si>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</si>
  <si>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</si>
  <si>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</si>
  <si>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</si>
  <si>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</si>
  <si>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</si>
  <si>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</si>
  <si>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</si>
  <si>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</si>
  <si>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</si>
  <si>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</si>
  <si>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</si>
  <si>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</si>
  <si>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</si>
  <si>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</si>
  <si>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SC</t>
  </si>
  <si>
    <t>Div by 0</t>
  </si>
  <si>
    <t>32.56</t>
  </si>
  <si>
    <t>-100</t>
  </si>
  <si>
    <t>5.496</t>
  </si>
  <si>
    <t>-39.8</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</si>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</sst>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135268</v>
      </c>
      <c r="D7" s="154" t="str">
        <f>IF($B7="N/A","N/A",IF(C7&gt;15,"No",IF(C7&lt;-15,"No","Yes")))</f>
        <v>N/A</v>
      </c>
      <c r="E7" s="150">
        <v>130083</v>
      </c>
      <c r="F7" s="154" t="str">
        <f>IF($B7="N/A","N/A",IF(E7&gt;15,"No",IF(E7&lt;-15,"No","Yes")))</f>
        <v>N/A</v>
      </c>
      <c r="G7" s="150">
        <v>102226</v>
      </c>
      <c r="H7" s="154" t="str">
        <f>IF($B7="N/A","N/A",IF(G7&gt;15,"No",IF(G7&lt;-15,"No","Yes")))</f>
        <v>N/A</v>
      </c>
      <c r="I7" s="155">
        <v>-3.83</v>
      </c>
      <c r="J7" s="155">
        <v>-21.4</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98.966994697999993</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49.019818833000002</v>
      </c>
      <c r="H12" s="30" t="str">
        <f t="shared" si="3"/>
        <v>No</v>
      </c>
      <c r="I12" s="32" t="s">
        <v>49</v>
      </c>
      <c r="J12" s="32" t="s">
        <v>49</v>
      </c>
      <c r="K12" s="30" t="str">
        <f t="shared" si="0"/>
        <v>N/A</v>
      </c>
    </row>
    <row r="13" spans="1:12">
      <c r="A13" s="76" t="s">
        <v>1036</v>
      </c>
      <c r="B13" s="25" t="s">
        <v>49</v>
      </c>
      <c r="C13" s="26">
        <v>135268</v>
      </c>
      <c r="D13" s="30" t="str">
        <f>IF($B13="N/A","N/A",IF(C13&gt;15,"No",IF(C13&lt;-15,"No","Yes")))</f>
        <v>N/A</v>
      </c>
      <c r="E13" s="26">
        <v>130083</v>
      </c>
      <c r="F13" s="30" t="str">
        <f>IF($B13="N/A","N/A",IF(E13&gt;15,"No",IF(E13&lt;-15,"No","Yes")))</f>
        <v>N/A</v>
      </c>
      <c r="G13" s="26">
        <v>102226</v>
      </c>
      <c r="H13" s="30" t="str">
        <f>IF($B13="N/A","N/A",IF(G13&gt;15,"No",IF(G13&lt;-15,"No","Yes")))</f>
        <v>N/A</v>
      </c>
      <c r="I13" s="32">
        <v>-3.83</v>
      </c>
      <c r="J13" s="32">
        <v>-21.4</v>
      </c>
      <c r="K13" s="30" t="str">
        <f t="shared" si="0"/>
        <v>Yes</v>
      </c>
    </row>
    <row r="14" spans="1:12">
      <c r="A14" s="77" t="s">
        <v>633</v>
      </c>
      <c r="B14" s="25" t="s">
        <v>51</v>
      </c>
      <c r="C14" s="30">
        <v>10.817044682000001</v>
      </c>
      <c r="D14" s="30" t="str">
        <f>IF($B14="N/A","N/A",IF(C14&gt;20,"No",IF(C14&lt;5,"No","Yes")))</f>
        <v>Yes</v>
      </c>
      <c r="E14" s="30">
        <v>18.611963131</v>
      </c>
      <c r="F14" s="30" t="str">
        <f>IF($B14="N/A","N/A",IF(E14&gt;20,"No",IF(E14&lt;5,"No","Yes")))</f>
        <v>Yes</v>
      </c>
      <c r="G14" s="30">
        <v>25.671551268999998</v>
      </c>
      <c r="H14" s="30" t="str">
        <f>IF($B14="N/A","N/A",IF(G14&gt;20,"No",IF(G14&lt;5,"No","Yes")))</f>
        <v>No</v>
      </c>
      <c r="I14" s="32">
        <v>72.06</v>
      </c>
      <c r="J14" s="32">
        <v>37.93</v>
      </c>
      <c r="K14" s="30" t="str">
        <f t="shared" si="0"/>
        <v>No</v>
      </c>
    </row>
    <row r="15" spans="1:12">
      <c r="A15" s="77" t="s">
        <v>1037</v>
      </c>
      <c r="B15" s="25" t="s">
        <v>49</v>
      </c>
      <c r="C15" s="30">
        <v>1.1813584882999999</v>
      </c>
      <c r="D15" s="30" t="str">
        <f>IF($B15="N/A","N/A",IF(C15&gt;15,"No",IF(C15&lt;-15,"No","Yes")))</f>
        <v>N/A</v>
      </c>
      <c r="E15" s="30">
        <v>17.275893084</v>
      </c>
      <c r="F15" s="30" t="str">
        <f>IF($B15="N/A","N/A",IF(E15&gt;15,"No",IF(E15&lt;-15,"No","Yes")))</f>
        <v>N/A</v>
      </c>
      <c r="G15" s="30">
        <v>13.791990296</v>
      </c>
      <c r="H15" s="30" t="str">
        <f>IF($B15="N/A","N/A",IF(G15&gt;15,"No",IF(G15&lt;-15,"No","Yes")))</f>
        <v>N/A</v>
      </c>
      <c r="I15" s="32">
        <v>1362</v>
      </c>
      <c r="J15" s="32">
        <v>-20.2</v>
      </c>
      <c r="K15" s="30" t="str">
        <f t="shared" si="0"/>
        <v>Yes</v>
      </c>
    </row>
    <row r="16" spans="1:12">
      <c r="A16" s="77" t="s">
        <v>1038</v>
      </c>
      <c r="B16" s="25" t="s">
        <v>49</v>
      </c>
      <c r="C16" s="124">
        <v>7140.5832289999998</v>
      </c>
      <c r="D16" s="30" t="str">
        <f>IF($B16="N/A","N/A",IF(C16&gt;15,"No",IF(C16&lt;-15,"No","Yes")))</f>
        <v>N/A</v>
      </c>
      <c r="E16" s="124">
        <v>6617.0801406</v>
      </c>
      <c r="F16" s="30" t="str">
        <f>IF($B16="N/A","N/A",IF(E16&gt;15,"No",IF(E16&lt;-15,"No","Yes")))</f>
        <v>N/A</v>
      </c>
      <c r="G16" s="124">
        <v>6542.9243208999997</v>
      </c>
      <c r="H16" s="30" t="str">
        <f>IF($B16="N/A","N/A",IF(G16&gt;15,"No",IF(G16&lt;-15,"No","Yes")))</f>
        <v>N/A</v>
      </c>
      <c r="I16" s="32">
        <v>-7.33</v>
      </c>
      <c r="J16" s="32">
        <v>-1.1200000000000001</v>
      </c>
      <c r="K16" s="30" t="str">
        <f t="shared" si="0"/>
        <v>Yes</v>
      </c>
    </row>
    <row r="17" spans="1:11" ht="12.75" customHeight="1">
      <c r="A17" s="51" t="s">
        <v>1039</v>
      </c>
      <c r="B17" s="25" t="s">
        <v>49</v>
      </c>
      <c r="C17" s="26">
        <v>43</v>
      </c>
      <c r="D17" s="25" t="s">
        <v>49</v>
      </c>
      <c r="E17" s="26">
        <v>57</v>
      </c>
      <c r="F17" s="25" t="s">
        <v>49</v>
      </c>
      <c r="G17" s="26">
        <v>39</v>
      </c>
      <c r="H17" s="30" t="str">
        <f>IF($B17="N/A","N/A",IF(G17&gt;15,"No",IF(G17&lt;-15,"No","Yes")))</f>
        <v>N/A</v>
      </c>
      <c r="I17" s="25" t="s">
        <v>1208</v>
      </c>
      <c r="J17" s="32">
        <v>-31.6</v>
      </c>
      <c r="K17" s="30" t="str">
        <f t="shared" si="0"/>
        <v>No</v>
      </c>
    </row>
    <row r="18" spans="1:11" ht="25.5">
      <c r="A18" s="51" t="s">
        <v>1040</v>
      </c>
      <c r="B18" s="25" t="s">
        <v>49</v>
      </c>
      <c r="C18" s="78">
        <v>11043.697673999999</v>
      </c>
      <c r="D18" s="30" t="str">
        <f>IF($B18="N/A","N/A",IF(C18&gt;60,"No",IF(C18&lt;15,"No","Yes")))</f>
        <v>N/A</v>
      </c>
      <c r="E18" s="78">
        <v>20366.543860000002</v>
      </c>
      <c r="F18" s="30" t="str">
        <f>IF($B18="N/A","N/A",IF(E18&gt;60,"No",IF(E18&lt;15,"No","Yes")))</f>
        <v>N/A</v>
      </c>
      <c r="G18" s="78">
        <v>20251.948718</v>
      </c>
      <c r="H18" s="30" t="str">
        <f>IF($B18="N/A","N/A",IF(G18&gt;60,"No",IF(G18&lt;15,"No","Yes")))</f>
        <v>N/A</v>
      </c>
      <c r="I18" s="32">
        <v>84.42</v>
      </c>
      <c r="J18" s="32">
        <v>-0.56299999999999994</v>
      </c>
      <c r="K18" s="30" t="str">
        <f t="shared" si="0"/>
        <v>Yes</v>
      </c>
    </row>
    <row r="19" spans="1:11">
      <c r="A19" s="51" t="s">
        <v>1041</v>
      </c>
      <c r="B19" s="25" t="s">
        <v>121</v>
      </c>
      <c r="C19" s="26">
        <v>11</v>
      </c>
      <c r="D19" s="30" t="str">
        <f>IF($B19="N/A","N/A",IF(C19="N/A","N/A",IF(C19=0,"Yes","No")))</f>
        <v>No</v>
      </c>
      <c r="E19" s="26">
        <v>0</v>
      </c>
      <c r="F19" s="30" t="str">
        <f>IF($B19="N/A","N/A",IF(E19="N/A","N/A",IF(E19=0,"Yes","No")))</f>
        <v>Yes</v>
      </c>
      <c r="G19" s="26">
        <v>0</v>
      </c>
      <c r="H19" s="30" t="str">
        <f>IF($B19="N/A","N/A",IF(G19=0,"Yes","No"))</f>
        <v>Yes</v>
      </c>
      <c r="I19" s="25" t="s">
        <v>1209</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120636</v>
      </c>
      <c r="D23" s="30" t="str">
        <f>IF($B23="N/A","N/A",IF(C23&gt;15,"No",IF(C23&lt;-15,"No","Yes")))</f>
        <v>N/A</v>
      </c>
      <c r="E23" s="26">
        <v>105872</v>
      </c>
      <c r="F23" s="30" t="str">
        <f>IF($B23="N/A","N/A",IF(E23&gt;15,"No",IF(E23&lt;-15,"No","Yes")))</f>
        <v>N/A</v>
      </c>
      <c r="G23" s="26">
        <v>75983</v>
      </c>
      <c r="H23" s="30" t="str">
        <f>IF($B23="N/A","N/A",IF(G23&gt;15,"No",IF(G23&lt;-15,"No","Yes")))</f>
        <v>N/A</v>
      </c>
      <c r="I23" s="32">
        <v>-12.2</v>
      </c>
      <c r="J23" s="32">
        <v>-28.2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4734.3635647999999</v>
      </c>
      <c r="D26" s="30" t="str">
        <f>IF($B26="N/A","N/A",IF(C26&gt;7000,"No",IF(C26&lt;2000,"No","Yes")))</f>
        <v>Yes</v>
      </c>
      <c r="E26" s="124">
        <v>5927.3816401000004</v>
      </c>
      <c r="F26" s="30" t="str">
        <f>IF($B26="N/A","N/A",IF(E26&gt;7000,"No",IF(E26&lt;2000,"No","Yes")))</f>
        <v>Yes</v>
      </c>
      <c r="G26" s="124">
        <v>7594.4002606000004</v>
      </c>
      <c r="H26" s="30" t="str">
        <f>IF($B26="N/A","N/A",IF(G26&gt;7000,"No",IF(G26&lt;2000,"No","Yes")))</f>
        <v>No</v>
      </c>
      <c r="I26" s="32">
        <v>25.2</v>
      </c>
      <c r="J26" s="32">
        <v>28.12</v>
      </c>
      <c r="K26" s="30" t="str">
        <f t="shared" si="6"/>
        <v>Yes</v>
      </c>
    </row>
    <row r="27" spans="1:11">
      <c r="A27" s="76" t="s">
        <v>176</v>
      </c>
      <c r="B27" s="25" t="s">
        <v>49</v>
      </c>
      <c r="C27" s="124">
        <v>1075.0456004</v>
      </c>
      <c r="D27" s="30" t="str">
        <f>IF($B27="N/A","N/A",IF(C27&gt;15,"No",IF(C27&lt;-15,"No","Yes")))</f>
        <v>N/A</v>
      </c>
      <c r="E27" s="124">
        <v>1304.4316721</v>
      </c>
      <c r="F27" s="30" t="str">
        <f>IF($B27="N/A","N/A",IF(E27&gt;15,"No",IF(E27&lt;-15,"No","Yes")))</f>
        <v>N/A</v>
      </c>
      <c r="G27" s="124">
        <v>1510.1518467999999</v>
      </c>
      <c r="H27" s="30" t="str">
        <f>IF($B27="N/A","N/A",IF(G27&gt;15,"No",IF(G27&lt;-15,"No","Yes")))</f>
        <v>N/A</v>
      </c>
      <c r="I27" s="32">
        <v>21.34</v>
      </c>
      <c r="J27" s="32">
        <v>15.77</v>
      </c>
      <c r="K27" s="30" t="str">
        <f t="shared" si="6"/>
        <v>Yes</v>
      </c>
    </row>
    <row r="28" spans="1:11">
      <c r="A28" s="76" t="s">
        <v>1047</v>
      </c>
      <c r="B28" s="25" t="s">
        <v>14</v>
      </c>
      <c r="C28" s="30">
        <v>2.1676779734</v>
      </c>
      <c r="D28" s="30" t="str">
        <f>IF($B28="N/A","N/A",IF(C28&gt;10,"No",IF(C28&lt;=0,"No","Yes")))</f>
        <v>Yes</v>
      </c>
      <c r="E28" s="30">
        <v>2.6522593319999999</v>
      </c>
      <c r="F28" s="30" t="str">
        <f>IF($B28="N/A","N/A",IF(E28&gt;10,"No",IF(E28&lt;=0,"No","Yes")))</f>
        <v>Yes</v>
      </c>
      <c r="G28" s="30">
        <v>3.4152376189</v>
      </c>
      <c r="H28" s="30" t="str">
        <f>IF($B28="N/A","N/A",IF(G28&gt;10,"No",IF(G28&lt;=0,"No","Yes")))</f>
        <v>Yes</v>
      </c>
      <c r="I28" s="32">
        <v>22.35</v>
      </c>
      <c r="J28" s="32">
        <v>28.77</v>
      </c>
      <c r="K28" s="30" t="str">
        <f t="shared" si="6"/>
        <v>Yes</v>
      </c>
    </row>
    <row r="29" spans="1:11">
      <c r="A29" s="76" t="s">
        <v>1048</v>
      </c>
      <c r="B29" s="25" t="s">
        <v>49</v>
      </c>
      <c r="C29" s="124">
        <v>1978.7189292999999</v>
      </c>
      <c r="D29" s="30" t="str">
        <f>IF($B29="N/A","N/A",IF(C29&gt;15,"No",IF(C29&lt;-15,"No","Yes")))</f>
        <v>N/A</v>
      </c>
      <c r="E29" s="124">
        <v>2383.5826210999999</v>
      </c>
      <c r="F29" s="30" t="str">
        <f>IF($B29="N/A","N/A",IF(E29&gt;15,"No",IF(E29&lt;-15,"No","Yes")))</f>
        <v>N/A</v>
      </c>
      <c r="G29" s="124">
        <v>2728.0242775000002</v>
      </c>
      <c r="H29" s="30" t="str">
        <f>IF($B29="N/A","N/A",IF(G29&gt;15,"No",IF(G29&lt;-15,"No","Yes")))</f>
        <v>N/A</v>
      </c>
      <c r="I29" s="32">
        <v>20.46</v>
      </c>
      <c r="J29" s="32">
        <v>14.45</v>
      </c>
      <c r="K29" s="30" t="str">
        <f t="shared" si="6"/>
        <v>Yes</v>
      </c>
    </row>
    <row r="30" spans="1:11">
      <c r="A30" s="76" t="s">
        <v>1049</v>
      </c>
      <c r="B30" s="25" t="s">
        <v>52</v>
      </c>
      <c r="C30" s="32">
        <v>99.975131801000003</v>
      </c>
      <c r="D30" s="30" t="str">
        <f>IF($B30="N/A","N/A",IF(C30&gt;100,"No",IF(C30&lt;95,"No","Yes")))</f>
        <v>Yes</v>
      </c>
      <c r="E30" s="32">
        <v>99.728917938999999</v>
      </c>
      <c r="F30" s="30" t="str">
        <f>IF($B30="N/A","N/A",IF(E30&gt;100,"No",IF(E30&lt;95,"No","Yes")))</f>
        <v>Yes</v>
      </c>
      <c r="G30" s="32">
        <v>99.807851756000005</v>
      </c>
      <c r="H30" s="30" t="str">
        <f>IF($B30="N/A","N/A",IF(G30&gt;100,"No",IF(G30&lt;95,"No","Yes")))</f>
        <v>Yes</v>
      </c>
      <c r="I30" s="32">
        <v>-0.246</v>
      </c>
      <c r="J30" s="32">
        <v>7.9100000000000004E-2</v>
      </c>
      <c r="K30" s="30" t="str">
        <f t="shared" si="6"/>
        <v>Yes</v>
      </c>
    </row>
    <row r="31" spans="1:11">
      <c r="A31" s="76" t="s">
        <v>178</v>
      </c>
      <c r="B31" s="25" t="s">
        <v>122</v>
      </c>
      <c r="C31" s="32">
        <v>1.1456809777000001</v>
      </c>
      <c r="D31" s="30" t="str">
        <f>IF($B31="N/A","N/A",IF(C31&gt;1,"Yes","No"))</f>
        <v>Yes</v>
      </c>
      <c r="E31" s="32">
        <v>1.1632428849000001</v>
      </c>
      <c r="F31" s="30" t="str">
        <f>IF($B31="N/A","N/A",IF(E31&gt;1,"Yes","No"))</f>
        <v>Yes</v>
      </c>
      <c r="G31" s="32">
        <v>1.1848438097</v>
      </c>
      <c r="H31" s="30" t="str">
        <f>IF($B31="N/A","N/A",IF(G31&gt;1,"Yes","No"))</f>
        <v>Yes</v>
      </c>
      <c r="I31" s="32">
        <v>1.5329999999999999</v>
      </c>
      <c r="J31" s="32">
        <v>1.857</v>
      </c>
      <c r="K31" s="30" t="str">
        <f t="shared" si="6"/>
        <v>Yes</v>
      </c>
    </row>
    <row r="32" spans="1:11">
      <c r="A32" s="76" t="s">
        <v>1050</v>
      </c>
      <c r="B32" s="25" t="s">
        <v>52</v>
      </c>
      <c r="C32" s="32">
        <v>99.890579926000001</v>
      </c>
      <c r="D32" s="30" t="str">
        <f>IF($B32="N/A","N/A",IF(C32&gt;100,"No",IF(C32&lt;95,"No","Yes")))</f>
        <v>Yes</v>
      </c>
      <c r="E32" s="32">
        <v>99.654299531999996</v>
      </c>
      <c r="F32" s="30" t="str">
        <f>IF($B32="N/A","N/A",IF(E32&gt;100,"No",IF(E32&lt;95,"No","Yes")))</f>
        <v>Yes</v>
      </c>
      <c r="G32" s="32">
        <v>99.732834976000007</v>
      </c>
      <c r="H32" s="30" t="str">
        <f>IF($B32="N/A","N/A",IF(G32&gt;100,"No",IF(G32&lt;95,"No","Yes")))</f>
        <v>Yes</v>
      </c>
      <c r="I32" s="32">
        <v>-0.23699999999999999</v>
      </c>
      <c r="J32" s="32">
        <v>7.8799999999999995E-2</v>
      </c>
      <c r="K32" s="30" t="str">
        <f t="shared" si="6"/>
        <v>Yes</v>
      </c>
    </row>
    <row r="33" spans="1:11">
      <c r="A33" s="76" t="s">
        <v>179</v>
      </c>
      <c r="B33" s="25" t="s">
        <v>123</v>
      </c>
      <c r="C33" s="32">
        <v>8.9751045608000002</v>
      </c>
      <c r="D33" s="30" t="str">
        <f>IF($B33="N/A","N/A",IF(C33&gt;3,"Yes","No"))</f>
        <v>Yes</v>
      </c>
      <c r="E33" s="32">
        <v>9.1544935833000007</v>
      </c>
      <c r="F33" s="30" t="str">
        <f>IF($B33="N/A","N/A",IF(E33&gt;3,"Yes","No"))</f>
        <v>Yes</v>
      </c>
      <c r="G33" s="32">
        <v>9.4324887833000002</v>
      </c>
      <c r="H33" s="30" t="str">
        <f>IF($B33="N/A","N/A",IF(G33&gt;3,"Yes","No"))</f>
        <v>Yes</v>
      </c>
      <c r="I33" s="32">
        <v>1.9990000000000001</v>
      </c>
      <c r="J33" s="32">
        <v>3.0369999999999999</v>
      </c>
      <c r="K33" s="30" t="str">
        <f t="shared" si="6"/>
        <v>Yes</v>
      </c>
    </row>
    <row r="34" spans="1:11">
      <c r="A34" s="76" t="s">
        <v>767</v>
      </c>
      <c r="B34" s="25" t="s">
        <v>15</v>
      </c>
      <c r="C34" s="32">
        <v>4.4325314587999998</v>
      </c>
      <c r="D34" s="30" t="str">
        <f>IF($B34="N/A","N/A",IF(C34&gt;=8,"No",IF(C34&lt;2,"No","Yes")))</f>
        <v>Yes</v>
      </c>
      <c r="E34" s="32">
        <v>4.5697594241999999</v>
      </c>
      <c r="F34" s="30" t="str">
        <f>IF($B34="N/A","N/A",IF(E34&gt;=8,"No",IF(E34&lt;2,"No","Yes")))</f>
        <v>Yes</v>
      </c>
      <c r="G34" s="32">
        <v>5.0679099271999997</v>
      </c>
      <c r="H34" s="30" t="str">
        <f>IF($B34="N/A","N/A",IF(G34&gt;=8,"No",IF(G34&lt;2,"No","Yes")))</f>
        <v>Yes</v>
      </c>
      <c r="I34" s="32">
        <v>3.0960000000000001</v>
      </c>
      <c r="J34" s="32">
        <v>10.9</v>
      </c>
      <c r="K34" s="30" t="str">
        <f t="shared" si="6"/>
        <v>Yes</v>
      </c>
    </row>
    <row r="35" spans="1:11">
      <c r="A35" s="76" t="s">
        <v>180</v>
      </c>
      <c r="B35" s="25" t="s">
        <v>15</v>
      </c>
      <c r="C35" s="32">
        <v>4.4042502031000001</v>
      </c>
      <c r="D35" s="30" t="str">
        <f>IF($B35="N/A","N/A",IF(C35&gt;=8,"No",IF(C35&lt;2,"No","Yes")))</f>
        <v>Yes</v>
      </c>
      <c r="E35" s="32">
        <v>4.5460434721</v>
      </c>
      <c r="F35" s="30" t="str">
        <f>IF($B35="N/A","N/A",IF(E35&gt;=8,"No",IF(E35&lt;2,"No","Yes")))</f>
        <v>Yes</v>
      </c>
      <c r="G35" s="32">
        <v>5.0322138269999996</v>
      </c>
      <c r="H35" s="30" t="str">
        <f>IF($B35="N/A","N/A",IF(G35&gt;=8,"No",IF(G35&lt;2,"No","Yes")))</f>
        <v>Yes</v>
      </c>
      <c r="I35" s="32">
        <v>3.2189999999999999</v>
      </c>
      <c r="J35" s="32">
        <v>10.69</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99.998683916000005</v>
      </c>
      <c r="H36" s="30" t="str">
        <f>IF($B36="N/A","N/A",IF(G36&gt;100,"No",IF(G36&lt;98,"No","Yes")))</f>
        <v>Yes</v>
      </c>
      <c r="I36" s="32" t="s">
        <v>49</v>
      </c>
      <c r="J36" s="32">
        <v>-1E-3</v>
      </c>
      <c r="K36" s="30" t="str">
        <f t="shared" si="6"/>
        <v>Yes</v>
      </c>
    </row>
    <row r="37" spans="1:11">
      <c r="A37" s="76" t="s">
        <v>181</v>
      </c>
      <c r="B37" s="80" t="s">
        <v>52</v>
      </c>
      <c r="C37" s="32">
        <v>99.999171059999995</v>
      </c>
      <c r="D37" s="30" t="str">
        <f>IF($B37="N/A","N/A",IF(C37&gt;100,"No",IF(C37&lt;95,"No","Yes")))</f>
        <v>Yes</v>
      </c>
      <c r="E37" s="32">
        <v>100</v>
      </c>
      <c r="F37" s="30" t="str">
        <f>IF($B37="N/A","N/A",IF(E37&gt;100,"No",IF(E37&lt;95,"No","Yes")))</f>
        <v>Yes</v>
      </c>
      <c r="G37" s="32">
        <v>99.996051747999999</v>
      </c>
      <c r="H37" s="30" t="str">
        <f>IF($B37="N/A","N/A",IF(G37&gt;100,"No",IF(G37&lt;95,"No","Yes")))</f>
        <v>Yes</v>
      </c>
      <c r="I37" s="32">
        <v>8.0000000000000004E-4</v>
      </c>
      <c r="J37" s="32">
        <v>-4.0000000000000001E-3</v>
      </c>
      <c r="K37" s="30" t="str">
        <f t="shared" si="6"/>
        <v>Yes</v>
      </c>
    </row>
    <row r="38" spans="1:11">
      <c r="A38" s="76" t="s">
        <v>1052</v>
      </c>
      <c r="B38" s="25" t="s">
        <v>52</v>
      </c>
      <c r="C38" s="32">
        <v>99.967671342000003</v>
      </c>
      <c r="D38" s="30" t="str">
        <f>IF($B38="N/A","N/A",IF(C38&gt;100,"No",IF(C38&lt;95,"No","Yes")))</f>
        <v>Yes</v>
      </c>
      <c r="E38" s="32">
        <v>99.721361643999998</v>
      </c>
      <c r="F38" s="30" t="str">
        <f>IF($B38="N/A","N/A",IF(E38&gt;100,"No",IF(E38&lt;95,"No","Yes")))</f>
        <v>Yes</v>
      </c>
      <c r="G38" s="32">
        <v>99.799955252999993</v>
      </c>
      <c r="H38" s="30" t="str">
        <f>IF($B38="N/A","N/A",IF(G38&gt;100,"No",IF(G38&lt;95,"No","Yes")))</f>
        <v>Yes</v>
      </c>
      <c r="I38" s="32">
        <v>-0.246</v>
      </c>
      <c r="J38" s="32">
        <v>7.8799999999999995E-2</v>
      </c>
      <c r="K38" s="30" t="str">
        <f t="shared" si="6"/>
        <v>Yes</v>
      </c>
    </row>
    <row r="39" spans="1:11">
      <c r="A39" s="76" t="s">
        <v>1053</v>
      </c>
      <c r="B39" s="25" t="s">
        <v>53</v>
      </c>
      <c r="C39" s="32">
        <v>2.5697138500000001E-2</v>
      </c>
      <c r="D39" s="30" t="str">
        <f>IF($B39="N/A","N/A",IF(C39&gt;5,"No",IF(C39&lt;=0,"No","Yes")))</f>
        <v>Yes</v>
      </c>
      <c r="E39" s="32">
        <v>0.27297113499999998</v>
      </c>
      <c r="F39" s="30" t="str">
        <f>IF($B39="N/A","N/A",IF(E39&gt;5,"No",IF(E39&lt;=0,"No","Yes")))</f>
        <v>Yes</v>
      </c>
      <c r="G39" s="32">
        <v>0.1921482437</v>
      </c>
      <c r="H39" s="30" t="str">
        <f>IF($B39="N/A","N/A",IF(G39&gt;5,"No",IF(G39&lt;=0,"No","Yes")))</f>
        <v>Yes</v>
      </c>
      <c r="I39" s="32">
        <v>962.3</v>
      </c>
      <c r="J39" s="32">
        <v>-29.6</v>
      </c>
      <c r="K39" s="30" t="str">
        <f t="shared" si="6"/>
        <v>Yes</v>
      </c>
    </row>
    <row r="40" spans="1:11">
      <c r="A40" s="76" t="s">
        <v>1054</v>
      </c>
      <c r="B40" s="25" t="s">
        <v>54</v>
      </c>
      <c r="C40" s="32">
        <v>100</v>
      </c>
      <c r="D40" s="30" t="str">
        <f>IF($B40="N/A","N/A",IF(C40&gt;100,"No",IF(C40&lt;98,"No","Yes")))</f>
        <v>Yes</v>
      </c>
      <c r="E40" s="32">
        <v>99.989610095000003</v>
      </c>
      <c r="F40" s="30" t="str">
        <f>IF($B40="N/A","N/A",IF(E40&gt;100,"No",IF(E40&lt;98,"No","Yes")))</f>
        <v>Yes</v>
      </c>
      <c r="G40" s="32">
        <v>99.992103497000002</v>
      </c>
      <c r="H40" s="30" t="str">
        <f>IF($B40="N/A","N/A",IF(G40&gt;100,"No",IF(G40&lt;98,"No","Yes")))</f>
        <v>Yes</v>
      </c>
      <c r="I40" s="32">
        <v>-0.01</v>
      </c>
      <c r="J40" s="32">
        <v>2.5000000000000001E-3</v>
      </c>
      <c r="K40" s="30" t="str">
        <f t="shared" si="6"/>
        <v>Yes</v>
      </c>
    </row>
    <row r="41" spans="1:11">
      <c r="A41" s="76" t="s">
        <v>184</v>
      </c>
      <c r="B41" s="25" t="s">
        <v>16</v>
      </c>
      <c r="C41" s="32">
        <v>4.4162356179</v>
      </c>
      <c r="D41" s="30" t="str">
        <f>IF($B41="N/A","N/A",IF(C41&gt;=2,"Yes","No"))</f>
        <v>Yes</v>
      </c>
      <c r="E41" s="32">
        <v>4.6164026411999997</v>
      </c>
      <c r="F41" s="30" t="str">
        <f>IF($B41="N/A","N/A",IF(E41&gt;=2,"Yes","No"))</f>
        <v>Yes</v>
      </c>
      <c r="G41" s="32">
        <v>4.9518012029999996</v>
      </c>
      <c r="H41" s="30" t="str">
        <f>IF($B41="N/A","N/A",IF(G41&gt;=2,"Yes","No"))</f>
        <v>Yes</v>
      </c>
      <c r="I41" s="32">
        <v>4.5330000000000004</v>
      </c>
      <c r="J41" s="32">
        <v>7.2649999999999997</v>
      </c>
      <c r="K41" s="30" t="str">
        <f t="shared" si="6"/>
        <v>Yes</v>
      </c>
    </row>
    <row r="42" spans="1:11">
      <c r="A42" s="76" t="s">
        <v>1055</v>
      </c>
      <c r="B42" s="25" t="s">
        <v>55</v>
      </c>
      <c r="C42" s="32">
        <v>4.5724327730000001</v>
      </c>
      <c r="D42" s="30" t="str">
        <f>IF($B42="N/A","N/A",IF(C42&gt;30,"No",IF(C42&lt;5,"No","Yes")))</f>
        <v>No</v>
      </c>
      <c r="E42" s="32">
        <v>4.6740537119000001</v>
      </c>
      <c r="F42" s="30" t="str">
        <f>IF($B42="N/A","N/A",IF(E42&gt;30,"No",IF(E42&lt;5,"No","Yes")))</f>
        <v>No</v>
      </c>
      <c r="G42" s="32">
        <v>4.7053713624000002</v>
      </c>
      <c r="H42" s="30" t="str">
        <f>IF($B42="N/A","N/A",IF(G42&gt;30,"No",IF(G42&lt;5,"No","Yes")))</f>
        <v>No</v>
      </c>
      <c r="I42" s="32">
        <v>2.222</v>
      </c>
      <c r="J42" s="32">
        <v>0.67</v>
      </c>
      <c r="K42" s="30" t="str">
        <f t="shared" si="6"/>
        <v>Yes</v>
      </c>
    </row>
    <row r="43" spans="1:11">
      <c r="A43" s="76" t="s">
        <v>1056</v>
      </c>
      <c r="B43" s="25" t="s">
        <v>9</v>
      </c>
      <c r="C43" s="32">
        <v>15.655359925999999</v>
      </c>
      <c r="D43" s="30" t="str">
        <f>IF($B43="N/A","N/A",IF(C43&gt;75,"No",IF(C43&lt;15,"No","Yes")))</f>
        <v>Yes</v>
      </c>
      <c r="E43" s="32">
        <v>15.826413882000001</v>
      </c>
      <c r="F43" s="30" t="str">
        <f>IF($B43="N/A","N/A",IF(E43&gt;75,"No",IF(E43&lt;15,"No","Yes")))</f>
        <v>Yes</v>
      </c>
      <c r="G43" s="32">
        <v>17.796175158</v>
      </c>
      <c r="H43" s="30" t="str">
        <f>IF($B43="N/A","N/A",IF(G43&gt;75,"No",IF(G43&lt;15,"No","Yes")))</f>
        <v>Yes</v>
      </c>
      <c r="I43" s="32">
        <v>1.093</v>
      </c>
      <c r="J43" s="32">
        <v>12.45</v>
      </c>
      <c r="K43" s="30" t="str">
        <f t="shared" si="6"/>
        <v>Yes</v>
      </c>
    </row>
    <row r="44" spans="1:11">
      <c r="A44" s="76" t="s">
        <v>1057</v>
      </c>
      <c r="B44" s="25" t="s">
        <v>10</v>
      </c>
      <c r="C44" s="32">
        <v>78.552007692999993</v>
      </c>
      <c r="D44" s="30" t="str">
        <f>IF($B44="N/A","N/A",IF(C44&gt;70,"No",IF(C44&lt;25,"No","Yes")))</f>
        <v>No</v>
      </c>
      <c r="E44" s="32">
        <v>78.552063555000004</v>
      </c>
      <c r="F44" s="30" t="str">
        <f>IF($B44="N/A","N/A",IF(E44&gt;70,"No",IF(E44&lt;25,"No","Yes")))</f>
        <v>No</v>
      </c>
      <c r="G44" s="32">
        <v>76.428392802999994</v>
      </c>
      <c r="H44" s="30" t="str">
        <f>IF($B44="N/A","N/A",IF(G44&gt;70,"No",IF(G44&lt;25,"No","Yes")))</f>
        <v>No</v>
      </c>
      <c r="I44" s="32">
        <v>1E-4</v>
      </c>
      <c r="J44" s="32">
        <v>-2.7</v>
      </c>
      <c r="K44" s="30" t="str">
        <f t="shared" si="6"/>
        <v>Yes</v>
      </c>
    </row>
    <row r="45" spans="1:11">
      <c r="A45" s="76" t="s">
        <v>1058</v>
      </c>
      <c r="B45" s="25" t="s">
        <v>17</v>
      </c>
      <c r="C45" s="32">
        <v>73.050333233999993</v>
      </c>
      <c r="D45" s="30" t="str">
        <f>IF($B45="N/A","N/A",IF(C45&gt;70,"No",IF(C45&lt;35,"No","Yes")))</f>
        <v>No</v>
      </c>
      <c r="E45" s="32">
        <v>73.869389451000004</v>
      </c>
      <c r="F45" s="30" t="str">
        <f>IF($B45="N/A","N/A",IF(E45&gt;70,"No",IF(E45&lt;35,"No","Yes")))</f>
        <v>No</v>
      </c>
      <c r="G45" s="32">
        <v>70.473658581999999</v>
      </c>
      <c r="H45" s="30" t="str">
        <f>IF($B45="N/A","N/A",IF(G45&gt;70,"No",IF(G45&lt;35,"No","Yes")))</f>
        <v>No</v>
      </c>
      <c r="I45" s="32">
        <v>1.121</v>
      </c>
      <c r="J45" s="32">
        <v>-4.5999999999999996</v>
      </c>
      <c r="K45" s="30" t="str">
        <f t="shared" si="6"/>
        <v>Yes</v>
      </c>
    </row>
    <row r="46" spans="1:11">
      <c r="A46" s="76" t="s">
        <v>188</v>
      </c>
      <c r="B46" s="25" t="s">
        <v>122</v>
      </c>
      <c r="C46" s="32">
        <v>2.0893503546000001</v>
      </c>
      <c r="D46" s="30" t="str">
        <f>IF($B46="N/A","N/A",IF(C46&gt;1,"Yes","No"))</f>
        <v>Yes</v>
      </c>
      <c r="E46" s="32">
        <v>2.1044663521000002</v>
      </c>
      <c r="F46" s="30" t="str">
        <f>IF($B46="N/A","N/A",IF(E46&gt;1,"Yes","No"))</f>
        <v>Yes</v>
      </c>
      <c r="G46" s="32">
        <v>2.1230111302000001</v>
      </c>
      <c r="H46" s="30" t="str">
        <f>IF($B46="N/A","N/A",IF(G46&gt;1,"Yes","No"))</f>
        <v>Yes</v>
      </c>
      <c r="I46" s="32">
        <v>0.72350000000000003</v>
      </c>
      <c r="J46" s="32">
        <v>0.88119999999999998</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99.945531915000004</v>
      </c>
      <c r="D48" s="30" t="str">
        <f>IF($B48="N/A","N/A",IF(C48&gt;15,"No",IF(C48&lt;-15,"No","Yes")))</f>
        <v>N/A</v>
      </c>
      <c r="E48" s="32">
        <v>99.597222755000004</v>
      </c>
      <c r="F48" s="30" t="str">
        <f>IF($B48="N/A","N/A",IF(E48&gt;15,"No",IF(E48&lt;-15,"No","Yes")))</f>
        <v>N/A</v>
      </c>
      <c r="G48" s="32">
        <v>99.678792858999998</v>
      </c>
      <c r="H48" s="30" t="str">
        <f>IF($B48="N/A","N/A",IF(G48&gt;15,"No",IF(G48&lt;-15,"No","Yes")))</f>
        <v>N/A</v>
      </c>
      <c r="I48" s="32">
        <v>-0.34799999999999998</v>
      </c>
      <c r="J48" s="32">
        <v>8.1900000000000001E-2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98.102796416999993</v>
      </c>
      <c r="D50" s="30" t="str">
        <f>IF($B50="N/A","N/A",IF(C50&gt;15,"No",IF(C50&lt;-15,"No","Yes")))</f>
        <v>N/A</v>
      </c>
      <c r="E50" s="32">
        <v>98.545421865999998</v>
      </c>
      <c r="F50" s="30" t="str">
        <f>IF($B50="N/A","N/A",IF(E50&gt;15,"No",IF(E50&lt;-15,"No","Yes")))</f>
        <v>N/A</v>
      </c>
      <c r="G50" s="32">
        <v>98.313848921000002</v>
      </c>
      <c r="H50" s="30" t="str">
        <f>IF($B50="N/A","N/A",IF(G50&gt;15,"No",IF(G50&lt;-15,"No","Yes")))</f>
        <v>N/A</v>
      </c>
      <c r="I50" s="32">
        <v>0.45119999999999999</v>
      </c>
      <c r="J50" s="32">
        <v>-0.23499999999999999</v>
      </c>
      <c r="K50" s="30" t="str">
        <f t="shared" si="6"/>
        <v>Yes</v>
      </c>
    </row>
    <row r="51" spans="1:11">
      <c r="A51" s="76" t="s">
        <v>1063</v>
      </c>
      <c r="B51" s="25" t="s">
        <v>18</v>
      </c>
      <c r="C51" s="32">
        <v>99.974302862000002</v>
      </c>
      <c r="D51" s="30" t="str">
        <f>IF($B51="N/A","N/A",IF(C51&gt;=90,"Yes","No"))</f>
        <v>Yes</v>
      </c>
      <c r="E51" s="32">
        <v>99.727028864999994</v>
      </c>
      <c r="F51" s="30" t="str">
        <f>IF($B51="N/A","N/A",IF(E51&gt;=90,"Yes","No"))</f>
        <v>Yes</v>
      </c>
      <c r="G51" s="32">
        <v>99.807851756000005</v>
      </c>
      <c r="H51" s="30" t="str">
        <f>IF($B51="N/A","N/A",IF(G51&gt;=90,"Yes","No"))</f>
        <v>Yes</v>
      </c>
      <c r="I51" s="32">
        <v>-0.247</v>
      </c>
      <c r="J51" s="32">
        <v>8.1000000000000003E-2</v>
      </c>
      <c r="K51" s="30" t="str">
        <f t="shared" si="6"/>
        <v>Yes</v>
      </c>
    </row>
    <row r="52" spans="1:11">
      <c r="A52" s="76" t="s">
        <v>1064</v>
      </c>
      <c r="B52" s="25" t="s">
        <v>49</v>
      </c>
      <c r="C52" s="32">
        <v>24.356742598</v>
      </c>
      <c r="D52" s="30" t="str">
        <f>IF($B52="N/A","N/A",IF(C52&gt;15,"No",IF(C52&lt;-15,"No","Yes")))</f>
        <v>N/A</v>
      </c>
      <c r="E52" s="32">
        <v>23.709762732000002</v>
      </c>
      <c r="F52" s="30" t="str">
        <f>IF($B52="N/A","N/A",IF(E52&gt;15,"No",IF(E52&lt;-15,"No","Yes")))</f>
        <v>N/A</v>
      </c>
      <c r="G52" s="32">
        <v>19.009515285999999</v>
      </c>
      <c r="H52" s="30" t="str">
        <f>IF($B52="N/A","N/A",IF(G52&gt;15,"No",IF(G52&lt;-15,"No","Yes")))</f>
        <v>N/A</v>
      </c>
      <c r="I52" s="32">
        <v>-2.66</v>
      </c>
      <c r="J52" s="32">
        <v>-19.8</v>
      </c>
      <c r="K52" s="30" t="str">
        <f t="shared" si="6"/>
        <v>Yes</v>
      </c>
    </row>
    <row r="53" spans="1:11" ht="25.5">
      <c r="A53" s="76" t="s">
        <v>1065</v>
      </c>
      <c r="B53" s="25" t="s">
        <v>49</v>
      </c>
      <c r="C53" s="32">
        <v>27.737159720000001</v>
      </c>
      <c r="D53" s="30" t="str">
        <f>IF($B53="N/A","N/A",IF(C53&gt;15,"No",IF(C53&lt;-15,"No","Yes")))</f>
        <v>N/A</v>
      </c>
      <c r="E53" s="32">
        <v>27.980013601</v>
      </c>
      <c r="F53" s="30" t="str">
        <f>IF($B53="N/A","N/A",IF(E53&gt;15,"No",IF(E53&lt;-15,"No","Yes")))</f>
        <v>N/A</v>
      </c>
      <c r="G53" s="32">
        <v>27.057368095000001</v>
      </c>
      <c r="H53" s="30" t="str">
        <f>IF($B53="N/A","N/A",IF(G53&gt;15,"No",IF(G53&lt;-15,"No","Yes")))</f>
        <v>N/A</v>
      </c>
      <c r="I53" s="32">
        <v>0.87560000000000004</v>
      </c>
      <c r="J53" s="32">
        <v>-3.3</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90.340362744000004</v>
      </c>
      <c r="D55" s="30" t="str">
        <f>IF($B55="N/A","N/A",IF(C55&gt;90,"No",IF(C55&lt;75,"No","Yes")))</f>
        <v>No</v>
      </c>
      <c r="E55" s="32">
        <v>89.630875019000001</v>
      </c>
      <c r="F55" s="30" t="str">
        <f>IF($B55="N/A","N/A",IF(E55&gt;90,"No",IF(E55&lt;75,"No","Yes")))</f>
        <v>Yes</v>
      </c>
      <c r="G55" s="32">
        <v>88.276324966999994</v>
      </c>
      <c r="H55" s="30" t="str">
        <f>IF($B55="N/A","N/A",IF(G55&gt;90,"No",IF(G55&lt;75,"No","Yes")))</f>
        <v>Yes</v>
      </c>
      <c r="I55" s="32">
        <v>-0.78500000000000003</v>
      </c>
      <c r="J55" s="32">
        <v>-1.51</v>
      </c>
      <c r="K55" s="30" t="str">
        <f>IF(J55="Div by 0", "N/A", IF(J55="N/A","N/A", IF(J55&gt;30, "No", IF(J55&lt;-30, "No", "Yes"))))</f>
        <v>Yes</v>
      </c>
    </row>
    <row r="56" spans="1:11">
      <c r="A56" s="76" t="s">
        <v>637</v>
      </c>
      <c r="B56" s="25" t="s">
        <v>124</v>
      </c>
      <c r="C56" s="32">
        <v>8.1509665439999992</v>
      </c>
      <c r="D56" s="30" t="str">
        <f>IF($B56="N/A","N/A",IF(C56&gt;10,"No",IF(C56&lt;1,"No","Yes")))</f>
        <v>Yes</v>
      </c>
      <c r="E56" s="32">
        <v>8.6821822577999992</v>
      </c>
      <c r="F56" s="30" t="str">
        <f>IF($B56="N/A","N/A",IF(E56&gt;10,"No",IF(E56&lt;1,"No","Yes")))</f>
        <v>Yes</v>
      </c>
      <c r="G56" s="32">
        <v>9.6126765197000008</v>
      </c>
      <c r="H56" s="30" t="str">
        <f>IF($B56="N/A","N/A",IF(G56&gt;10,"No",IF(G56&lt;1,"No","Yes")))</f>
        <v>Yes</v>
      </c>
      <c r="I56" s="32">
        <v>6.5170000000000003</v>
      </c>
      <c r="J56" s="32">
        <v>10.72</v>
      </c>
      <c r="K56" s="30" t="str">
        <f>IF(J56="Div by 0", "N/A", IF(J56="N/A","N/A", IF(J56&gt;30, "No", IF(J56&lt;-30, "No", "Yes"))))</f>
        <v>Yes</v>
      </c>
    </row>
    <row r="57" spans="1:11">
      <c r="A57" s="76" t="s">
        <v>638</v>
      </c>
      <c r="B57" s="25" t="s">
        <v>163</v>
      </c>
      <c r="C57" s="32">
        <v>0</v>
      </c>
      <c r="D57" s="30" t="str">
        <f>IF($B57="N/A","N/A",IF(C57&gt;2,"No",IF(C57&lt;=0,"No","Yes")))</f>
        <v>No</v>
      </c>
      <c r="E57" s="32">
        <v>0</v>
      </c>
      <c r="F57" s="30" t="str">
        <f>IF($B57="N/A","N/A",IF(E57&gt;2,"No",IF(E57&lt;=0,"No","Yes")))</f>
        <v>No</v>
      </c>
      <c r="G57" s="32">
        <v>0</v>
      </c>
      <c r="H57" s="30" t="str">
        <f>IF($B57="N/A","N/A",IF(G57&gt;2,"No",IF(G57&lt;=0,"No","Yes")))</f>
        <v>No</v>
      </c>
      <c r="I57" s="32" t="s">
        <v>1207</v>
      </c>
      <c r="J57" s="32" t="s">
        <v>1207</v>
      </c>
      <c r="K57" s="30" t="str">
        <f>IF(J57="Div by 0", "N/A", IF(J57="N/A","N/A", IF(J57&gt;30, "No", IF(J57&lt;-30, "No", "Yes"))))</f>
        <v>N/A</v>
      </c>
    </row>
    <row r="58" spans="1:11">
      <c r="A58" s="76" t="s">
        <v>639</v>
      </c>
      <c r="B58" s="25" t="s">
        <v>164</v>
      </c>
      <c r="C58" s="32">
        <v>0.9027156073</v>
      </c>
      <c r="D58" s="30" t="str">
        <f>IF($B58="N/A","N/A",IF(C58&gt;3,"No",IF(C58&lt;=0,"No","Yes")))</f>
        <v>Yes</v>
      </c>
      <c r="E58" s="32">
        <v>0.89164273839999997</v>
      </c>
      <c r="F58" s="30" t="str">
        <f>IF($B58="N/A","N/A",IF(E58&gt;3,"No",IF(E58&lt;=0,"No","Yes")))</f>
        <v>Yes</v>
      </c>
      <c r="G58" s="32">
        <v>1.0765565982</v>
      </c>
      <c r="H58" s="30" t="str">
        <f>IF($B58="N/A","N/A",IF(G58&gt;3,"No",IF(G58&lt;=0,"No","Yes")))</f>
        <v>Yes</v>
      </c>
      <c r="I58" s="32">
        <v>-1.23</v>
      </c>
      <c r="J58" s="32">
        <v>20.74</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14632</v>
      </c>
      <c r="D60" s="30" t="str">
        <f>IF($B60="N/A","N/A",IF(C60&gt;15,"No",IF(C60&lt;-15,"No","Yes")))</f>
        <v>N/A</v>
      </c>
      <c r="E60" s="26">
        <v>24211</v>
      </c>
      <c r="F60" s="30" t="str">
        <f>IF($B60="N/A","N/A",IF(E60&gt;15,"No",IF(E60&lt;-15,"No","Yes")))</f>
        <v>N/A</v>
      </c>
      <c r="G60" s="26">
        <v>26243</v>
      </c>
      <c r="H60" s="30" t="str">
        <f>IF($B60="N/A","N/A",IF(G60&gt;15,"No",IF(G60&lt;-15,"No","Yes")))</f>
        <v>N/A</v>
      </c>
      <c r="I60" s="32">
        <v>65.47</v>
      </c>
      <c r="J60" s="32">
        <v>8.3930000000000007</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1001.7778157</v>
      </c>
      <c r="D63" s="30" t="str">
        <f>IF($B63="N/A","N/A",IF(C63&gt;15,"No",IF(C63&lt;-15,"No","Yes")))</f>
        <v>N/A</v>
      </c>
      <c r="E63" s="124">
        <v>1013.8444922</v>
      </c>
      <c r="F63" s="30" t="str">
        <f>IF($B63="N/A","N/A",IF(E63&gt;15,"No",IF(E63&lt;-15,"No","Yes")))</f>
        <v>N/A</v>
      </c>
      <c r="G63" s="124">
        <v>1108.8883512</v>
      </c>
      <c r="H63" s="30" t="str">
        <f>IF($B63="N/A","N/A",IF(G63&gt;15,"No",IF(G63&lt;-15,"No","Yes")))</f>
        <v>N/A</v>
      </c>
      <c r="I63" s="32">
        <v>1.2050000000000001</v>
      </c>
      <c r="J63" s="32">
        <v>9.375</v>
      </c>
      <c r="K63" s="30" t="str">
        <f t="shared" si="7"/>
        <v>Yes</v>
      </c>
    </row>
    <row r="64" spans="1:11">
      <c r="A64" s="76" t="s">
        <v>1047</v>
      </c>
      <c r="B64" s="25" t="s">
        <v>49</v>
      </c>
      <c r="C64" s="32">
        <v>6.8343357000000002E-3</v>
      </c>
      <c r="D64" s="30" t="str">
        <f>IF($B64="N/A","N/A",IF(C64&gt;15,"No",IF(C64&lt;-15,"No","Yes")))</f>
        <v>N/A</v>
      </c>
      <c r="E64" s="32">
        <v>0</v>
      </c>
      <c r="F64" s="30" t="str">
        <f>IF($B64="N/A","N/A",IF(E64&gt;15,"No",IF(E64&lt;-15,"No","Yes")))</f>
        <v>N/A</v>
      </c>
      <c r="G64" s="32">
        <v>0</v>
      </c>
      <c r="H64" s="30" t="str">
        <f>IF($B64="N/A","N/A",IF(G64&gt;15,"No",IF(G64&lt;-15,"No","Yes")))</f>
        <v>N/A</v>
      </c>
      <c r="I64" s="32">
        <v>-100</v>
      </c>
      <c r="J64" s="32" t="s">
        <v>1207</v>
      </c>
      <c r="K64" s="30" t="str">
        <f t="shared" si="7"/>
        <v>N/A</v>
      </c>
    </row>
    <row r="65" spans="1:11">
      <c r="A65" s="76" t="s">
        <v>1048</v>
      </c>
      <c r="B65" s="25" t="s">
        <v>49</v>
      </c>
      <c r="C65" s="124">
        <v>7674</v>
      </c>
      <c r="D65" s="30" t="str">
        <f>IF($B65="N/A","N/A",IF(C65&gt;15,"No",IF(C65&lt;-15,"No","Yes")))</f>
        <v>N/A</v>
      </c>
      <c r="E65" s="124" t="s">
        <v>1207</v>
      </c>
      <c r="F65" s="30" t="str">
        <f>IF($B65="N/A","N/A",IF(E65&gt;15,"No",IF(E65&lt;-15,"No","Yes")))</f>
        <v>N/A</v>
      </c>
      <c r="G65" s="124" t="s">
        <v>1207</v>
      </c>
      <c r="H65" s="30" t="str">
        <f>IF($B65="N/A","N/A",IF(G65&gt;15,"No",IF(G65&lt;-15,"No","Yes")))</f>
        <v>N/A</v>
      </c>
      <c r="I65" s="32" t="s">
        <v>1207</v>
      </c>
      <c r="J65" s="32" t="s">
        <v>1207</v>
      </c>
      <c r="K65" s="30" t="str">
        <f t="shared" si="7"/>
        <v>N/A</v>
      </c>
    </row>
    <row r="66" spans="1:11">
      <c r="A66" s="76" t="s">
        <v>1049</v>
      </c>
      <c r="B66" s="25" t="s">
        <v>52</v>
      </c>
      <c r="C66" s="32">
        <v>100</v>
      </c>
      <c r="D66" s="30" t="str">
        <f>IF($B66="N/A","N/A",IF(C66&gt;100,"No",IF(C66&lt;95,"No","Yes")))</f>
        <v>Yes</v>
      </c>
      <c r="E66" s="32">
        <v>99.995869646000003</v>
      </c>
      <c r="F66" s="30" t="str">
        <f>IF($B66="N/A","N/A",IF(E66&gt;100,"No",IF(E66&lt;95,"No","Yes")))</f>
        <v>Yes</v>
      </c>
      <c r="G66" s="32">
        <v>100</v>
      </c>
      <c r="H66" s="30" t="str">
        <f>IF($B66="N/A","N/A",IF(G66&gt;100,"No",IF(G66&lt;95,"No","Yes")))</f>
        <v>Yes</v>
      </c>
      <c r="I66" s="32">
        <v>-4.0000000000000001E-3</v>
      </c>
      <c r="J66" s="32">
        <v>4.1000000000000003E-3</v>
      </c>
      <c r="K66" s="30" t="str">
        <f t="shared" si="7"/>
        <v>Yes</v>
      </c>
    </row>
    <row r="67" spans="1:11">
      <c r="A67" s="76" t="s">
        <v>178</v>
      </c>
      <c r="B67" s="25" t="s">
        <v>122</v>
      </c>
      <c r="C67" s="32">
        <v>1.3605795516999999</v>
      </c>
      <c r="D67" s="30" t="str">
        <f>IF($B67="N/A","N/A",IF(C67&gt;1,"Yes","No"))</f>
        <v>Yes</v>
      </c>
      <c r="E67" s="32">
        <v>1.2770342833999999</v>
      </c>
      <c r="F67" s="30" t="str">
        <f>IF($B67="N/A","N/A",IF(E67&gt;1,"Yes","No"))</f>
        <v>Yes</v>
      </c>
      <c r="G67" s="32">
        <v>1.2723392904999999</v>
      </c>
      <c r="H67" s="30" t="str">
        <f>IF($B67="N/A","N/A",IF(G67&gt;1,"Yes","No"))</f>
        <v>Yes</v>
      </c>
      <c r="I67" s="32">
        <v>-6.14</v>
      </c>
      <c r="J67" s="32">
        <v>-0.36799999999999999</v>
      </c>
      <c r="K67" s="30" t="str">
        <f t="shared" si="7"/>
        <v>Yes</v>
      </c>
    </row>
    <row r="68" spans="1:11">
      <c r="A68" s="76" t="s">
        <v>1050</v>
      </c>
      <c r="B68" s="25" t="s">
        <v>52</v>
      </c>
      <c r="C68" s="32">
        <v>100</v>
      </c>
      <c r="D68" s="30" t="str">
        <f>IF($B68="N/A","N/A",IF(C68&gt;100,"No",IF(C68&lt;95,"No","Yes")))</f>
        <v>Yes</v>
      </c>
      <c r="E68" s="32">
        <v>100</v>
      </c>
      <c r="F68" s="30" t="str">
        <f>IF($B68="N/A","N/A",IF(E68&gt;100,"No",IF(E68&lt;95,"No","Yes")))</f>
        <v>Yes</v>
      </c>
      <c r="G68" s="32">
        <v>99.98475784</v>
      </c>
      <c r="H68" s="30" t="str">
        <f>IF($B68="N/A","N/A",IF(G68&gt;100,"No",IF(G68&lt;95,"No","Yes")))</f>
        <v>Yes</v>
      </c>
      <c r="I68" s="32">
        <v>0</v>
      </c>
      <c r="J68" s="32">
        <v>-1.4999999999999999E-2</v>
      </c>
      <c r="K68" s="30" t="str">
        <f t="shared" si="7"/>
        <v>Yes</v>
      </c>
    </row>
    <row r="69" spans="1:11">
      <c r="A69" s="76" t="s">
        <v>179</v>
      </c>
      <c r="B69" s="25" t="s">
        <v>123</v>
      </c>
      <c r="C69" s="32">
        <v>14.251093493999999</v>
      </c>
      <c r="D69" s="30" t="str">
        <f>IF($B69="N/A","N/A",IF(C69&gt;3,"Yes","No"))</f>
        <v>Yes</v>
      </c>
      <c r="E69" s="32">
        <v>13.672215109</v>
      </c>
      <c r="F69" s="30" t="str">
        <f>IF($B69="N/A","N/A",IF(E69&gt;3,"Yes","No"))</f>
        <v>Yes</v>
      </c>
      <c r="G69" s="32">
        <v>13.479400891999999</v>
      </c>
      <c r="H69" s="30" t="str">
        <f>IF($B69="N/A","N/A",IF(G69&gt;3,"Yes","No"))</f>
        <v>Yes</v>
      </c>
      <c r="I69" s="32">
        <v>-4.0599999999999996</v>
      </c>
      <c r="J69" s="32">
        <v>-1.41</v>
      </c>
      <c r="K69" s="30" t="str">
        <f t="shared" si="7"/>
        <v>Yes</v>
      </c>
    </row>
    <row r="70" spans="1:11">
      <c r="A70" s="76" t="s">
        <v>767</v>
      </c>
      <c r="B70" s="25" t="s">
        <v>15</v>
      </c>
      <c r="C70" s="32">
        <v>8.4997949698999999</v>
      </c>
      <c r="D70" s="30" t="str">
        <f>IF($B70="N/A","N/A",IF(C70&gt;=8,"No",IF(C70&lt;2,"No","Yes")))</f>
        <v>No</v>
      </c>
      <c r="E70" s="32">
        <v>6.2719425055000002</v>
      </c>
      <c r="F70" s="30" t="str">
        <f>IF($B70="N/A","N/A",IF(E70&gt;=8,"No",IF(E70&lt;2,"No","Yes")))</f>
        <v>Yes</v>
      </c>
      <c r="G70" s="32">
        <v>6.0738101588999998</v>
      </c>
      <c r="H70" s="30" t="str">
        <f>IF($B70="N/A","N/A",IF(G70&gt;=8,"No",IF(G70&lt;2,"No","Yes")))</f>
        <v>Yes</v>
      </c>
      <c r="I70" s="32">
        <v>-26.2</v>
      </c>
      <c r="J70" s="32">
        <v>-3.16</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99.996189459999997</v>
      </c>
      <c r="H71" s="30" t="str">
        <f>IF($B71="N/A","N/A",IF(G71&gt;100,"No",IF(G71&lt;98,"No","Yes")))</f>
        <v>Yes</v>
      </c>
      <c r="I71" s="32" t="s">
        <v>49</v>
      </c>
      <c r="J71" s="32">
        <v>-4.0000000000000001E-3</v>
      </c>
      <c r="K71" s="30" t="str">
        <f t="shared" si="7"/>
        <v>Yes</v>
      </c>
    </row>
    <row r="72" spans="1:11">
      <c r="A72" s="76" t="s">
        <v>181</v>
      </c>
      <c r="B72" s="25" t="s">
        <v>52</v>
      </c>
      <c r="C72" s="32">
        <v>100</v>
      </c>
      <c r="D72" s="30" t="str">
        <f>IF($B72="N/A","N/A",IF(C72&gt;100,"No",IF(C72&lt;95,"No","Yes")))</f>
        <v>Yes</v>
      </c>
      <c r="E72" s="32">
        <v>100</v>
      </c>
      <c r="F72" s="30" t="str">
        <f>IF($B72="N/A","N/A",IF(E72&gt;100,"No",IF(E72&lt;95,"No","Yes")))</f>
        <v>Yes</v>
      </c>
      <c r="G72" s="32">
        <v>99.980947299999997</v>
      </c>
      <c r="H72" s="30" t="str">
        <f>IF($B72="N/A","N/A",IF(G72&gt;100,"No",IF(G72&lt;95,"No","Yes")))</f>
        <v>Yes</v>
      </c>
      <c r="I72" s="32">
        <v>0</v>
      </c>
      <c r="J72" s="32">
        <v>-1.9E-2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8.0495489338000006</v>
      </c>
      <c r="D75" s="30" t="str">
        <f>IF($B75="N/A","N/A",IF(C75&gt;=2,"Yes","No"))</f>
        <v>Yes</v>
      </c>
      <c r="E75" s="32">
        <v>8.1446862996</v>
      </c>
      <c r="F75" s="30" t="str">
        <f>IF($B75="N/A","N/A",IF(E75&gt;=2,"Yes","No"))</f>
        <v>Yes</v>
      </c>
      <c r="G75" s="32">
        <v>8.1382844949000006</v>
      </c>
      <c r="H75" s="30" t="str">
        <f>IF($B75="N/A","N/A",IF(G75&gt;=2,"Yes","No"))</f>
        <v>Yes</v>
      </c>
      <c r="I75" s="32">
        <v>1.1819999999999999</v>
      </c>
      <c r="J75" s="32">
        <v>-7.9000000000000001E-2</v>
      </c>
      <c r="K75" s="30" t="str">
        <f t="shared" si="7"/>
        <v>Yes</v>
      </c>
    </row>
    <row r="76" spans="1:11">
      <c r="A76" s="76" t="s">
        <v>1055</v>
      </c>
      <c r="B76" s="25" t="s">
        <v>55</v>
      </c>
      <c r="C76" s="32">
        <v>7.2512301804000003</v>
      </c>
      <c r="D76" s="30" t="str">
        <f>IF($B76="N/A","N/A",IF(C76&gt;30,"No",IF(C76&lt;5,"No","Yes")))</f>
        <v>Yes</v>
      </c>
      <c r="E76" s="32">
        <v>6.3235719301</v>
      </c>
      <c r="F76" s="30" t="str">
        <f>IF($B76="N/A","N/A",IF(E76&gt;30,"No",IF(E76&lt;5,"No","Yes")))</f>
        <v>Yes</v>
      </c>
      <c r="G76" s="32">
        <v>6.5465076400999997</v>
      </c>
      <c r="H76" s="30" t="str">
        <f>IF($B76="N/A","N/A",IF(G76&gt;30,"No",IF(G76&lt;5,"No","Yes")))</f>
        <v>Yes</v>
      </c>
      <c r="I76" s="32">
        <v>-12.8</v>
      </c>
      <c r="J76" s="32">
        <v>3.5249999999999999</v>
      </c>
      <c r="K76" s="30" t="str">
        <f t="shared" si="7"/>
        <v>Yes</v>
      </c>
    </row>
    <row r="77" spans="1:11">
      <c r="A77" s="76" t="s">
        <v>1056</v>
      </c>
      <c r="B77" s="25" t="s">
        <v>9</v>
      </c>
      <c r="C77" s="32">
        <v>37.349644615000003</v>
      </c>
      <c r="D77" s="30" t="str">
        <f>IF($B77="N/A","N/A",IF(C77&gt;75,"No",IF(C77&lt;15,"No","Yes")))</f>
        <v>Yes</v>
      </c>
      <c r="E77" s="32">
        <v>39.077278923000001</v>
      </c>
      <c r="F77" s="30" t="str">
        <f>IF($B77="N/A","N/A",IF(E77&gt;75,"No",IF(E77&lt;15,"No","Yes")))</f>
        <v>Yes</v>
      </c>
      <c r="G77" s="32">
        <v>37.564302861999998</v>
      </c>
      <c r="H77" s="30" t="str">
        <f>IF($B77="N/A","N/A",IF(G77&gt;75,"No",IF(G77&lt;15,"No","Yes")))</f>
        <v>Yes</v>
      </c>
      <c r="I77" s="32">
        <v>4.6260000000000003</v>
      </c>
      <c r="J77" s="32">
        <v>-3.87</v>
      </c>
      <c r="K77" s="30" t="str">
        <f t="shared" si="7"/>
        <v>Yes</v>
      </c>
    </row>
    <row r="78" spans="1:11">
      <c r="A78" s="76" t="s">
        <v>1057</v>
      </c>
      <c r="B78" s="25" t="s">
        <v>10</v>
      </c>
      <c r="C78" s="32">
        <v>55.399125204999997</v>
      </c>
      <c r="D78" s="30" t="str">
        <f>IF($B78="N/A","N/A",IF(C78&gt;70,"No",IF(C78&lt;25,"No","Yes")))</f>
        <v>Yes</v>
      </c>
      <c r="E78" s="32">
        <v>54.599149146999999</v>
      </c>
      <c r="F78" s="30" t="str">
        <f>IF($B78="N/A","N/A",IF(E78&gt;70,"No",IF(E78&lt;25,"No","Yes")))</f>
        <v>Yes</v>
      </c>
      <c r="G78" s="32">
        <v>55.889189498</v>
      </c>
      <c r="H78" s="30" t="str">
        <f>IF($B78="N/A","N/A",IF(G78&gt;70,"No",IF(G78&lt;25,"No","Yes")))</f>
        <v>Yes</v>
      </c>
      <c r="I78" s="32">
        <v>-1.44</v>
      </c>
      <c r="J78" s="32">
        <v>2.363</v>
      </c>
      <c r="K78" s="30" t="str">
        <f t="shared" si="7"/>
        <v>Yes</v>
      </c>
    </row>
    <row r="79" spans="1:11">
      <c r="A79" s="76" t="s">
        <v>1058</v>
      </c>
      <c r="B79" s="25" t="s">
        <v>17</v>
      </c>
      <c r="C79" s="32">
        <v>59.677419354999998</v>
      </c>
      <c r="D79" s="30" t="str">
        <f>IF($B79="N/A","N/A",IF(C79&gt;70,"No",IF(C79&lt;35,"No","Yes")))</f>
        <v>Yes</v>
      </c>
      <c r="E79" s="32">
        <v>56.135640823999999</v>
      </c>
      <c r="F79" s="30" t="str">
        <f>IF($B79="N/A","N/A",IF(E79&gt;70,"No",IF(E79&lt;35,"No","Yes")))</f>
        <v>Yes</v>
      </c>
      <c r="G79" s="32">
        <v>55.108028808</v>
      </c>
      <c r="H79" s="30" t="str">
        <f>IF($B79="N/A","N/A",IF(G79&gt;70,"No",IF(G79&lt;35,"No","Yes")))</f>
        <v>Yes</v>
      </c>
      <c r="I79" s="32">
        <v>-5.93</v>
      </c>
      <c r="J79" s="32">
        <v>-1.83</v>
      </c>
      <c r="K79" s="30" t="str">
        <f t="shared" si="7"/>
        <v>Yes</v>
      </c>
    </row>
    <row r="80" spans="1:11">
      <c r="A80" s="76" t="s">
        <v>188</v>
      </c>
      <c r="B80" s="25" t="s">
        <v>122</v>
      </c>
      <c r="C80" s="32">
        <v>2.5295464956</v>
      </c>
      <c r="D80" s="30" t="str">
        <f>IF($B80="N/A","N/A",IF(C80&gt;1,"Yes","No"))</f>
        <v>Yes</v>
      </c>
      <c r="E80" s="32">
        <v>2.3250680597</v>
      </c>
      <c r="F80" s="30" t="str">
        <f>IF($B80="N/A","N/A",IF(E80&gt;1,"Yes","No"))</f>
        <v>Yes</v>
      </c>
      <c r="G80" s="32">
        <v>2.3276172037</v>
      </c>
      <c r="H80" s="30" t="str">
        <f>IF($B80="N/A","N/A",IF(G80&gt;1,"Yes","No"))</f>
        <v>Yes</v>
      </c>
      <c r="I80" s="32">
        <v>-8.08</v>
      </c>
      <c r="J80" s="32">
        <v>0.1096</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99.725148877999999</v>
      </c>
      <c r="D82" s="30" t="str">
        <f>IF($B82="N/A","N/A",IF(C82&gt;15,"No",IF(C82&lt;-15,"No","Yes")))</f>
        <v>N/A</v>
      </c>
      <c r="E82" s="32">
        <v>99.852843793999995</v>
      </c>
      <c r="F82" s="30" t="str">
        <f>IF($B82="N/A","N/A",IF(E82&gt;15,"No",IF(E82&lt;-15,"No","Yes")))</f>
        <v>N/A</v>
      </c>
      <c r="G82" s="32">
        <v>99.730327755000005</v>
      </c>
      <c r="H82" s="30" t="str">
        <f>IF($B82="N/A","N/A",IF(G82&gt;15,"No",IF(G82&lt;-15,"No","Yes")))</f>
        <v>N/A</v>
      </c>
      <c r="I82" s="32">
        <v>0.128</v>
      </c>
      <c r="J82" s="32">
        <v>-0.123</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100</v>
      </c>
      <c r="D85" s="30" t="str">
        <f>IF($B85="N/A","N/A",IF(C85&gt;=90,"Yes","No"))</f>
        <v>Yes</v>
      </c>
      <c r="E85" s="32">
        <v>100</v>
      </c>
      <c r="F85" s="30" t="str">
        <f>IF($B85="N/A","N/A",IF(E85&gt;=90,"Yes","No"))</f>
        <v>Yes</v>
      </c>
      <c r="G85" s="32">
        <v>100</v>
      </c>
      <c r="H85" s="30" t="str">
        <f>IF($B85="N/A","N/A",IF(G85&gt;=90,"Yes","No"))</f>
        <v>Yes</v>
      </c>
      <c r="I85" s="32">
        <v>0</v>
      </c>
      <c r="J85" s="32">
        <v>0</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166239</v>
      </c>
      <c r="D7" s="154" t="str">
        <f>IF($B7="N/A","N/A",IF(C7&gt;15,"No",IF(C7&lt;-15,"No","Yes")))</f>
        <v>N/A</v>
      </c>
      <c r="E7" s="150">
        <v>165800</v>
      </c>
      <c r="F7" s="154" t="str">
        <f>IF($B7="N/A","N/A",IF(E7&gt;15,"No",IF(E7&lt;-15,"No","Yes")))</f>
        <v>N/A</v>
      </c>
      <c r="G7" s="150">
        <v>167587</v>
      </c>
      <c r="H7" s="154" t="str">
        <f>IF($B7="N/A","N/A",IF(G7&gt;15,"No",IF(G7&lt;-15,"No","Yes")))</f>
        <v>N/A</v>
      </c>
      <c r="I7" s="155">
        <v>-0.26400000000000001</v>
      </c>
      <c r="J7" s="155">
        <v>1.0780000000000001</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5.8399517862000003</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100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5.1227123821999996</v>
      </c>
      <c r="H12" s="30" t="str">
        <f t="shared" si="3"/>
        <v>No</v>
      </c>
      <c r="I12" s="32" t="s">
        <v>49</v>
      </c>
      <c r="J12" s="32" t="s">
        <v>49</v>
      </c>
      <c r="K12" s="30" t="str">
        <f t="shared" si="0"/>
        <v>N/A</v>
      </c>
    </row>
    <row r="13" spans="1:12">
      <c r="A13" s="131" t="s">
        <v>46</v>
      </c>
      <c r="B13" s="25" t="s">
        <v>49</v>
      </c>
      <c r="C13" s="26">
        <v>166239</v>
      </c>
      <c r="D13" s="30" t="str">
        <f>IF($B13="N/A","N/A",IF(C13&gt;15,"No",IF(C13&lt;-15,"No","Yes")))</f>
        <v>N/A</v>
      </c>
      <c r="E13" s="26">
        <v>165800</v>
      </c>
      <c r="F13" s="30" t="str">
        <f>IF($B13="N/A","N/A",IF(E13&gt;15,"No",IF(E13&lt;-15,"No","Yes")))</f>
        <v>N/A</v>
      </c>
      <c r="G13" s="26">
        <v>167587</v>
      </c>
      <c r="H13" s="30" t="str">
        <f>IF($B13="N/A","N/A",IF(G13&gt;15,"No",IF(G13&lt;-15,"No","Yes")))</f>
        <v>N/A</v>
      </c>
      <c r="I13" s="32">
        <v>-0.26400000000000001</v>
      </c>
      <c r="J13" s="32">
        <v>1.0780000000000001</v>
      </c>
      <c r="K13" s="30" t="str">
        <f t="shared" si="0"/>
        <v>Yes</v>
      </c>
    </row>
    <row r="14" spans="1:12">
      <c r="A14" s="132" t="s">
        <v>633</v>
      </c>
      <c r="B14" s="25" t="s">
        <v>51</v>
      </c>
      <c r="C14" s="32">
        <v>3.6092614E-3</v>
      </c>
      <c r="D14" s="30" t="str">
        <f>IF($B14="N/A","N/A",IF(C14&gt;20,"No",IF(C14&lt;5,"No","Yes")))</f>
        <v>No</v>
      </c>
      <c r="E14" s="32">
        <v>6.3932448700000005E-2</v>
      </c>
      <c r="F14" s="30" t="str">
        <f>IF($B14="N/A","N/A",IF(E14&gt;20,"No",IF(E14&lt;5,"No","Yes")))</f>
        <v>No</v>
      </c>
      <c r="G14" s="32">
        <v>2.4464904799999999E-2</v>
      </c>
      <c r="H14" s="30" t="str">
        <f>IF($B14="N/A","N/A",IF(G14&gt;20,"No",IF(G14&lt;5,"No","Yes")))</f>
        <v>No</v>
      </c>
      <c r="I14" s="32">
        <v>1671</v>
      </c>
      <c r="J14" s="32">
        <v>-61.7</v>
      </c>
      <c r="K14" s="30" t="str">
        <f t="shared" si="0"/>
        <v>No</v>
      </c>
    </row>
    <row r="15" spans="1:12">
      <c r="A15" s="132" t="s">
        <v>634</v>
      </c>
      <c r="B15" s="25" t="s">
        <v>50</v>
      </c>
      <c r="C15" s="32">
        <v>4.0267325958000004</v>
      </c>
      <c r="D15" s="30" t="str">
        <f>IF($B15="N/A","N/A",IF(C15&gt;1,"Yes","No"))</f>
        <v>Yes</v>
      </c>
      <c r="E15" s="32">
        <v>5.0331724969999998</v>
      </c>
      <c r="F15" s="30" t="str">
        <f>IF($B15="N/A","N/A",IF(E15&gt;1,"Yes","No"))</f>
        <v>Yes</v>
      </c>
      <c r="G15" s="32">
        <v>4.1250216306</v>
      </c>
      <c r="H15" s="30" t="str">
        <f>IF($B15="N/A","N/A",IF(G15&gt;1,"Yes","No"))</f>
        <v>Yes</v>
      </c>
      <c r="I15" s="32">
        <v>24.99</v>
      </c>
      <c r="J15" s="32">
        <v>-18</v>
      </c>
      <c r="K15" s="30" t="str">
        <f t="shared" si="0"/>
        <v>Yes</v>
      </c>
    </row>
    <row r="16" spans="1:12">
      <c r="A16" s="132" t="s">
        <v>635</v>
      </c>
      <c r="B16" s="25" t="s">
        <v>49</v>
      </c>
      <c r="C16" s="133">
        <v>3331.1078578000001</v>
      </c>
      <c r="D16" s="30" t="str">
        <f>IF($B16="N/A","N/A",IF(C16&gt;15,"No",IF(C16&lt;-15,"No","Yes")))</f>
        <v>N/A</v>
      </c>
      <c r="E16" s="133">
        <v>3595.4201318</v>
      </c>
      <c r="F16" s="30" t="str">
        <f>IF($B16="N/A","N/A",IF(E16&gt;15,"No",IF(E16&lt;-15,"No","Yes")))</f>
        <v>N/A</v>
      </c>
      <c r="G16" s="133">
        <v>3445.8210617999998</v>
      </c>
      <c r="H16" s="30" t="str">
        <f>IF($B16="N/A","N/A",IF(G16&gt;15,"No",IF(G16&lt;-15,"No","Yes")))</f>
        <v>N/A</v>
      </c>
      <c r="I16" s="32">
        <v>7.9349999999999996</v>
      </c>
      <c r="J16" s="32">
        <v>-4.16</v>
      </c>
      <c r="K16" s="30" t="str">
        <f t="shared" si="0"/>
        <v>Yes</v>
      </c>
    </row>
    <row r="17" spans="1:11">
      <c r="A17" s="51" t="s">
        <v>770</v>
      </c>
      <c r="B17" s="25" t="s">
        <v>49</v>
      </c>
      <c r="C17" s="26">
        <v>0</v>
      </c>
      <c r="D17" s="25" t="s">
        <v>49</v>
      </c>
      <c r="E17" s="26">
        <v>11</v>
      </c>
      <c r="F17" s="25" t="s">
        <v>49</v>
      </c>
      <c r="G17" s="26">
        <v>11</v>
      </c>
      <c r="H17" s="30" t="str">
        <f>IF($B17="N/A","N/A",IF(G17&gt;15,"No",IF(G17&lt;-15,"No","Yes")))</f>
        <v>N/A</v>
      </c>
      <c r="I17" s="32" t="s">
        <v>1207</v>
      </c>
      <c r="J17" s="32">
        <v>0</v>
      </c>
      <c r="K17" s="30" t="str">
        <f t="shared" si="0"/>
        <v>Yes</v>
      </c>
    </row>
    <row r="18" spans="1:11" ht="25.5">
      <c r="A18" s="51" t="s">
        <v>771</v>
      </c>
      <c r="B18" s="25" t="s">
        <v>49</v>
      </c>
      <c r="C18" s="133" t="s">
        <v>1207</v>
      </c>
      <c r="D18" s="30" t="str">
        <f>IF($B18="N/A","N/A",IF(C18&gt;60,"No",IF(C18&lt;15,"No","Yes")))</f>
        <v>N/A</v>
      </c>
      <c r="E18" s="133">
        <v>2297</v>
      </c>
      <c r="F18" s="30" t="str">
        <f>IF($B18="N/A","N/A",IF(E18&gt;60,"No",IF(E18&lt;15,"No","Yes")))</f>
        <v>N/A</v>
      </c>
      <c r="G18" s="133">
        <v>3766.5</v>
      </c>
      <c r="H18" s="30" t="str">
        <f>IF($B18="N/A","N/A",IF(G18&gt;60,"No",IF(G18&lt;15,"No","Yes")))</f>
        <v>N/A</v>
      </c>
      <c r="I18" s="32" t="s">
        <v>1207</v>
      </c>
      <c r="J18" s="32">
        <v>63.97</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166233</v>
      </c>
      <c r="D23" s="30" t="str">
        <f>IF($B23="N/A","N/A",IF(C23&gt;15,"No",IF(C23&lt;-15,"No","Yes")))</f>
        <v>N/A</v>
      </c>
      <c r="E23" s="26">
        <v>165694</v>
      </c>
      <c r="F23" s="30" t="str">
        <f>IF($B23="N/A","N/A",IF(E23&gt;15,"No",IF(E23&lt;-15,"No","Yes")))</f>
        <v>N/A</v>
      </c>
      <c r="G23" s="26">
        <v>167546</v>
      </c>
      <c r="H23" s="30" t="str">
        <f>IF($B23="N/A","N/A",IF(G23&gt;15,"No",IF(G23&lt;-15,"No","Yes")))</f>
        <v>N/A</v>
      </c>
      <c r="I23" s="32">
        <v>-0.32400000000000001</v>
      </c>
      <c r="J23" s="32">
        <v>1.1180000000000001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114.43640394000001</v>
      </c>
      <c r="D27" s="30" t="str">
        <f>IF($B27="N/A","N/A",IF(C27&gt;100,"No",IF(C27&lt;50,"No","Yes")))</f>
        <v>No</v>
      </c>
      <c r="E27" s="78">
        <v>118.55592283999999</v>
      </c>
      <c r="F27" s="30" t="str">
        <f>IF($B27="N/A","N/A",IF(E27&gt;100,"No",IF(E27&lt;50,"No","Yes")))</f>
        <v>No</v>
      </c>
      <c r="G27" s="78">
        <v>121.83068874999999</v>
      </c>
      <c r="H27" s="30" t="str">
        <f>IF($B27="N/A","N/A",IF(G27&gt;100,"No",IF(G27&lt;50,"No","Yes")))</f>
        <v>No</v>
      </c>
      <c r="I27" s="32">
        <v>3.6</v>
      </c>
      <c r="J27" s="32">
        <v>2.762</v>
      </c>
      <c r="K27" s="30" t="str">
        <f>IF(J27="Div by 0", "N/A", IF(J27="N/A","N/A", IF(J27&gt;30, "No", IF(J27&lt;-30, "No", "Yes"))))</f>
        <v>Yes</v>
      </c>
    </row>
    <row r="28" spans="1:11">
      <c r="A28" s="131" t="s">
        <v>194</v>
      </c>
      <c r="B28" s="25" t="s">
        <v>49</v>
      </c>
      <c r="C28" s="78">
        <v>252.61192854000001</v>
      </c>
      <c r="D28" s="30" t="str">
        <f>IF($B28="N/A","N/A",IF(C28&gt;15,"No",IF(C28&lt;-15,"No","Yes")))</f>
        <v>N/A</v>
      </c>
      <c r="E28" s="78">
        <v>263.78800713999999</v>
      </c>
      <c r="F28" s="30" t="str">
        <f>IF($B28="N/A","N/A",IF(E28&gt;15,"No",IF(E28&lt;-15,"No","Yes")))</f>
        <v>N/A</v>
      </c>
      <c r="G28" s="78">
        <v>269.00080071999997</v>
      </c>
      <c r="H28" s="30" t="str">
        <f>IF($B28="N/A","N/A",IF(G28&gt;15,"No",IF(G28&lt;-15,"No","Yes")))</f>
        <v>N/A</v>
      </c>
      <c r="I28" s="32">
        <v>4.4240000000000004</v>
      </c>
      <c r="J28" s="32">
        <v>1.976</v>
      </c>
      <c r="K28" s="30" t="str">
        <f>IF(J28="Div by 0", "N/A", IF(J28="N/A","N/A", IF(J28&gt;30, "No", IF(J28&lt;-30, "No", "Yes"))))</f>
        <v>Yes</v>
      </c>
    </row>
    <row r="29" spans="1:11">
      <c r="A29" s="131" t="s">
        <v>758</v>
      </c>
      <c r="B29" s="25" t="s">
        <v>49</v>
      </c>
      <c r="C29" s="78">
        <v>213.57927864000001</v>
      </c>
      <c r="D29" s="30" t="str">
        <f>IF($B29="N/A","N/A",IF(C29&gt;15,"No",IF(C29&lt;-15,"No","Yes")))</f>
        <v>N/A</v>
      </c>
      <c r="E29" s="78">
        <v>213.80551424999999</v>
      </c>
      <c r="F29" s="30" t="str">
        <f>IF($B29="N/A","N/A",IF(E29&gt;15,"No",IF(E29&lt;-15,"No","Yes")))</f>
        <v>N/A</v>
      </c>
      <c r="G29" s="78">
        <v>226.63003065999999</v>
      </c>
      <c r="H29" s="30" t="str">
        <f>IF($B29="N/A","N/A",IF(G29&gt;15,"No",IF(G29&lt;-15,"No","Yes")))</f>
        <v>N/A</v>
      </c>
      <c r="I29" s="32">
        <v>0.10589999999999999</v>
      </c>
      <c r="J29" s="32">
        <v>5.9980000000000002</v>
      </c>
      <c r="K29" s="30" t="str">
        <f>IF(J29="Div by 0", "N/A", IF(J29="N/A","N/A", IF(J29&gt;30, "No", IF(J29&lt;-30, "No", "Yes"))))</f>
        <v>Yes</v>
      </c>
    </row>
    <row r="30" spans="1:11">
      <c r="A30" s="131" t="s">
        <v>762</v>
      </c>
      <c r="B30" s="25" t="s">
        <v>49</v>
      </c>
      <c r="C30" s="78">
        <v>299.79614021999998</v>
      </c>
      <c r="D30" s="30" t="str">
        <f>IF($B30="N/A","N/A",IF(C30&gt;15,"No",IF(C30&lt;-15,"No","Yes")))</f>
        <v>N/A</v>
      </c>
      <c r="E30" s="78">
        <v>300.89109579000001</v>
      </c>
      <c r="F30" s="30" t="str">
        <f>IF($B30="N/A","N/A",IF(E30&gt;15,"No",IF(E30&lt;-15,"No","Yes")))</f>
        <v>N/A</v>
      </c>
      <c r="G30" s="78">
        <v>312.70158602999999</v>
      </c>
      <c r="H30" s="30" t="str">
        <f>IF($B30="N/A","N/A",IF(G30&gt;15,"No",IF(G30&lt;-15,"No","Yes")))</f>
        <v>N/A</v>
      </c>
      <c r="I30" s="32">
        <v>0.36520000000000002</v>
      </c>
      <c r="J30" s="32">
        <v>3.9249999999999998</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83.459361258000001</v>
      </c>
      <c r="D32" s="30" t="str">
        <f>IF($B32="N/A","N/A",IF(C32&gt;99,"No",IF(C32&lt;75,"No","Yes")))</f>
        <v>Yes</v>
      </c>
      <c r="E32" s="32">
        <v>83.465907032999993</v>
      </c>
      <c r="F32" s="30" t="str">
        <f>IF($B32="N/A","N/A",IF(E32&gt;99,"No",IF(E32&lt;75,"No","Yes")))</f>
        <v>Yes</v>
      </c>
      <c r="G32" s="32">
        <v>82.309932794999995</v>
      </c>
      <c r="H32" s="30" t="str">
        <f>IF($B32="N/A","N/A",IF(G32&gt;99,"No",IF(G32&lt;75,"No","Yes")))</f>
        <v>Yes</v>
      </c>
      <c r="I32" s="32">
        <v>7.7999999999999996E-3</v>
      </c>
      <c r="J32" s="32">
        <v>-1.38</v>
      </c>
      <c r="K32" s="30" t="str">
        <f t="shared" ref="K32:K43" si="7">IF(J32="Div by 0", "N/A", IF(J32="N/A","N/A", IF(J32&gt;30, "No", IF(J32&lt;-30, "No", "Yes"))))</f>
        <v>Yes</v>
      </c>
    </row>
    <row r="33" spans="1:11">
      <c r="A33" s="131" t="s">
        <v>111</v>
      </c>
      <c r="B33" s="25" t="s">
        <v>49</v>
      </c>
      <c r="C33" s="30">
        <v>100</v>
      </c>
      <c r="D33" s="30" t="str">
        <f>IF($B33="N/A","N/A",IF(C33&gt;15,"No",IF(C33&lt;-15,"No","Yes")))</f>
        <v>N/A</v>
      </c>
      <c r="E33" s="30">
        <v>99.999276924</v>
      </c>
      <c r="F33" s="30" t="str">
        <f>IF($B33="N/A","N/A",IF(E33&gt;15,"No",IF(E33&lt;-15,"No","Yes")))</f>
        <v>N/A</v>
      </c>
      <c r="G33" s="30">
        <v>100</v>
      </c>
      <c r="H33" s="30" t="str">
        <f>IF($B33="N/A","N/A",IF(G33&gt;15,"No",IF(G33&lt;-15,"No","Yes")))</f>
        <v>N/A</v>
      </c>
      <c r="I33" s="32">
        <v>-1E-3</v>
      </c>
      <c r="J33" s="32">
        <v>6.9999999999999999E-4</v>
      </c>
      <c r="K33" s="30" t="str">
        <f t="shared" si="7"/>
        <v>Yes</v>
      </c>
    </row>
    <row r="34" spans="1:11">
      <c r="A34" s="131" t="s">
        <v>113</v>
      </c>
      <c r="B34" s="25" t="s">
        <v>49</v>
      </c>
      <c r="C34" s="26">
        <v>28.049525361000001</v>
      </c>
      <c r="D34" s="30" t="str">
        <f>IF($B34="N/A","N/A",IF(C34&gt;15,"No",IF(C34&lt;-15,"No","Yes")))</f>
        <v>N/A</v>
      </c>
      <c r="E34" s="134">
        <v>28.014620707999999</v>
      </c>
      <c r="F34" s="30" t="str">
        <f>IF($B34="N/A","N/A",IF(E34&gt;15,"No",IF(E34&lt;-15,"No","Yes")))</f>
        <v>N/A</v>
      </c>
      <c r="G34" s="134">
        <v>28.017054972</v>
      </c>
      <c r="H34" s="30" t="str">
        <f>IF($B34="N/A","N/A",IF(G34&gt;15,"No",IF(G34&lt;-15,"No","Yes")))</f>
        <v>N/A</v>
      </c>
      <c r="I34" s="32">
        <v>-0.124</v>
      </c>
      <c r="J34" s="32">
        <v>8.6999999999999994E-3</v>
      </c>
      <c r="K34" s="30" t="str">
        <f t="shared" si="7"/>
        <v>Yes</v>
      </c>
    </row>
    <row r="35" spans="1:11">
      <c r="A35" s="131" t="s">
        <v>196</v>
      </c>
      <c r="B35" s="80" t="s">
        <v>61</v>
      </c>
      <c r="C35" s="30">
        <v>11.219192337999999</v>
      </c>
      <c r="D35" s="30" t="str">
        <f>IF($B35="N/A","N/A",IF(C35&gt;20,"No",IF(C35&lt;=0,"No","Yes")))</f>
        <v>Yes</v>
      </c>
      <c r="E35" s="30">
        <v>10.837447342999999</v>
      </c>
      <c r="F35" s="30" t="str">
        <f>IF($B35="N/A","N/A",IF(E35&gt;20,"No",IF(E35&lt;=0,"No","Yes")))</f>
        <v>Yes</v>
      </c>
      <c r="G35" s="30">
        <v>10.558294439000001</v>
      </c>
      <c r="H35" s="30" t="str">
        <f>IF($B35="N/A","N/A",IF(G35&gt;20,"No",IF(G35&lt;=0,"No","Yes")))</f>
        <v>Yes</v>
      </c>
      <c r="I35" s="32">
        <v>-3.4</v>
      </c>
      <c r="J35" s="32">
        <v>-2.58</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29.477587131</v>
      </c>
      <c r="D37" s="30" t="str">
        <f>IF($B37="N/A","N/A",IF(C37&gt;15,"No",IF(C37&lt;-15,"No","Yes")))</f>
        <v>N/A</v>
      </c>
      <c r="E37" s="134">
        <v>29.674611572</v>
      </c>
      <c r="F37" s="30" t="str">
        <f>IF($B37="N/A","N/A",IF(E37&gt;15,"No",IF(E37&lt;-15,"No","Yes")))</f>
        <v>N/A</v>
      </c>
      <c r="G37" s="134">
        <v>29.509779536</v>
      </c>
      <c r="H37" s="30" t="str">
        <f>IF($B37="N/A","N/A",IF(G37&gt;15,"No",IF(G37&lt;-15,"No","Yes")))</f>
        <v>N/A</v>
      </c>
      <c r="I37" s="32">
        <v>0.66839999999999999</v>
      </c>
      <c r="J37" s="32">
        <v>-0.55500000000000005</v>
      </c>
      <c r="K37" s="30" t="str">
        <f t="shared" si="7"/>
        <v>Yes</v>
      </c>
    </row>
    <row r="38" spans="1:11">
      <c r="A38" s="131" t="s">
        <v>759</v>
      </c>
      <c r="B38" s="80" t="s">
        <v>62</v>
      </c>
      <c r="C38" s="30">
        <v>1.3041935115000001</v>
      </c>
      <c r="D38" s="30" t="str">
        <f>IF($B38="N/A","N/A",IF(C38&gt;10,"No",IF(C38&lt;=0,"No","Yes")))</f>
        <v>Yes</v>
      </c>
      <c r="E38" s="30">
        <v>1.3567178051</v>
      </c>
      <c r="F38" s="30" t="str">
        <f>IF($B38="N/A","N/A",IF(E38&gt;10,"No",IF(E38&lt;=0,"No","Yes")))</f>
        <v>Yes</v>
      </c>
      <c r="G38" s="30">
        <v>1.314862784</v>
      </c>
      <c r="H38" s="30" t="str">
        <f>IF($B38="N/A","N/A",IF(G38&gt;10,"No",IF(G38&lt;=0,"No","Yes")))</f>
        <v>Yes</v>
      </c>
      <c r="I38" s="32">
        <v>4.0270000000000001</v>
      </c>
      <c r="J38" s="32">
        <v>-3.09</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28.799815498000001</v>
      </c>
      <c r="D40" s="30" t="str">
        <f>IF($B40="N/A","N/A",IF(C40&gt;15,"No",IF(C40&lt;-15,"No","Yes")))</f>
        <v>N/A</v>
      </c>
      <c r="E40" s="134">
        <v>28.71886121</v>
      </c>
      <c r="F40" s="30" t="str">
        <f>IF($B40="N/A","N/A",IF(E40&gt;15,"No",IF(E40&lt;-15,"No","Yes")))</f>
        <v>N/A</v>
      </c>
      <c r="G40" s="134">
        <v>28.129822968999999</v>
      </c>
      <c r="H40" s="30" t="str">
        <f>IF($B40="N/A","N/A",IF(G40&gt;15,"No",IF(G40&lt;-15,"No","Yes")))</f>
        <v>N/A</v>
      </c>
      <c r="I40" s="32">
        <v>-0.28100000000000003</v>
      </c>
      <c r="J40" s="32">
        <v>-2.0499999999999998</v>
      </c>
      <c r="K40" s="30" t="str">
        <f t="shared" si="7"/>
        <v>Yes</v>
      </c>
    </row>
    <row r="41" spans="1:11">
      <c r="A41" s="131" t="s">
        <v>763</v>
      </c>
      <c r="B41" s="80" t="s">
        <v>53</v>
      </c>
      <c r="C41" s="30">
        <v>4.0172528920000001</v>
      </c>
      <c r="D41" s="30" t="str">
        <f>IF($B41="N/A","N/A",IF(C41&gt;5,"No",IF(C41&lt;=0,"No","Yes")))</f>
        <v>Yes</v>
      </c>
      <c r="E41" s="30">
        <v>4.3399278187999997</v>
      </c>
      <c r="F41" s="30" t="str">
        <f>IF($B41="N/A","N/A",IF(E41&gt;5,"No",IF(E41&lt;=0,"No","Yes")))</f>
        <v>Yes</v>
      </c>
      <c r="G41" s="30">
        <v>5.8169099829000004</v>
      </c>
      <c r="H41" s="30" t="str">
        <f>IF($B41="N/A","N/A",IF(G41&gt;5,"No",IF(G41&lt;=0,"No","Yes")))</f>
        <v>No</v>
      </c>
      <c r="I41" s="32">
        <v>8.032</v>
      </c>
      <c r="J41" s="32">
        <v>34.03</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18.513626834</v>
      </c>
      <c r="D43" s="30" t="str">
        <f>IF($B43="N/A","N/A",IF(C43&gt;15,"No",IF(C43&lt;-15,"No","Yes")))</f>
        <v>N/A</v>
      </c>
      <c r="E43" s="134">
        <v>17.510499235000001</v>
      </c>
      <c r="F43" s="30" t="str">
        <f>IF($B43="N/A","N/A",IF(E43&gt;15,"No",IF(E43&lt;-15,"No","Yes")))</f>
        <v>N/A</v>
      </c>
      <c r="G43" s="134">
        <v>14.56258978</v>
      </c>
      <c r="H43" s="30" t="str">
        <f>IF($B43="N/A","N/A",IF(G43&gt;15,"No",IF(G43&lt;-15,"No","Yes")))</f>
        <v>N/A</v>
      </c>
      <c r="I43" s="32">
        <v>-5.42</v>
      </c>
      <c r="J43" s="32">
        <v>-16.8</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2" t="s">
        <v>862</v>
      </c>
      <c r="B46" s="175"/>
      <c r="C46" s="175"/>
      <c r="D46" s="175"/>
      <c r="E46" s="175"/>
      <c r="F46" s="175"/>
      <c r="G46" s="175"/>
      <c r="H46" s="175"/>
      <c r="I46" s="175"/>
      <c r="J46" s="175"/>
      <c r="K46" s="176"/>
    </row>
    <row r="47" spans="1:11">
      <c r="A47" s="131" t="s">
        <v>863</v>
      </c>
      <c r="B47" s="25" t="s">
        <v>52</v>
      </c>
      <c r="C47" s="30">
        <v>4.0172528920000001</v>
      </c>
      <c r="D47" s="30" t="str">
        <f>IF($B47="N/A","N/A",IF(C47&gt;100,"No",IF(C47&lt;95,"No","Yes")))</f>
        <v>No</v>
      </c>
      <c r="E47" s="30">
        <v>4.3363066858000003</v>
      </c>
      <c r="F47" s="30" t="str">
        <f>IF($B47="N/A","N/A",IF(E47&gt;100,"No",IF(E47&lt;95,"No","Yes")))</f>
        <v>No</v>
      </c>
      <c r="G47" s="30">
        <v>5.8145225789000001</v>
      </c>
      <c r="H47" s="30" t="str">
        <f>IF($B47="N/A","N/A",IF(G47&gt;100,"No",IF(G47&lt;95,"No","Yes")))</f>
        <v>No</v>
      </c>
      <c r="I47" s="32">
        <v>7.9420000000000002</v>
      </c>
      <c r="J47" s="32">
        <v>34.090000000000003</v>
      </c>
      <c r="K47" s="30" t="str">
        <f>IF(J47="Div by 0", "N/A", IF(J47="N/A","N/A", IF(J47&gt;30, "No", IF(J47&lt;-30, "No", "Yes"))))</f>
        <v>No</v>
      </c>
    </row>
    <row r="48" spans="1:11">
      <c r="A48" s="192" t="s">
        <v>685</v>
      </c>
      <c r="B48" s="175"/>
      <c r="C48" s="175"/>
      <c r="D48" s="175"/>
      <c r="E48" s="175"/>
      <c r="F48" s="175"/>
      <c r="G48" s="175"/>
      <c r="H48" s="175"/>
      <c r="I48" s="175"/>
      <c r="J48" s="175"/>
      <c r="K48" s="176"/>
    </row>
    <row r="49" spans="1:11">
      <c r="A49" s="131" t="s">
        <v>183</v>
      </c>
      <c r="B49" s="25" t="s">
        <v>52</v>
      </c>
      <c r="C49" s="30">
        <v>4.0172528920000001</v>
      </c>
      <c r="D49" s="30" t="str">
        <f>IF($B49="N/A","N/A",IF(C49&gt;100,"No",IF(C49&lt;95,"No","Yes")))</f>
        <v>No</v>
      </c>
      <c r="E49" s="30">
        <v>4.3399278187999997</v>
      </c>
      <c r="F49" s="30" t="str">
        <f>IF($B49="N/A","N/A",IF(E49&gt;100,"No",IF(E49&lt;95,"No","Yes")))</f>
        <v>No</v>
      </c>
      <c r="G49" s="30">
        <v>5.8169099829000004</v>
      </c>
      <c r="H49" s="30" t="str">
        <f>IF($B49="N/A","N/A",IF(G49&gt;100,"No",IF(G49&lt;95,"No","Yes")))</f>
        <v>No</v>
      </c>
      <c r="I49" s="32">
        <v>8.032</v>
      </c>
      <c r="J49" s="32">
        <v>34.03</v>
      </c>
      <c r="K49" s="30" t="str">
        <f>IF(J49="Div by 0", "N/A", IF(J49="N/A","N/A", IF(J49&gt;30, "No", IF(J49&lt;-30, "No", "Yes"))))</f>
        <v>No</v>
      </c>
    </row>
    <row r="50" spans="1:11">
      <c r="A50" s="131" t="s">
        <v>185</v>
      </c>
      <c r="B50" s="25" t="s">
        <v>55</v>
      </c>
      <c r="C50" s="30">
        <v>8.1461515424000002</v>
      </c>
      <c r="D50" s="30" t="str">
        <f>IF($B50="N/A","N/A",IF(C50&gt;30,"No",IF(C50&lt;5,"No","Yes")))</f>
        <v>Yes</v>
      </c>
      <c r="E50" s="30">
        <v>11.889862328</v>
      </c>
      <c r="F50" s="30" t="str">
        <f>IF($B50="N/A","N/A",IF(E50&gt;30,"No",IF(E50&lt;5,"No","Yes")))</f>
        <v>Yes</v>
      </c>
      <c r="G50" s="30">
        <v>6.5154935358000001</v>
      </c>
      <c r="H50" s="30" t="str">
        <f>IF($B50="N/A","N/A",IF(G50&gt;30,"No",IF(G50&lt;5,"No","Yes")))</f>
        <v>Yes</v>
      </c>
      <c r="I50" s="32">
        <v>45.96</v>
      </c>
      <c r="J50" s="32">
        <v>-45.2</v>
      </c>
      <c r="K50" s="30" t="str">
        <f>IF(J50="Div by 0", "N/A", IF(J50="N/A","N/A", IF(J50&gt;30, "No", IF(J50&lt;-30, "No", "Yes"))))</f>
        <v>No</v>
      </c>
    </row>
    <row r="51" spans="1:11">
      <c r="A51" s="131" t="s">
        <v>186</v>
      </c>
      <c r="B51" s="25" t="s">
        <v>9</v>
      </c>
      <c r="C51" s="30">
        <v>13.866427074000001</v>
      </c>
      <c r="D51" s="30" t="str">
        <f>IF($B51="N/A","N/A",IF(C51&gt;75,"No",IF(C51&lt;15,"No","Yes")))</f>
        <v>No</v>
      </c>
      <c r="E51" s="30">
        <v>13.836740369999999</v>
      </c>
      <c r="F51" s="30" t="str">
        <f>IF($B51="N/A","N/A",IF(E51&gt;75,"No",IF(E51&lt;15,"No","Yes")))</f>
        <v>No</v>
      </c>
      <c r="G51" s="30">
        <v>12.220398112</v>
      </c>
      <c r="H51" s="30" t="str">
        <f>IF($B51="N/A","N/A",IF(G51&gt;75,"No",IF(G51&lt;15,"No","Yes")))</f>
        <v>No</v>
      </c>
      <c r="I51" s="32">
        <v>-0.214</v>
      </c>
      <c r="J51" s="32">
        <v>-11.7</v>
      </c>
      <c r="K51" s="30" t="str">
        <f>IF(J51="Div by 0", "N/A", IF(J51="N/A","N/A", IF(J51&gt;30, "No", IF(J51&lt;-30, "No", "Yes"))))</f>
        <v>Yes</v>
      </c>
    </row>
    <row r="52" spans="1:11">
      <c r="A52" s="131" t="s">
        <v>187</v>
      </c>
      <c r="B52" s="25" t="s">
        <v>10</v>
      </c>
      <c r="C52" s="30">
        <v>77.987421384000001</v>
      </c>
      <c r="D52" s="30" t="str">
        <f>IF($B52="N/A","N/A",IF(C52&gt;70,"No",IF(C52&lt;25,"No","Yes")))</f>
        <v>No</v>
      </c>
      <c r="E52" s="30">
        <v>74.273397302000006</v>
      </c>
      <c r="F52" s="30" t="str">
        <f>IF($B52="N/A","N/A",IF(E52&gt;70,"No",IF(E52&lt;25,"No","Yes")))</f>
        <v>No</v>
      </c>
      <c r="G52" s="30">
        <v>81.264108351999994</v>
      </c>
      <c r="H52" s="30" t="str">
        <f>IF($B52="N/A","N/A",IF(G52&gt;70,"No",IF(G52&lt;25,"No","Yes")))</f>
        <v>No</v>
      </c>
      <c r="I52" s="32">
        <v>-4.76</v>
      </c>
      <c r="J52" s="32">
        <v>9.4120000000000008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4.0172528920000001</v>
      </c>
      <c r="D54" s="30" t="str">
        <f>IF($B54="N/A","N/A",IF(C54&gt;100,"No",IF(C54&lt;95,"No","Yes")))</f>
        <v>No</v>
      </c>
      <c r="E54" s="30">
        <v>4.3375137301000004</v>
      </c>
      <c r="F54" s="30" t="str">
        <f>IF($B54="N/A","N/A",IF(E54&gt;100,"No",IF(E54&lt;95,"No","Yes")))</f>
        <v>No</v>
      </c>
      <c r="G54" s="30">
        <v>5.8109414727999997</v>
      </c>
      <c r="H54" s="30" t="str">
        <f>IF($B54="N/A","N/A",IF(G54&gt;100,"No",IF(G54&lt;95,"No","Yes")))</f>
        <v>No</v>
      </c>
      <c r="I54" s="32">
        <v>7.9720000000000004</v>
      </c>
      <c r="J54" s="32">
        <v>33.97</v>
      </c>
      <c r="K54" s="30" t="str">
        <f>IF(J54="Div by 0", "N/A", IF(J54="N/A","N/A", IF(J54&gt;30, "No", IF(J54&lt;-30, "No", "Yes"))))</f>
        <v>No</v>
      </c>
    </row>
    <row r="55" spans="1:11">
      <c r="A55" s="131" t="s">
        <v>636</v>
      </c>
      <c r="B55" s="25" t="s">
        <v>64</v>
      </c>
      <c r="C55" s="30">
        <v>0.47704126140000003</v>
      </c>
      <c r="D55" s="30" t="str">
        <f>IF($B55="N/A","N/A",IF(C55&gt;5,"No",IF(C55&lt;1,"No","Yes")))</f>
        <v>No</v>
      </c>
      <c r="E55" s="30">
        <v>0.52385723080000002</v>
      </c>
      <c r="F55" s="30" t="str">
        <f>IF($B55="N/A","N/A",IF(E55&gt;5,"No",IF(E55&lt;1,"No","Yes")))</f>
        <v>No</v>
      </c>
      <c r="G55" s="30">
        <v>0.48165876829999998</v>
      </c>
      <c r="H55" s="30" t="str">
        <f>IF($B55="N/A","N/A",IF(G55&gt;5,"No",IF(G55&lt;1,"No","Yes")))</f>
        <v>No</v>
      </c>
      <c r="I55" s="32">
        <v>9.8140000000000001</v>
      </c>
      <c r="J55" s="32">
        <v>-8.06</v>
      </c>
      <c r="K55" s="30" t="str">
        <f>IF(J55="Div by 0", "N/A", IF(J55="N/A","N/A", IF(J55&gt;30, "No", IF(J55&lt;-30, "No", "Yes"))))</f>
        <v>Yes</v>
      </c>
    </row>
    <row r="56" spans="1:11">
      <c r="A56" s="131" t="s">
        <v>638</v>
      </c>
      <c r="B56" s="25" t="s">
        <v>65</v>
      </c>
      <c r="C56" s="30">
        <v>3.4902817129999999</v>
      </c>
      <c r="D56" s="30" t="str">
        <f>IF($B56="N/A","N/A",IF(C56&gt;98,"No",IF(C56&lt;8,"No","Yes")))</f>
        <v>No</v>
      </c>
      <c r="E56" s="30">
        <v>3.7858944802000001</v>
      </c>
      <c r="F56" s="30" t="str">
        <f>IF($B56="N/A","N/A",IF(E56&gt;98,"No",IF(E56&lt;8,"No","Yes")))</f>
        <v>No</v>
      </c>
      <c r="G56" s="30">
        <v>5.2970527496999997</v>
      </c>
      <c r="H56" s="30" t="str">
        <f>IF($B56="N/A","N/A",IF(G56&gt;98,"No",IF(G56&lt;8,"No","Yes")))</f>
        <v>No</v>
      </c>
      <c r="I56" s="32">
        <v>8.4700000000000006</v>
      </c>
      <c r="J56" s="32">
        <v>39.92</v>
      </c>
      <c r="K56" s="30" t="str">
        <f>IF(J56="Div by 0", "N/A", IF(J56="N/A","N/A", IF(J56&gt;30, "No", IF(J56&lt;-30, "No", "Yes"))))</f>
        <v>No</v>
      </c>
    </row>
    <row r="57" spans="1:11">
      <c r="A57" s="131" t="s">
        <v>639</v>
      </c>
      <c r="B57" s="80" t="s">
        <v>53</v>
      </c>
      <c r="C57" s="30">
        <v>0</v>
      </c>
      <c r="D57" s="30" t="str">
        <f>IF($B57="N/A","N/A",IF(C57&gt;5,"No",IF(C57&lt;=0,"No","Yes")))</f>
        <v>No</v>
      </c>
      <c r="E57" s="30">
        <v>0</v>
      </c>
      <c r="F57" s="30" t="str">
        <f>IF($B57="N/A","N/A",IF(E57&gt;5,"No",IF(E57&lt;=0,"No","Yes")))</f>
        <v>No</v>
      </c>
      <c r="G57" s="30">
        <v>0</v>
      </c>
      <c r="H57" s="30" t="str">
        <f>IF($B57="N/A","N/A",IF(G57&gt;5,"No",IF(G57&lt;=0,"No","Yes")))</f>
        <v>No</v>
      </c>
      <c r="I57" s="32" t="s">
        <v>1207</v>
      </c>
      <c r="J57" s="32" t="s">
        <v>1207</v>
      </c>
      <c r="K57" s="30" t="str">
        <f>IF(J57="Div by 0", "N/A", IF(J57="N/A","N/A", IF(J57&gt;30, "No", IF(J57&lt;-30, "No", "Yes"))))</f>
        <v>N/A</v>
      </c>
    </row>
    <row r="58" spans="1:11">
      <c r="A58" s="191" t="s">
        <v>191</v>
      </c>
      <c r="B58" s="181"/>
      <c r="C58" s="181"/>
      <c r="D58" s="181"/>
      <c r="E58" s="181"/>
      <c r="F58" s="181"/>
      <c r="G58" s="181"/>
      <c r="H58" s="181"/>
      <c r="I58" s="181"/>
      <c r="J58" s="181"/>
      <c r="K58" s="182"/>
    </row>
    <row r="59" spans="1:11">
      <c r="A59" s="131" t="s">
        <v>45</v>
      </c>
      <c r="B59" s="25" t="s">
        <v>49</v>
      </c>
      <c r="C59" s="26">
        <v>11</v>
      </c>
      <c r="D59" s="30" t="str">
        <f>IF($B59="N/A","N/A",IF(C59&gt;15,"No",IF(C59&lt;-15,"No","Yes")))</f>
        <v>N/A</v>
      </c>
      <c r="E59" s="26">
        <v>106</v>
      </c>
      <c r="F59" s="30" t="str">
        <f>IF($B59="N/A","N/A",IF(E59&gt;15,"No",IF(E59&lt;-15,"No","Yes")))</f>
        <v>N/A</v>
      </c>
      <c r="G59" s="26">
        <v>41</v>
      </c>
      <c r="H59" s="30" t="str">
        <f>IF($B59="N/A","N/A",IF(G59&gt;15,"No",IF(G59&lt;-15,"No","Yes")))</f>
        <v>N/A</v>
      </c>
      <c r="I59" s="32">
        <v>1667</v>
      </c>
      <c r="J59" s="32">
        <v>-61.3</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666.16666667000004</v>
      </c>
      <c r="D62" s="30" t="str">
        <f>IF($B62="N/A","N/A",IF(C62&gt;15,"No",IF(C62&lt;-15,"No","Yes")))</f>
        <v>N/A</v>
      </c>
      <c r="E62" s="78">
        <v>1124.5377358000001</v>
      </c>
      <c r="F62" s="30" t="str">
        <f>IF($B62="N/A","N/A",IF(E62&gt;15,"No",IF(E62&lt;-15,"No","Yes")))</f>
        <v>N/A</v>
      </c>
      <c r="G62" s="78">
        <v>1028.7317072999999</v>
      </c>
      <c r="H62" s="30" t="str">
        <f>IF($B62="N/A","N/A",IF(G62&gt;15,"No",IF(G62&lt;-15,"No","Yes")))</f>
        <v>N/A</v>
      </c>
      <c r="I62" s="32">
        <v>68.81</v>
      </c>
      <c r="J62" s="32">
        <v>-8.52</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0</v>
      </c>
      <c r="D64" s="30" t="str">
        <f>IF($B64="N/A","N/A",IF(C64&gt;99,"No",IF(C64&lt;75,"No","Yes")))</f>
        <v>No</v>
      </c>
      <c r="E64" s="32">
        <v>0</v>
      </c>
      <c r="F64" s="30" t="str">
        <f>IF($B64="N/A","N/A",IF(E64&gt;99,"No",IF(E64&lt;75,"No","Yes")))</f>
        <v>No</v>
      </c>
      <c r="G64" s="32">
        <v>0</v>
      </c>
      <c r="H64" s="30" t="str">
        <f>IF($B64="N/A","N/A",IF(G64&gt;99,"No",IF(G64&lt;75,"No","Yes")))</f>
        <v>No</v>
      </c>
      <c r="I64" s="32" t="s">
        <v>1207</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1207</v>
      </c>
      <c r="J66" s="32" t="s">
        <v>1207</v>
      </c>
      <c r="K66" s="30" t="str">
        <f>IF(J66="Div by 0", "N/A", IF(J66="N/A","N/A", IF(J66&gt;30, "No", IF(J66&lt;-30, "No", "Yes"))))</f>
        <v>N/A</v>
      </c>
    </row>
    <row r="67" spans="1:11">
      <c r="A67" s="131" t="s">
        <v>763</v>
      </c>
      <c r="B67" s="80" t="s">
        <v>53</v>
      </c>
      <c r="C67" s="30">
        <v>100</v>
      </c>
      <c r="D67" s="30" t="str">
        <f>IF($B67="N/A","N/A",IF(C67&gt;5,"No",IF(C67&lt;=0,"No","Yes")))</f>
        <v>No</v>
      </c>
      <c r="E67" s="30">
        <v>100</v>
      </c>
      <c r="F67" s="30" t="str">
        <f>IF($B67="N/A","N/A",IF(E67&gt;5,"No",IF(E67&lt;=0,"No","Yes")))</f>
        <v>No</v>
      </c>
      <c r="G67" s="30">
        <v>100</v>
      </c>
      <c r="H67" s="30" t="str">
        <f>IF($B67="N/A","N/A",IF(G67&gt;5,"No",IF(G67&lt;=0,"No","Yes")))</f>
        <v>No</v>
      </c>
      <c r="I67" s="32">
        <v>0</v>
      </c>
      <c r="J67" s="32">
        <v>0</v>
      </c>
      <c r="K67" s="30" t="str">
        <f>IF(J67="Div by 0", "N/A", IF(J67="N/A","N/A", IF(J67&gt;30, "No", IF(J67&lt;-30, "No", "Yes"))))</f>
        <v>Yes</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33.333333332999999</v>
      </c>
      <c r="D72" s="30" t="str">
        <f>IF($B72="N/A","N/A",IF(C72&gt;30,"No",IF(C72&lt;5,"No","Yes")))</f>
        <v>No</v>
      </c>
      <c r="E72" s="30">
        <v>1.8867924528</v>
      </c>
      <c r="F72" s="30" t="str">
        <f>IF($B72="N/A","N/A",IF(E72&gt;30,"No",IF(E72&lt;5,"No","Yes")))</f>
        <v>No</v>
      </c>
      <c r="G72" s="30">
        <v>0</v>
      </c>
      <c r="H72" s="30" t="str">
        <f>IF($B72="N/A","N/A",IF(G72&gt;30,"No",IF(G72&lt;5,"No","Yes")))</f>
        <v>No</v>
      </c>
      <c r="I72" s="32">
        <v>-94.3</v>
      </c>
      <c r="J72" s="32">
        <v>-100</v>
      </c>
      <c r="K72" s="30" t="str">
        <f>IF(J72="Div by 0", "N/A", IF(J72="N/A","N/A", IF(J72&gt;30, "No", IF(J72&lt;-30, "No", "Yes"))))</f>
        <v>No</v>
      </c>
    </row>
    <row r="73" spans="1:11">
      <c r="A73" s="131" t="s">
        <v>186</v>
      </c>
      <c r="B73" s="25" t="s">
        <v>9</v>
      </c>
      <c r="C73" s="30">
        <v>0</v>
      </c>
      <c r="D73" s="30" t="str">
        <f>IF($B73="N/A","N/A",IF(C73&gt;75,"No",IF(C73&lt;15,"No","Yes")))</f>
        <v>No</v>
      </c>
      <c r="E73" s="30">
        <v>3.7735849056999999</v>
      </c>
      <c r="F73" s="30" t="str">
        <f>IF($B73="N/A","N/A",IF(E73&gt;75,"No",IF(E73&lt;15,"No","Yes")))</f>
        <v>No</v>
      </c>
      <c r="G73" s="30">
        <v>7.3170731706999996</v>
      </c>
      <c r="H73" s="30" t="str">
        <f>IF($B73="N/A","N/A",IF(G73&gt;75,"No",IF(G73&lt;15,"No","Yes")))</f>
        <v>No</v>
      </c>
      <c r="I73" s="32" t="s">
        <v>1207</v>
      </c>
      <c r="J73" s="32">
        <v>93.9</v>
      </c>
      <c r="K73" s="30" t="str">
        <f>IF(J73="Div by 0", "N/A", IF(J73="N/A","N/A", IF(J73&gt;30, "No", IF(J73&lt;-30, "No", "Yes"))))</f>
        <v>No</v>
      </c>
    </row>
    <row r="74" spans="1:11">
      <c r="A74" s="131" t="s">
        <v>187</v>
      </c>
      <c r="B74" s="25" t="s">
        <v>10</v>
      </c>
      <c r="C74" s="30">
        <v>66.666666667000001</v>
      </c>
      <c r="D74" s="30" t="str">
        <f>IF($B74="N/A","N/A",IF(C74&gt;70,"No",IF(C74&lt;25,"No","Yes")))</f>
        <v>Yes</v>
      </c>
      <c r="E74" s="30">
        <v>94.339622641999995</v>
      </c>
      <c r="F74" s="30" t="str">
        <f>IF($B74="N/A","N/A",IF(E74&gt;70,"No",IF(E74&lt;25,"No","Yes")))</f>
        <v>No</v>
      </c>
      <c r="G74" s="30">
        <v>92.682926828999996</v>
      </c>
      <c r="H74" s="30" t="str">
        <f>IF($B74="N/A","N/A",IF(G74&gt;70,"No",IF(G74&lt;25,"No","Yes")))</f>
        <v>No</v>
      </c>
      <c r="I74" s="32">
        <v>41.51</v>
      </c>
      <c r="J74" s="32">
        <v>-1.76</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95.283018867999999</v>
      </c>
      <c r="F76" s="30" t="str">
        <f>IF($B76="N/A","N/A",IF(E76&gt;100,"No",IF(E76&lt;95,"No","Yes")))</f>
        <v>Yes</v>
      </c>
      <c r="G76" s="30">
        <v>90.243902438999996</v>
      </c>
      <c r="H76" s="30" t="str">
        <f>IF($B76="N/A","N/A",IF(G76&gt;100,"No",IF(G76&lt;95,"No","Yes")))</f>
        <v>No</v>
      </c>
      <c r="I76" s="32">
        <v>-4.72</v>
      </c>
      <c r="J76" s="32">
        <v>-5.29</v>
      </c>
      <c r="K76" s="30" t="str">
        <f>IF(J76="Div by 0", "N/A", IF(J76="N/A","N/A", IF(J76&gt;30, "No", IF(J76&lt;-30, "No", "Yes"))))</f>
        <v>Yes</v>
      </c>
    </row>
    <row r="77" spans="1:11">
      <c r="A77" s="131" t="s">
        <v>636</v>
      </c>
      <c r="B77" s="25" t="s">
        <v>64</v>
      </c>
      <c r="C77" s="30">
        <v>100</v>
      </c>
      <c r="D77" s="30" t="str">
        <f>IF($B77="N/A","N/A",IF(C77&gt;5,"No",IF(C77&lt;1,"No","Yes")))</f>
        <v>No</v>
      </c>
      <c r="E77" s="30">
        <v>88.679245283</v>
      </c>
      <c r="F77" s="30" t="str">
        <f>IF($B77="N/A","N/A",IF(E77&gt;5,"No",IF(E77&lt;1,"No","Yes")))</f>
        <v>No</v>
      </c>
      <c r="G77" s="30">
        <v>63.414634145999997</v>
      </c>
      <c r="H77" s="30" t="str">
        <f>IF($B77="N/A","N/A",IF(G77&gt;5,"No",IF(G77&lt;1,"No","Yes")))</f>
        <v>No</v>
      </c>
      <c r="I77" s="32">
        <v>-11.3</v>
      </c>
      <c r="J77" s="32">
        <v>-28.5</v>
      </c>
      <c r="K77" s="30" t="str">
        <f>IF(J77="Div by 0", "N/A", IF(J77="N/A","N/A", IF(J77&gt;30, "No", IF(J77&lt;-30, "No", "Yes"))))</f>
        <v>Yes</v>
      </c>
    </row>
    <row r="78" spans="1:11">
      <c r="A78" s="131" t="s">
        <v>638</v>
      </c>
      <c r="B78" s="25" t="s">
        <v>65</v>
      </c>
      <c r="C78" s="30">
        <v>0</v>
      </c>
      <c r="D78" s="30" t="str">
        <f>IF($B78="N/A","N/A",IF(C78&gt;98,"No",IF(C78&lt;8,"No","Yes")))</f>
        <v>No</v>
      </c>
      <c r="E78" s="30">
        <v>0</v>
      </c>
      <c r="F78" s="30" t="str">
        <f>IF($B78="N/A","N/A",IF(E78&gt;98,"No",IF(E78&lt;8,"No","Yes")))</f>
        <v>No</v>
      </c>
      <c r="G78" s="30">
        <v>0</v>
      </c>
      <c r="H78" s="30" t="str">
        <f>IF($B78="N/A","N/A",IF(G78&gt;98,"No",IF(G78&lt;8,"No","Yes")))</f>
        <v>No</v>
      </c>
      <c r="I78" s="32" t="s">
        <v>1207</v>
      </c>
      <c r="J78" s="32" t="s">
        <v>1207</v>
      </c>
      <c r="K78" s="30" t="str">
        <f>IF(J78="Div by 0", "N/A", IF(J78="N/A","N/A", IF(J78&gt;30, "No", IF(J78&lt;-30, "No", "Yes"))))</f>
        <v>N/A</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15" activePane="bottomRight" state="frozen"/>
      <selection activeCell="E6" sqref="E6"/>
      <selection pane="topRight" activeCell="E6" sqref="E6"/>
      <selection pane="bottomLeft" activeCell="E6" sqref="E6"/>
      <selection pane="bottomRight" activeCell="B277" sqref="B277: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28930204</v>
      </c>
      <c r="D7" s="154" t="str">
        <f>IF($B7="N/A","N/A",IF(C7&gt;15,"No",IF(C7&lt;-15,"No","Yes")))</f>
        <v>N/A</v>
      </c>
      <c r="E7" s="150">
        <v>31991628</v>
      </c>
      <c r="F7" s="154" t="str">
        <f>IF($B7="N/A","N/A",IF(E7&gt;15,"No",IF(E7&lt;-15,"No","Yes")))</f>
        <v>N/A</v>
      </c>
      <c r="G7" s="150">
        <v>33946265</v>
      </c>
      <c r="H7" s="154" t="str">
        <f>IF($B7="N/A","N/A",IF(G7&gt;15,"No",IF(G7&lt;-15,"No","Yes")))</f>
        <v>N/A</v>
      </c>
      <c r="I7" s="155">
        <v>10.58</v>
      </c>
      <c r="J7" s="155">
        <v>6.11</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23.891777604000001</v>
      </c>
      <c r="D10" s="30" t="str">
        <f>IF($B10="N/A","N/A",IF(C10&gt;15,"No",IF(C10&lt;-15,"No","Yes")))</f>
        <v>N/A</v>
      </c>
      <c r="E10" s="30">
        <v>31.531699481</v>
      </c>
      <c r="F10" s="30" t="str">
        <f>IF($B10="N/A","N/A",IF(E10&gt;15,"No",IF(E10&lt;-15,"No","Yes")))</f>
        <v>N/A</v>
      </c>
      <c r="G10" s="30">
        <v>37.865143631999999</v>
      </c>
      <c r="H10" s="30" t="str">
        <f>IF($B10="N/A","N/A",IF(G10&gt;15,"No",IF(G10&lt;-15,"No","Yes")))</f>
        <v>N/A</v>
      </c>
      <c r="I10" s="32">
        <v>31.98</v>
      </c>
      <c r="J10" s="32">
        <v>20.09</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0</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t="s">
        <v>1207</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t="s">
        <v>1207</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41.928000537000003</v>
      </c>
      <c r="H14" s="30" t="str">
        <f>IF($B14="N/A","N/A",IF(G14&gt;100,"No",IF(G14&lt;95,"No","Yes")))</f>
        <v>No</v>
      </c>
      <c r="I14" s="116" t="s">
        <v>49</v>
      </c>
      <c r="J14" s="116" t="s">
        <v>49</v>
      </c>
      <c r="K14" s="30" t="str">
        <f t="shared" si="0"/>
        <v>N/A</v>
      </c>
    </row>
    <row r="15" spans="1:12">
      <c r="A15" s="117" t="s">
        <v>1091</v>
      </c>
      <c r="B15" s="25" t="s">
        <v>49</v>
      </c>
      <c r="C15" s="112">
        <v>22018264</v>
      </c>
      <c r="D15" s="30" t="str">
        <f>IF($B15="N/A","N/A",IF(C15&gt;15,"No",IF(C15&lt;-15,"No","Yes")))</f>
        <v>N/A</v>
      </c>
      <c r="E15" s="26">
        <v>21904124</v>
      </c>
      <c r="F15" s="30" t="str">
        <f>IF($B15="N/A","N/A",IF(E15&gt;15,"No",IF(E15&lt;-15,"No","Yes")))</f>
        <v>N/A</v>
      </c>
      <c r="G15" s="26">
        <v>21092463</v>
      </c>
      <c r="H15" s="30" t="str">
        <f>IF($B15="N/A","N/A",IF(G15&gt;15,"No",IF(G15&lt;-15,"No","Yes")))</f>
        <v>N/A</v>
      </c>
      <c r="I15" s="32">
        <v>-0.51800000000000002</v>
      </c>
      <c r="J15" s="32">
        <v>-3.71</v>
      </c>
      <c r="K15" s="30" t="str">
        <f t="shared" si="0"/>
        <v>Yes</v>
      </c>
    </row>
    <row r="16" spans="1:12">
      <c r="A16" s="113" t="s">
        <v>633</v>
      </c>
      <c r="B16" s="25" t="s">
        <v>51</v>
      </c>
      <c r="C16" s="114">
        <v>8.9261442227999996</v>
      </c>
      <c r="D16" s="30" t="str">
        <f>IF($B16="N/A","N/A",IF(C16&gt;20,"No",IF(C16&lt;5,"No","Yes")))</f>
        <v>Yes</v>
      </c>
      <c r="E16" s="30">
        <v>10.275055967</v>
      </c>
      <c r="F16" s="30" t="str">
        <f>IF($B16="N/A","N/A",IF(E16&gt;20,"No",IF(E16&lt;5,"No","Yes")))</f>
        <v>Yes</v>
      </c>
      <c r="G16" s="30">
        <v>9.3745524171000003</v>
      </c>
      <c r="H16" s="30" t="str">
        <f>IF($B16="N/A","N/A",IF(G16&gt;20,"No",IF(G16&lt;5,"No","Yes")))</f>
        <v>Yes</v>
      </c>
      <c r="I16" s="32">
        <v>15.11</v>
      </c>
      <c r="J16" s="32">
        <v>-8.76</v>
      </c>
      <c r="K16" s="30" t="str">
        <f t="shared" si="0"/>
        <v>Yes</v>
      </c>
    </row>
    <row r="17" spans="1:11">
      <c r="A17" s="113" t="s">
        <v>634</v>
      </c>
      <c r="B17" s="25" t="s">
        <v>165</v>
      </c>
      <c r="C17" s="114">
        <v>0.4222040393</v>
      </c>
      <c r="D17" s="30" t="str">
        <f>IF($B17="N/A","N/A",IF(C17&gt;1,"Yes","No"))</f>
        <v>No</v>
      </c>
      <c r="E17" s="30">
        <v>0.59807002549999999</v>
      </c>
      <c r="F17" s="30" t="str">
        <f>IF($B17="N/A","N/A",IF(E17&gt;1,"Yes","No"))</f>
        <v>No</v>
      </c>
      <c r="G17" s="30">
        <v>0.28476048529999998</v>
      </c>
      <c r="H17" s="30" t="str">
        <f>IF($B17="N/A","N/A",IF(G17&gt;1,"Yes","No"))</f>
        <v>No</v>
      </c>
      <c r="I17" s="32">
        <v>41.65</v>
      </c>
      <c r="J17" s="32">
        <v>-52.4</v>
      </c>
      <c r="K17" s="30" t="str">
        <f t="shared" si="0"/>
        <v>No</v>
      </c>
    </row>
    <row r="18" spans="1:11">
      <c r="A18" s="113" t="s">
        <v>635</v>
      </c>
      <c r="B18" s="25" t="s">
        <v>49</v>
      </c>
      <c r="C18" s="118">
        <v>124.82902691</v>
      </c>
      <c r="D18" s="30" t="str">
        <f>IF($B18="N/A","N/A",IF(C18&gt;15,"No",IF(C18&lt;-15,"No","Yes")))</f>
        <v>N/A</v>
      </c>
      <c r="E18" s="78">
        <v>99.431703333000002</v>
      </c>
      <c r="F18" s="30" t="str">
        <f>IF($B18="N/A","N/A",IF(E18&gt;15,"No",IF(E18&lt;-15,"No","Yes")))</f>
        <v>N/A</v>
      </c>
      <c r="G18" s="78">
        <v>148.74450160999999</v>
      </c>
      <c r="H18" s="30" t="str">
        <f>IF($B18="N/A","N/A",IF(G18&gt;15,"No",IF(G18&lt;-15,"No","Yes")))</f>
        <v>N/A</v>
      </c>
      <c r="I18" s="32">
        <v>-20.3</v>
      </c>
      <c r="J18" s="32">
        <v>49.59</v>
      </c>
      <c r="K18" s="30" t="str">
        <f t="shared" si="0"/>
        <v>No</v>
      </c>
    </row>
    <row r="19" spans="1:11">
      <c r="A19" s="111" t="s">
        <v>198</v>
      </c>
      <c r="B19" s="25" t="s">
        <v>49</v>
      </c>
      <c r="C19" s="119">
        <v>3.4330625529000001</v>
      </c>
      <c r="D19" s="30" t="str">
        <f>IF($B19="N/A","N/A",IF(C19&gt;15,"No",IF(C19&lt;-15,"No","Yes")))</f>
        <v>N/A</v>
      </c>
      <c r="E19" s="120">
        <v>5.7583065169000003</v>
      </c>
      <c r="F19" s="30" t="str">
        <f>IF($B19="N/A","N/A",IF(E19&gt;15,"No",IF(E19&lt;-15,"No","Yes")))</f>
        <v>N/A</v>
      </c>
      <c r="G19" s="120">
        <v>10.547958662999999</v>
      </c>
      <c r="H19" s="30" t="str">
        <f>IF($B19="N/A","N/A",IF(G19&gt;15,"No",IF(G19&lt;-15,"No","Yes")))</f>
        <v>N/A</v>
      </c>
      <c r="I19" s="32">
        <v>67.73</v>
      </c>
      <c r="J19" s="32">
        <v>83.18</v>
      </c>
      <c r="K19" s="30" t="str">
        <f t="shared" si="0"/>
        <v>No</v>
      </c>
    </row>
    <row r="20" spans="1:11">
      <c r="A20" s="111" t="s">
        <v>199</v>
      </c>
      <c r="B20" s="25" t="s">
        <v>49</v>
      </c>
      <c r="C20" s="119">
        <v>17.588828617000001</v>
      </c>
      <c r="D20" s="30" t="str">
        <f>IF($B20="N/A","N/A",IF(C20&gt;15,"No",IF(C20&lt;-15,"No","Yes")))</f>
        <v>N/A</v>
      </c>
      <c r="E20" s="120">
        <v>23.667638921000002</v>
      </c>
      <c r="F20" s="30" t="str">
        <f>IF($B20="N/A","N/A",IF(E20&gt;15,"No",IF(E20&lt;-15,"No","Yes")))</f>
        <v>N/A</v>
      </c>
      <c r="G20" s="120">
        <v>24.449001974000002</v>
      </c>
      <c r="H20" s="30" t="str">
        <f>IF($B20="N/A","N/A",IF(G20&gt;15,"No",IF(G20&lt;-15,"No","Yes")))</f>
        <v>N/A</v>
      </c>
      <c r="I20" s="32">
        <v>34.56</v>
      </c>
      <c r="J20" s="32">
        <v>3.3010000000000002</v>
      </c>
      <c r="K20" s="30" t="str">
        <f t="shared" si="0"/>
        <v>Yes</v>
      </c>
    </row>
    <row r="21" spans="1:11">
      <c r="A21" s="111" t="s">
        <v>200</v>
      </c>
      <c r="B21" s="25" t="s">
        <v>49</v>
      </c>
      <c r="C21" s="119">
        <v>2.8698864343000001</v>
      </c>
      <c r="D21" s="30" t="str">
        <f>IF($B21="N/A","N/A",IF(C21&gt;15,"No",IF(C21&lt;-15,"No","Yes")))</f>
        <v>N/A</v>
      </c>
      <c r="E21" s="120">
        <v>2.1057540429000001</v>
      </c>
      <c r="F21" s="30" t="str">
        <f>IF($B21="N/A","N/A",IF(E21&gt;15,"No",IF(E21&lt;-15,"No","Yes")))</f>
        <v>N/A</v>
      </c>
      <c r="G21" s="120">
        <v>2.8681829945000001</v>
      </c>
      <c r="H21" s="30" t="str">
        <f>IF($B21="N/A","N/A",IF(G21&gt;15,"No",IF(G21&lt;-15,"No","Yes")))</f>
        <v>N/A</v>
      </c>
      <c r="I21" s="32">
        <v>-26.6</v>
      </c>
      <c r="J21" s="32">
        <v>36.21</v>
      </c>
      <c r="K21" s="30" t="str">
        <f t="shared" si="0"/>
        <v>No</v>
      </c>
    </row>
    <row r="22" spans="1:11">
      <c r="A22" s="111" t="s">
        <v>201</v>
      </c>
      <c r="B22" s="25" t="s">
        <v>132</v>
      </c>
      <c r="C22" s="118">
        <v>140.34103779</v>
      </c>
      <c r="D22" s="30" t="str">
        <f>IF($B22="N/A","N/A",IF(C22&gt;300,"No",IF(C22&lt;75,"No","Yes")))</f>
        <v>Yes</v>
      </c>
      <c r="E22" s="78">
        <v>189.95639396000001</v>
      </c>
      <c r="F22" s="30" t="str">
        <f>IF($B22="N/A","N/A",IF(E22&gt;300,"No",IF(E22&lt;75,"No","Yes")))</f>
        <v>Yes</v>
      </c>
      <c r="G22" s="78">
        <v>223.76669884</v>
      </c>
      <c r="H22" s="30" t="str">
        <f>IF($B22="N/A","N/A",IF(G22&gt;300,"No",IF(G22&lt;75,"No","Yes")))</f>
        <v>Yes</v>
      </c>
      <c r="I22" s="32">
        <v>35.35</v>
      </c>
      <c r="J22" s="32">
        <v>17.8</v>
      </c>
      <c r="K22" s="30" t="str">
        <f t="shared" si="0"/>
        <v>Yes</v>
      </c>
    </row>
    <row r="23" spans="1:11">
      <c r="A23" s="111" t="s">
        <v>202</v>
      </c>
      <c r="B23" s="25" t="s">
        <v>133</v>
      </c>
      <c r="C23" s="118">
        <v>7.0494046949999998</v>
      </c>
      <c r="D23" s="30" t="str">
        <f>IF($B23="N/A","N/A",IF(C23&gt;250,"No",IF(C23&lt;20,"No","Yes")))</f>
        <v>No</v>
      </c>
      <c r="E23" s="78">
        <v>6.7679574486999998</v>
      </c>
      <c r="F23" s="30" t="str">
        <f>IF($B23="N/A","N/A",IF(E23&gt;250,"No",IF(E23&lt;20,"No","Yes")))</f>
        <v>No</v>
      </c>
      <c r="G23" s="78">
        <v>6.9376778641000003</v>
      </c>
      <c r="H23" s="30" t="str">
        <f>IF($B23="N/A","N/A",IF(G23&gt;250,"No",IF(G23&lt;20,"No","Yes")))</f>
        <v>No</v>
      </c>
      <c r="I23" s="32">
        <v>-3.99</v>
      </c>
      <c r="J23" s="32">
        <v>2.508</v>
      </c>
      <c r="K23" s="30" t="str">
        <f t="shared" si="0"/>
        <v>Yes</v>
      </c>
    </row>
    <row r="24" spans="1:11">
      <c r="A24" s="111" t="s">
        <v>203</v>
      </c>
      <c r="B24" s="25" t="s">
        <v>134</v>
      </c>
      <c r="C24" s="118">
        <v>7.1123787133</v>
      </c>
      <c r="D24" s="30" t="str">
        <f>IF($B24="N/A","N/A",IF(C24&gt;5,"No",IF(C24&lt;3,"No","Yes")))</f>
        <v>No</v>
      </c>
      <c r="E24" s="78">
        <v>10</v>
      </c>
      <c r="F24" s="30" t="str">
        <f>IF($B24="N/A","N/A",IF(E24&gt;5,"No",IF(E24&lt;3,"No","Yes")))</f>
        <v>No</v>
      </c>
      <c r="G24" s="78">
        <v>10</v>
      </c>
      <c r="H24" s="30" t="str">
        <f>IF($B24="N/A","N/A",IF(G24&gt;5,"No",IF(G24&lt;3,"No","Yes")))</f>
        <v>No</v>
      </c>
      <c r="I24" s="32">
        <v>40.6</v>
      </c>
      <c r="J24" s="32">
        <v>0</v>
      </c>
      <c r="K24" s="30" t="str">
        <f t="shared" si="0"/>
        <v>Yes</v>
      </c>
    </row>
    <row r="25" spans="1:11" ht="12.75" customHeight="1">
      <c r="A25" s="51" t="s">
        <v>770</v>
      </c>
      <c r="B25" s="25" t="s">
        <v>49</v>
      </c>
      <c r="C25" s="112">
        <v>4021</v>
      </c>
      <c r="D25" s="25" t="s">
        <v>49</v>
      </c>
      <c r="E25" s="26">
        <v>4242</v>
      </c>
      <c r="F25" s="25" t="s">
        <v>49</v>
      </c>
      <c r="G25" s="26">
        <v>3500</v>
      </c>
      <c r="H25" s="30" t="str">
        <f>IF($B25="N/A","N/A",IF(G25&gt;15,"No",IF(G25&lt;-15,"No","Yes")))</f>
        <v>N/A</v>
      </c>
      <c r="I25" s="25" t="s">
        <v>1210</v>
      </c>
      <c r="J25" s="32">
        <v>-17.5</v>
      </c>
      <c r="K25" s="30" t="str">
        <f t="shared" si="0"/>
        <v>Yes</v>
      </c>
    </row>
    <row r="26" spans="1:11" ht="25.5">
      <c r="A26" s="51" t="s">
        <v>771</v>
      </c>
      <c r="B26" s="25" t="s">
        <v>49</v>
      </c>
      <c r="C26" s="78">
        <v>51.773439443000001</v>
      </c>
      <c r="D26" s="25" t="s">
        <v>49</v>
      </c>
      <c r="E26" s="78">
        <v>46.502593116</v>
      </c>
      <c r="F26" s="25" t="s">
        <v>49</v>
      </c>
      <c r="G26" s="78">
        <v>73.122571429000004</v>
      </c>
      <c r="H26" s="25" t="s">
        <v>49</v>
      </c>
      <c r="I26" s="32">
        <v>-10.199999999999999</v>
      </c>
      <c r="J26" s="32">
        <v>57.24</v>
      </c>
      <c r="K26" s="30" t="str">
        <f t="shared" si="0"/>
        <v>No</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3580638</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97.999350953999993</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2.0006490463</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8299523</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99.798530589999999</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99.798530589999999</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4.5773714899999998E-2</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0.14950256780000001</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973641</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20052882</v>
      </c>
      <c r="D52" s="30" t="str">
        <f>IF($B52="N/A","N/A",IF(C52&gt;15,"No",IF(C52&lt;-15,"No","Yes")))</f>
        <v>N/A</v>
      </c>
      <c r="E52" s="26">
        <v>19653463</v>
      </c>
      <c r="F52" s="30" t="str">
        <f>IF($B52="N/A","N/A",IF(E52&gt;15,"No",IF(E52&lt;-15,"No","Yes")))</f>
        <v>N/A</v>
      </c>
      <c r="G52" s="26">
        <v>19115139</v>
      </c>
      <c r="H52" s="30" t="str">
        <f>IF($B52="N/A","N/A",IF(G52&gt;15,"No",IF(G52&lt;-15,"No","Yes")))</f>
        <v>N/A</v>
      </c>
      <c r="I52" s="32">
        <v>-1.99</v>
      </c>
      <c r="J52" s="32">
        <v>-2.74</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2.0425293482</v>
      </c>
      <c r="D55" s="30" t="str">
        <f t="shared" ref="D55:D61" si="29">IF($B55="N/A","N/A",IF(C55&gt;15,"No",IF(C55&lt;-15,"No","Yes")))</f>
        <v>N/A</v>
      </c>
      <c r="E55" s="32">
        <v>2.1021129965999998</v>
      </c>
      <c r="F55" s="30" t="str">
        <f t="shared" ref="F55:F61" si="30">IF($B55="N/A","N/A",IF(E55&gt;15,"No",IF(E55&lt;-15,"No","Yes")))</f>
        <v>N/A</v>
      </c>
      <c r="G55" s="32">
        <v>1.7252451055</v>
      </c>
      <c r="H55" s="30" t="str">
        <f t="shared" ref="H55:H61" si="31">IF($B55="N/A","N/A",IF(G55&gt;15,"No",IF(G55&lt;-15,"No","Yes")))</f>
        <v>N/A</v>
      </c>
      <c r="I55" s="32">
        <v>2.9169999999999998</v>
      </c>
      <c r="J55" s="32">
        <v>-17.899999999999999</v>
      </c>
      <c r="K55" s="30" t="str">
        <f t="shared" si="28"/>
        <v>Yes</v>
      </c>
    </row>
    <row r="56" spans="1:11">
      <c r="A56" s="111" t="s">
        <v>204</v>
      </c>
      <c r="B56" s="25" t="s">
        <v>49</v>
      </c>
      <c r="C56" s="116">
        <v>20.412537835999998</v>
      </c>
      <c r="D56" s="30" t="str">
        <f t="shared" si="29"/>
        <v>N/A</v>
      </c>
      <c r="E56" s="32">
        <v>23.935627074999999</v>
      </c>
      <c r="F56" s="30" t="str">
        <f t="shared" si="30"/>
        <v>N/A</v>
      </c>
      <c r="G56" s="32">
        <v>25.735519095000001</v>
      </c>
      <c r="H56" s="30" t="str">
        <f t="shared" si="31"/>
        <v>N/A</v>
      </c>
      <c r="I56" s="32">
        <v>17.260000000000002</v>
      </c>
      <c r="J56" s="32">
        <v>7.52</v>
      </c>
      <c r="K56" s="30" t="str">
        <f t="shared" si="28"/>
        <v>Yes</v>
      </c>
    </row>
    <row r="57" spans="1:11" ht="12.75" customHeight="1">
      <c r="A57" s="111" t="s">
        <v>205</v>
      </c>
      <c r="B57" s="25" t="s">
        <v>49</v>
      </c>
      <c r="C57" s="116">
        <v>0</v>
      </c>
      <c r="D57" s="30" t="str">
        <f t="shared" si="29"/>
        <v>N/A</v>
      </c>
      <c r="E57" s="32">
        <v>0</v>
      </c>
      <c r="F57" s="30" t="str">
        <f t="shared" si="30"/>
        <v>N/A</v>
      </c>
      <c r="G57" s="32">
        <v>1.2748923E-3</v>
      </c>
      <c r="H57" s="30" t="str">
        <f t="shared" si="31"/>
        <v>N/A</v>
      </c>
      <c r="I57" s="32" t="s">
        <v>1207</v>
      </c>
      <c r="J57" s="32" t="s">
        <v>1207</v>
      </c>
      <c r="K57" s="30" t="str">
        <f t="shared" si="28"/>
        <v>N/A</v>
      </c>
    </row>
    <row r="58" spans="1:11">
      <c r="A58" s="111" t="s">
        <v>206</v>
      </c>
      <c r="B58" s="25" t="s">
        <v>49</v>
      </c>
      <c r="C58" s="116">
        <v>1.3333997852999999</v>
      </c>
      <c r="D58" s="30" t="str">
        <f t="shared" si="29"/>
        <v>N/A</v>
      </c>
      <c r="E58" s="32">
        <v>1.3135222642</v>
      </c>
      <c r="F58" s="30" t="str">
        <f t="shared" si="30"/>
        <v>N/A</v>
      </c>
      <c r="G58" s="32">
        <v>0.99759713510000003</v>
      </c>
      <c r="H58" s="30" t="str">
        <f t="shared" si="31"/>
        <v>N/A</v>
      </c>
      <c r="I58" s="32">
        <v>-1.49</v>
      </c>
      <c r="J58" s="32">
        <v>-24.1</v>
      </c>
      <c r="K58" s="30" t="str">
        <f t="shared" si="28"/>
        <v>Yes</v>
      </c>
    </row>
    <row r="59" spans="1:11">
      <c r="A59" s="111" t="s">
        <v>798</v>
      </c>
      <c r="B59" s="25" t="s">
        <v>49</v>
      </c>
      <c r="C59" s="116">
        <v>3.0132749899999998E-2</v>
      </c>
      <c r="D59" s="30" t="str">
        <f t="shared" si="29"/>
        <v>N/A</v>
      </c>
      <c r="E59" s="32">
        <v>5.17293266E-2</v>
      </c>
      <c r="F59" s="30" t="str">
        <f t="shared" si="30"/>
        <v>N/A</v>
      </c>
      <c r="G59" s="32">
        <v>6.7921238499999995E-2</v>
      </c>
      <c r="H59" s="30" t="str">
        <f t="shared" si="31"/>
        <v>N/A</v>
      </c>
      <c r="I59" s="32">
        <v>71.67</v>
      </c>
      <c r="J59" s="32">
        <v>31.3</v>
      </c>
      <c r="K59" s="30" t="str">
        <f t="shared" si="28"/>
        <v>No</v>
      </c>
    </row>
    <row r="60" spans="1:11">
      <c r="A60" s="111" t="s">
        <v>799</v>
      </c>
      <c r="B60" s="25" t="s">
        <v>49</v>
      </c>
      <c r="C60" s="116">
        <v>2.5845741715999999</v>
      </c>
      <c r="D60" s="30" t="str">
        <f t="shared" si="29"/>
        <v>N/A</v>
      </c>
      <c r="E60" s="32">
        <v>2.3150487674</v>
      </c>
      <c r="F60" s="30" t="str">
        <f t="shared" si="30"/>
        <v>N/A</v>
      </c>
      <c r="G60" s="32">
        <v>1.8766268036</v>
      </c>
      <c r="H60" s="30" t="str">
        <f t="shared" si="31"/>
        <v>N/A</v>
      </c>
      <c r="I60" s="32">
        <v>-10.4</v>
      </c>
      <c r="J60" s="32">
        <v>-18.899999999999999</v>
      </c>
      <c r="K60" s="30" t="str">
        <f t="shared" si="28"/>
        <v>Yes</v>
      </c>
    </row>
    <row r="61" spans="1:11">
      <c r="A61" s="111" t="s">
        <v>868</v>
      </c>
      <c r="B61" s="25" t="s">
        <v>49</v>
      </c>
      <c r="C61" s="116">
        <v>30.712258717000001</v>
      </c>
      <c r="D61" s="30" t="str">
        <f t="shared" si="29"/>
        <v>N/A</v>
      </c>
      <c r="E61" s="32">
        <v>35.256885771</v>
      </c>
      <c r="F61" s="30" t="str">
        <f t="shared" si="30"/>
        <v>N/A</v>
      </c>
      <c r="G61" s="32">
        <v>37.647107876</v>
      </c>
      <c r="H61" s="30" t="str">
        <f t="shared" si="31"/>
        <v>N/A</v>
      </c>
      <c r="I61" s="32">
        <v>14.8</v>
      </c>
      <c r="J61" s="32">
        <v>6.7789999999999999</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91.500443677000007</v>
      </c>
      <c r="D63" s="30" t="str">
        <f>IF($B63="N/A","N/A",IF(C63&gt;95,"Yes","No"))</f>
        <v>No</v>
      </c>
      <c r="E63" s="32">
        <v>90.321018744</v>
      </c>
      <c r="F63" s="30" t="str">
        <f>IF($B63="N/A","N/A",IF(E63&gt;95,"Yes","No"))</f>
        <v>No</v>
      </c>
      <c r="G63" s="32">
        <v>88.681536660999996</v>
      </c>
      <c r="H63" s="30" t="str">
        <f>IF($B63="N/A","N/A",IF(G63&gt;95,"Yes","No"))</f>
        <v>No</v>
      </c>
      <c r="I63" s="32">
        <v>-1.29</v>
      </c>
      <c r="J63" s="32">
        <v>-1.82</v>
      </c>
      <c r="K63" s="30" t="str">
        <f t="shared" ref="K63:K73" si="32">IF(J63="Div by 0", "N/A", IF(J63="N/A","N/A", IF(J63&gt;30, "No", IF(J63&lt;-30, "No", "Yes"))))</f>
        <v>Yes</v>
      </c>
    </row>
    <row r="64" spans="1:11">
      <c r="A64" s="111" t="s">
        <v>207</v>
      </c>
      <c r="B64" s="80" t="s">
        <v>84</v>
      </c>
      <c r="C64" s="116">
        <v>32.463069398000002</v>
      </c>
      <c r="D64" s="30" t="str">
        <f>IF($B64="N/A","N/A",IF(C64&gt;90,"No",IF(C64&lt;50,"No","Yes")))</f>
        <v>No</v>
      </c>
      <c r="E64" s="32">
        <v>30.341446695999998</v>
      </c>
      <c r="F64" s="30" t="str">
        <f>IF($B64="N/A","N/A",IF(E64&gt;90,"No",IF(E64&lt;50,"No","Yes")))</f>
        <v>No</v>
      </c>
      <c r="G64" s="32">
        <v>28.338198325</v>
      </c>
      <c r="H64" s="30" t="str">
        <f>IF($B64="N/A","N/A",IF(G64&gt;90,"No",IF(G64&lt;50,"No","Yes")))</f>
        <v>No</v>
      </c>
      <c r="I64" s="32">
        <v>-6.54</v>
      </c>
      <c r="J64" s="32">
        <v>-6.6</v>
      </c>
      <c r="K64" s="30" t="str">
        <f t="shared" si="32"/>
        <v>Yes</v>
      </c>
    </row>
    <row r="65" spans="1:11">
      <c r="A65" s="111" t="s">
        <v>208</v>
      </c>
      <c r="B65" s="80" t="s">
        <v>53</v>
      </c>
      <c r="C65" s="116">
        <v>20.742918649</v>
      </c>
      <c r="D65" s="30" t="str">
        <f t="shared" ref="D65:D70" si="33">IF($B65="N/A","N/A",IF(C65&gt;5,"No",IF(C65&lt;=0,"No","Yes")))</f>
        <v>No</v>
      </c>
      <c r="E65" s="32">
        <v>22.987287279</v>
      </c>
      <c r="F65" s="30" t="str">
        <f t="shared" ref="F65:F70" si="34">IF($B65="N/A","N/A",IF(E65&gt;5,"No",IF(E65&lt;=0,"No","Yes")))</f>
        <v>No</v>
      </c>
      <c r="G65" s="32">
        <v>26.050331101000001</v>
      </c>
      <c r="H65" s="30" t="str">
        <f t="shared" ref="H65:H70" si="35">IF($B65="N/A","N/A",IF(G65&gt;5,"No",IF(G65&lt;=0,"No","Yes")))</f>
        <v>No</v>
      </c>
      <c r="I65" s="32">
        <v>10.82</v>
      </c>
      <c r="J65" s="32">
        <v>13.32</v>
      </c>
      <c r="K65" s="30" t="str">
        <f t="shared" si="32"/>
        <v>Yes</v>
      </c>
    </row>
    <row r="66" spans="1:11">
      <c r="A66" s="111" t="s">
        <v>209</v>
      </c>
      <c r="B66" s="80" t="s">
        <v>53</v>
      </c>
      <c r="C66" s="116">
        <v>4.4248951347999999</v>
      </c>
      <c r="D66" s="30" t="str">
        <f t="shared" si="33"/>
        <v>Yes</v>
      </c>
      <c r="E66" s="32">
        <v>3.8458514919</v>
      </c>
      <c r="F66" s="30" t="str">
        <f t="shared" si="34"/>
        <v>Yes</v>
      </c>
      <c r="G66" s="32">
        <v>2.9885945376</v>
      </c>
      <c r="H66" s="30" t="str">
        <f t="shared" si="35"/>
        <v>Yes</v>
      </c>
      <c r="I66" s="32">
        <v>-13.1</v>
      </c>
      <c r="J66" s="32">
        <v>-22.3</v>
      </c>
      <c r="K66" s="30" t="str">
        <f t="shared" si="32"/>
        <v>Yes</v>
      </c>
    </row>
    <row r="67" spans="1:11">
      <c r="A67" s="111" t="s">
        <v>210</v>
      </c>
      <c r="B67" s="80" t="s">
        <v>53</v>
      </c>
      <c r="C67" s="116">
        <v>3.5840234800000002E-2</v>
      </c>
      <c r="D67" s="30" t="str">
        <f t="shared" si="33"/>
        <v>Yes</v>
      </c>
      <c r="E67" s="32">
        <v>3.09563765E-2</v>
      </c>
      <c r="F67" s="30" t="str">
        <f t="shared" si="34"/>
        <v>Yes</v>
      </c>
      <c r="G67" s="32">
        <v>2.3620021800000002E-2</v>
      </c>
      <c r="H67" s="30" t="str">
        <f t="shared" si="35"/>
        <v>Yes</v>
      </c>
      <c r="I67" s="32">
        <v>-13.6</v>
      </c>
      <c r="J67" s="32">
        <v>-23.7</v>
      </c>
      <c r="K67" s="30" t="str">
        <f t="shared" si="32"/>
        <v>Yes</v>
      </c>
    </row>
    <row r="68" spans="1:11">
      <c r="A68" s="111" t="s">
        <v>800</v>
      </c>
      <c r="B68" s="25" t="s">
        <v>49</v>
      </c>
      <c r="C68" s="116">
        <v>4.4297872000000002E-2</v>
      </c>
      <c r="D68" s="30" t="str">
        <f t="shared" si="33"/>
        <v>N/A</v>
      </c>
      <c r="E68" s="32">
        <v>4.8571592699999999E-2</v>
      </c>
      <c r="F68" s="30" t="str">
        <f t="shared" si="34"/>
        <v>N/A</v>
      </c>
      <c r="G68" s="32">
        <v>5.8984661299999998E-2</v>
      </c>
      <c r="H68" s="30" t="str">
        <f t="shared" si="35"/>
        <v>N/A</v>
      </c>
      <c r="I68" s="32">
        <v>9.6479999999999997</v>
      </c>
      <c r="J68" s="32">
        <v>21.44</v>
      </c>
      <c r="K68" s="30" t="str">
        <f t="shared" si="32"/>
        <v>Yes</v>
      </c>
    </row>
    <row r="69" spans="1:11">
      <c r="A69" s="111" t="s">
        <v>801</v>
      </c>
      <c r="B69" s="25" t="s">
        <v>49</v>
      </c>
      <c r="C69" s="116">
        <v>3.0918248999999998E-3</v>
      </c>
      <c r="D69" s="30" t="str">
        <f t="shared" si="33"/>
        <v>N/A</v>
      </c>
      <c r="E69" s="32">
        <v>1.9640305E-3</v>
      </c>
      <c r="F69" s="30" t="str">
        <f t="shared" si="34"/>
        <v>N/A</v>
      </c>
      <c r="G69" s="32">
        <v>2.0716564E-3</v>
      </c>
      <c r="H69" s="30" t="str">
        <f t="shared" si="35"/>
        <v>N/A</v>
      </c>
      <c r="I69" s="32">
        <v>-36.5</v>
      </c>
      <c r="J69" s="32">
        <v>5.48</v>
      </c>
      <c r="K69" s="30" t="str">
        <f t="shared" si="32"/>
        <v>Yes</v>
      </c>
    </row>
    <row r="70" spans="1:11" ht="12.75" customHeight="1">
      <c r="A70" s="111" t="s">
        <v>802</v>
      </c>
      <c r="B70" s="25" t="s">
        <v>49</v>
      </c>
      <c r="C70" s="116">
        <v>2.2590268999999998E-3</v>
      </c>
      <c r="D70" s="30" t="str">
        <f t="shared" si="33"/>
        <v>N/A</v>
      </c>
      <c r="E70" s="32">
        <v>2.9155167000000002E-3</v>
      </c>
      <c r="F70" s="30" t="str">
        <f t="shared" si="34"/>
        <v>N/A</v>
      </c>
      <c r="G70" s="32">
        <v>4.13285E-4</v>
      </c>
      <c r="H70" s="30" t="str">
        <f t="shared" si="35"/>
        <v>N/A</v>
      </c>
      <c r="I70" s="32">
        <v>29.06</v>
      </c>
      <c r="J70" s="32">
        <v>-85.8</v>
      </c>
      <c r="K70" s="30" t="str">
        <f t="shared" si="32"/>
        <v>No</v>
      </c>
    </row>
    <row r="71" spans="1:11">
      <c r="A71" s="111" t="s">
        <v>211</v>
      </c>
      <c r="B71" s="25" t="s">
        <v>124</v>
      </c>
      <c r="C71" s="116">
        <v>2.7521081507999998</v>
      </c>
      <c r="D71" s="30" t="str">
        <f>IF($B71="N/A","N/A",IF(C71&gt;10,"No",IF(C71&lt;1,"No","Yes")))</f>
        <v>Yes</v>
      </c>
      <c r="E71" s="32">
        <v>2.4678958614000002</v>
      </c>
      <c r="F71" s="30" t="str">
        <f>IF($B71="N/A","N/A",IF(E71&gt;10,"No",IF(E71&lt;1,"No","Yes")))</f>
        <v>Yes</v>
      </c>
      <c r="G71" s="32">
        <v>2.0196138777999999</v>
      </c>
      <c r="H71" s="30" t="str">
        <f>IF($B71="N/A","N/A",IF(G71&gt;10,"No",IF(G71&lt;1,"No","Yes")))</f>
        <v>Yes</v>
      </c>
      <c r="I71" s="32">
        <v>-10.3</v>
      </c>
      <c r="J71" s="32">
        <v>-18.2</v>
      </c>
      <c r="K71" s="30" t="str">
        <f t="shared" si="32"/>
        <v>Yes</v>
      </c>
    </row>
    <row r="72" spans="1:11">
      <c r="A72" s="111" t="s">
        <v>212</v>
      </c>
      <c r="B72" s="122" t="s">
        <v>62</v>
      </c>
      <c r="C72" s="116">
        <v>10.085757249</v>
      </c>
      <c r="D72" s="30" t="str">
        <f>IF($B72="N/A","N/A",IF(C72&gt;10,"No",IF(C72&lt;=0,"No","Yes")))</f>
        <v>No</v>
      </c>
      <c r="E72" s="32">
        <v>9.3515834843000007</v>
      </c>
      <c r="F72" s="30" t="str">
        <f>IF($B72="N/A","N/A",IF(E72&gt;10,"No",IF(E72&lt;=0,"No","Yes")))</f>
        <v>Yes</v>
      </c>
      <c r="G72" s="32">
        <v>7.7007391890000001</v>
      </c>
      <c r="H72" s="30" t="str">
        <f>IF($B72="N/A","N/A",IF(G72&gt;10,"No",IF(G72&lt;=0,"No","Yes")))</f>
        <v>Yes</v>
      </c>
      <c r="I72" s="32">
        <v>-7.28</v>
      </c>
      <c r="J72" s="32">
        <v>-17.7</v>
      </c>
      <c r="K72" s="30" t="str">
        <f t="shared" si="32"/>
        <v>Yes</v>
      </c>
    </row>
    <row r="73" spans="1:11">
      <c r="A73" s="111" t="s">
        <v>213</v>
      </c>
      <c r="B73" s="80" t="s">
        <v>85</v>
      </c>
      <c r="C73" s="116">
        <v>8.3245241258</v>
      </c>
      <c r="D73" s="30" t="str">
        <f>IF($B73="N/A","N/A",IF(C73&gt;=5,"No",IF(C73&lt;0,"No","Yes")))</f>
        <v>No</v>
      </c>
      <c r="E73" s="32">
        <v>9.6274483535000002</v>
      </c>
      <c r="F73" s="30" t="str">
        <f>IF($B73="N/A","N/A",IF(E73&gt;=5,"No",IF(E73&lt;0,"No","Yes")))</f>
        <v>No</v>
      </c>
      <c r="G73" s="32">
        <v>11.299420841</v>
      </c>
      <c r="H73" s="30" t="str">
        <f>IF($B73="N/A","N/A",IF(G73&gt;=5,"No",IF(G73&lt;0,"No","Yes")))</f>
        <v>No</v>
      </c>
      <c r="I73" s="32">
        <v>15.65</v>
      </c>
      <c r="J73" s="32">
        <v>17.37</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0.50290028139999998</v>
      </c>
      <c r="D75" s="30" t="str">
        <f>IF($B75="N/A","N/A",IF(C75&gt;15,"No",IF(C75&lt;=0,"No","Yes")))</f>
        <v>Yes</v>
      </c>
      <c r="E75" s="32">
        <v>0.62016042670000004</v>
      </c>
      <c r="F75" s="30" t="str">
        <f>IF($B75="N/A","N/A",IF(E75&gt;15,"No",IF(E75&lt;=0,"No","Yes")))</f>
        <v>Yes</v>
      </c>
      <c r="G75" s="32">
        <v>0.49216487520000002</v>
      </c>
      <c r="H75" s="30" t="str">
        <f>IF($B75="N/A","N/A",IF(G75&gt;15,"No",IF(G75&lt;=0,"No","Yes")))</f>
        <v>Yes</v>
      </c>
      <c r="I75" s="32">
        <v>23.32</v>
      </c>
      <c r="J75" s="32">
        <v>-20.6</v>
      </c>
      <c r="K75" s="30" t="str">
        <f>IF(J75="Div by 0", "N/A", IF(J75="N/A","N/A", IF(J75&gt;30, "No", IF(J75&lt;-30, "No", "Yes"))))</f>
        <v>Yes</v>
      </c>
    </row>
    <row r="76" spans="1:11">
      <c r="A76" s="111" t="s">
        <v>177</v>
      </c>
      <c r="B76" s="25" t="s">
        <v>49</v>
      </c>
      <c r="C76" s="118">
        <v>55.448198243</v>
      </c>
      <c r="D76" s="30" t="str">
        <f>IF($B76="N/A","N/A",IF(C76&gt;15,"No",IF(C76&lt;-15,"No","Yes")))</f>
        <v>N/A</v>
      </c>
      <c r="E76" s="78">
        <v>61.568627290000002</v>
      </c>
      <c r="F76" s="30" t="str">
        <f>IF($B76="N/A","N/A",IF(E76&gt;15,"No",IF(E76&lt;-15,"No","Yes")))</f>
        <v>N/A</v>
      </c>
      <c r="G76" s="78">
        <v>70.407821170000005</v>
      </c>
      <c r="H76" s="30" t="str">
        <f>IF($B76="N/A","N/A",IF(G76&gt;15,"No",IF(G76&lt;-15,"No","Yes")))</f>
        <v>N/A</v>
      </c>
      <c r="I76" s="32">
        <v>11.04</v>
      </c>
      <c r="J76" s="32">
        <v>14.36</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19.527701803999999</v>
      </c>
      <c r="D78" s="30" t="str">
        <f>IF($B78="N/A","N/A",IF(C78&gt;35,"No",IF(C78&lt;10,"No","Yes")))</f>
        <v>Yes</v>
      </c>
      <c r="E78" s="32">
        <v>17.464016392000001</v>
      </c>
      <c r="F78" s="30" t="str">
        <f>IF($B78="N/A","N/A",IF(E78&gt;35,"No",IF(E78&lt;10,"No","Yes")))</f>
        <v>Yes</v>
      </c>
      <c r="G78" s="32">
        <v>13.928253412</v>
      </c>
      <c r="H78" s="30" t="str">
        <f>IF($B78="N/A","N/A",IF(G78&gt;35,"No",IF(G78&lt;10,"No","Yes")))</f>
        <v>Yes</v>
      </c>
      <c r="I78" s="32">
        <v>-10.6</v>
      </c>
      <c r="J78" s="32">
        <v>-20.2</v>
      </c>
      <c r="K78" s="30" t="str">
        <f t="shared" ref="K78:K103" si="36">IF(J78="Div by 0", "N/A", IF(J78="N/A","N/A", IF(J78&gt;30, "No", IF(J78&lt;-30, "No", "Yes"))))</f>
        <v>Yes</v>
      </c>
    </row>
    <row r="79" spans="1:11">
      <c r="A79" s="111" t="s">
        <v>215</v>
      </c>
      <c r="B79" s="25" t="s">
        <v>69</v>
      </c>
      <c r="C79" s="116">
        <v>10.942078050999999</v>
      </c>
      <c r="D79" s="30" t="str">
        <f>IF($B79="N/A","N/A",IF(C79&gt;20,"No",IF(C79&lt;2,"No","Yes")))</f>
        <v>Yes</v>
      </c>
      <c r="E79" s="32">
        <v>11.423681414000001</v>
      </c>
      <c r="F79" s="30" t="str">
        <f>IF($B79="N/A","N/A",IF(E79&gt;20,"No",IF(E79&lt;2,"No","Yes")))</f>
        <v>Yes</v>
      </c>
      <c r="G79" s="32">
        <v>13.184225340999999</v>
      </c>
      <c r="H79" s="30" t="str">
        <f>IF($B79="N/A","N/A",IF(G79&gt;20,"No",IF(G79&lt;2,"No","Yes")))</f>
        <v>Yes</v>
      </c>
      <c r="I79" s="32">
        <v>4.4009999999999998</v>
      </c>
      <c r="J79" s="32">
        <v>15.41</v>
      </c>
      <c r="K79" s="30" t="str">
        <f t="shared" si="36"/>
        <v>Yes</v>
      </c>
    </row>
    <row r="80" spans="1:11">
      <c r="A80" s="111" t="s">
        <v>216</v>
      </c>
      <c r="B80" s="25" t="s">
        <v>88</v>
      </c>
      <c r="C80" s="116">
        <v>1.5850389984</v>
      </c>
      <c r="D80" s="30" t="str">
        <f>IF($B80="N/A","N/A",IF(C80&gt;8,"No",IF(C80&lt;0.5,"No","Yes")))</f>
        <v>Yes</v>
      </c>
      <c r="E80" s="32">
        <v>1.662633196</v>
      </c>
      <c r="F80" s="30" t="str">
        <f>IF($B80="N/A","N/A",IF(E80&gt;8,"No",IF(E80&lt;0.5,"No","Yes")))</f>
        <v>Yes</v>
      </c>
      <c r="G80" s="32">
        <v>1.6839584583</v>
      </c>
      <c r="H80" s="30" t="str">
        <f>IF($B80="N/A","N/A",IF(G80&gt;8,"No",IF(G80&lt;0.5,"No","Yes")))</f>
        <v>Yes</v>
      </c>
      <c r="I80" s="32">
        <v>4.8949999999999996</v>
      </c>
      <c r="J80" s="32">
        <v>1.2829999999999999</v>
      </c>
      <c r="K80" s="30" t="str">
        <f t="shared" si="36"/>
        <v>Yes</v>
      </c>
    </row>
    <row r="81" spans="1:11">
      <c r="A81" s="111" t="s">
        <v>217</v>
      </c>
      <c r="B81" s="25" t="s">
        <v>70</v>
      </c>
      <c r="C81" s="116">
        <v>3.7316082545999998</v>
      </c>
      <c r="D81" s="30" t="str">
        <f>IF($B81="N/A","N/A",IF(C81&gt;25,"No",IF(C81&lt;3,"No","Yes")))</f>
        <v>Yes</v>
      </c>
      <c r="E81" s="32">
        <v>3.4980807198999999</v>
      </c>
      <c r="F81" s="30" t="str">
        <f>IF($B81="N/A","N/A",IF(E81&gt;25,"No",IF(E81&lt;3,"No","Yes")))</f>
        <v>Yes</v>
      </c>
      <c r="G81" s="32">
        <v>2.9579539023999999</v>
      </c>
      <c r="H81" s="30" t="str">
        <f>IF($B81="N/A","N/A",IF(G81&gt;25,"No",IF(G81&lt;3,"No","Yes")))</f>
        <v>No</v>
      </c>
      <c r="I81" s="32">
        <v>-6.26</v>
      </c>
      <c r="J81" s="32">
        <v>-15.4</v>
      </c>
      <c r="K81" s="30" t="str">
        <f t="shared" si="36"/>
        <v>Yes</v>
      </c>
    </row>
    <row r="82" spans="1:11">
      <c r="A82" s="111" t="s">
        <v>218</v>
      </c>
      <c r="B82" s="25" t="s">
        <v>71</v>
      </c>
      <c r="C82" s="116">
        <v>12.463909178</v>
      </c>
      <c r="D82" s="30" t="str">
        <f>IF($B82="N/A","N/A",IF(C82&gt;25,"No",IF(C82&lt;2,"No","Yes")))</f>
        <v>Yes</v>
      </c>
      <c r="E82" s="32">
        <v>12.842876596</v>
      </c>
      <c r="F82" s="30" t="str">
        <f>IF($B82="N/A","N/A",IF(E82&gt;25,"No",IF(E82&lt;2,"No","Yes")))</f>
        <v>Yes</v>
      </c>
      <c r="G82" s="32">
        <v>13.984915307</v>
      </c>
      <c r="H82" s="30" t="str">
        <f>IF($B82="N/A","N/A",IF(G82&gt;25,"No",IF(G82&lt;2,"No","Yes")))</f>
        <v>Yes</v>
      </c>
      <c r="I82" s="32">
        <v>3.0409999999999999</v>
      </c>
      <c r="J82" s="32">
        <v>8.8919999999999995</v>
      </c>
      <c r="K82" s="30" t="str">
        <f t="shared" si="36"/>
        <v>Yes</v>
      </c>
    </row>
    <row r="83" spans="1:11">
      <c r="A83" s="111" t="s">
        <v>219</v>
      </c>
      <c r="B83" s="25" t="s">
        <v>72</v>
      </c>
      <c r="C83" s="116">
        <v>0.21217399079999999</v>
      </c>
      <c r="D83" s="30" t="str">
        <f>IF($B83="N/A","N/A",IF(C83&gt;25,"No",IF(C83&lt;=0,"No","Yes")))</f>
        <v>Yes</v>
      </c>
      <c r="E83" s="32">
        <v>0.20926591920000001</v>
      </c>
      <c r="F83" s="30" t="str">
        <f>IF($B83="N/A","N/A",IF(E83&gt;25,"No",IF(E83&lt;=0,"No","Yes")))</f>
        <v>Yes</v>
      </c>
      <c r="G83" s="32">
        <v>0.41034491039999998</v>
      </c>
      <c r="H83" s="30" t="str">
        <f>IF($B83="N/A","N/A",IF(G83&gt;25,"No",IF(G83&lt;=0,"No","Yes")))</f>
        <v>Yes</v>
      </c>
      <c r="I83" s="32">
        <v>-1.37</v>
      </c>
      <c r="J83" s="32">
        <v>96.09</v>
      </c>
      <c r="K83" s="30" t="str">
        <f t="shared" si="36"/>
        <v>No</v>
      </c>
    </row>
    <row r="84" spans="1:11">
      <c r="A84" s="111" t="s">
        <v>220</v>
      </c>
      <c r="B84" s="25" t="s">
        <v>74</v>
      </c>
      <c r="C84" s="116">
        <v>16.061551650999998</v>
      </c>
      <c r="D84" s="30" t="str">
        <f>IF($B84="N/A","N/A",IF(C84&gt;20,"No",IF(C84&lt;4,"No","Yes")))</f>
        <v>Yes</v>
      </c>
      <c r="E84" s="32">
        <v>14.414385901999999</v>
      </c>
      <c r="F84" s="30" t="str">
        <f>IF($B84="N/A","N/A",IF(E84&gt;20,"No",IF(E84&lt;4,"No","Yes")))</f>
        <v>Yes</v>
      </c>
      <c r="G84" s="32">
        <v>11.824753145000001</v>
      </c>
      <c r="H84" s="30" t="str">
        <f>IF($B84="N/A","N/A",IF(G84&gt;20,"No",IF(G84&lt;4,"No","Yes")))</f>
        <v>Yes</v>
      </c>
      <c r="I84" s="32">
        <v>-10.3</v>
      </c>
      <c r="J84" s="32">
        <v>-18</v>
      </c>
      <c r="K84" s="30" t="str">
        <f t="shared" si="36"/>
        <v>Yes</v>
      </c>
    </row>
    <row r="85" spans="1:11">
      <c r="A85" s="111" t="s">
        <v>221</v>
      </c>
      <c r="B85" s="25" t="s">
        <v>75</v>
      </c>
      <c r="C85" s="116">
        <v>9.9247579500000002E-2</v>
      </c>
      <c r="D85" s="30" t="str">
        <f>IF($B85="N/A","N/A",IF(C85&gt;=3,"No",IF(C85&lt;0,"No","Yes")))</f>
        <v>Yes</v>
      </c>
      <c r="E85" s="32">
        <v>6.3103382799999996E-2</v>
      </c>
      <c r="F85" s="30" t="str">
        <f>IF($B85="N/A","N/A",IF(E85&gt;=3,"No",IF(E85&lt;0,"No","Yes")))</f>
        <v>Yes</v>
      </c>
      <c r="G85" s="32">
        <v>2.3672336400000001E-2</v>
      </c>
      <c r="H85" s="30" t="str">
        <f>IF($B85="N/A","N/A",IF(G85&gt;=3,"No",IF(G85&lt;0,"No","Yes")))</f>
        <v>Yes</v>
      </c>
      <c r="I85" s="32">
        <v>-36.4</v>
      </c>
      <c r="J85" s="32">
        <v>-62.5</v>
      </c>
      <c r="K85" s="30" t="str">
        <f t="shared" si="36"/>
        <v>No</v>
      </c>
    </row>
    <row r="86" spans="1:11">
      <c r="A86" s="111" t="s">
        <v>222</v>
      </c>
      <c r="B86" s="25" t="s">
        <v>76</v>
      </c>
      <c r="C86" s="116">
        <v>5.24812344E-2</v>
      </c>
      <c r="D86" s="30" t="str">
        <f>IF($B86="N/A","N/A",IF(C86&gt;=25,"No",IF(C86&lt;0,"No","Yes")))</f>
        <v>Yes</v>
      </c>
      <c r="E86" s="32">
        <v>9.1530942899999995E-2</v>
      </c>
      <c r="F86" s="30" t="str">
        <f>IF($B86="N/A","N/A",IF(E86&gt;=25,"No",IF(E86&lt;0,"No","Yes")))</f>
        <v>Yes</v>
      </c>
      <c r="G86" s="32">
        <v>0.13445887049999999</v>
      </c>
      <c r="H86" s="30" t="str">
        <f>IF($B86="N/A","N/A",IF(G86&gt;=25,"No",IF(G86&lt;0,"No","Yes")))</f>
        <v>Yes</v>
      </c>
      <c r="I86" s="32">
        <v>74.41</v>
      </c>
      <c r="J86" s="32">
        <v>46.9</v>
      </c>
      <c r="K86" s="30" t="str">
        <f t="shared" si="36"/>
        <v>No</v>
      </c>
    </row>
    <row r="87" spans="1:11">
      <c r="A87" s="111" t="s">
        <v>223</v>
      </c>
      <c r="B87" s="25" t="s">
        <v>123</v>
      </c>
      <c r="C87" s="116">
        <v>4.4869111581999999</v>
      </c>
      <c r="D87" s="30" t="str">
        <f>IF($B87="N/A","N/A",IF(C87&gt;3,"Yes","No"))</f>
        <v>Yes</v>
      </c>
      <c r="E87" s="32">
        <v>4.4109529195999997</v>
      </c>
      <c r="F87" s="30" t="str">
        <f>IF($B87="N/A","N/A",IF(E87&gt;3,"Yes","No"))</f>
        <v>Yes</v>
      </c>
      <c r="G87" s="32">
        <v>4.0913068954999998</v>
      </c>
      <c r="H87" s="30" t="str">
        <f>IF($B87="N/A","N/A",IF(G87&gt;3,"Yes","No"))</f>
        <v>Yes</v>
      </c>
      <c r="I87" s="32">
        <v>-1.69</v>
      </c>
      <c r="J87" s="32">
        <v>-7.25</v>
      </c>
      <c r="K87" s="30" t="str">
        <f t="shared" si="36"/>
        <v>Yes</v>
      </c>
    </row>
    <row r="88" spans="1:11">
      <c r="A88" s="111" t="s">
        <v>224</v>
      </c>
      <c r="B88" s="25" t="s">
        <v>122</v>
      </c>
      <c r="C88" s="116">
        <v>1.7629984558</v>
      </c>
      <c r="D88" s="30" t="str">
        <f>IF($B88="N/A","N/A",IF(C88&gt;1,"Yes","No"))</f>
        <v>Yes</v>
      </c>
      <c r="E88" s="32">
        <v>1.1276638626</v>
      </c>
      <c r="F88" s="30" t="str">
        <f>IF($B88="N/A","N/A",IF(E88&gt;1,"Yes","No"))</f>
        <v>Yes</v>
      </c>
      <c r="G88" s="32">
        <v>1.2868282045999999</v>
      </c>
      <c r="H88" s="30" t="str">
        <f>IF($B88="N/A","N/A",IF(G88&gt;1,"Yes","No"))</f>
        <v>Yes</v>
      </c>
      <c r="I88" s="32">
        <v>-36</v>
      </c>
      <c r="J88" s="32">
        <v>14.11</v>
      </c>
      <c r="K88" s="30" t="str">
        <f t="shared" si="36"/>
        <v>Yes</v>
      </c>
    </row>
    <row r="89" spans="1:11">
      <c r="A89" s="111" t="s">
        <v>225</v>
      </c>
      <c r="B89" s="25" t="s">
        <v>49</v>
      </c>
      <c r="C89" s="116">
        <v>3.6992189000000002E-2</v>
      </c>
      <c r="D89" s="30" t="str">
        <f>IF($B89="N/A","N/A",IF(C89&gt;15,"No",IF(C89&lt;-15,"No","Yes")))</f>
        <v>N/A</v>
      </c>
      <c r="E89" s="32">
        <v>3.2742321300000002E-2</v>
      </c>
      <c r="F89" s="30" t="str">
        <f>IF($B89="N/A","N/A",IF(E89&gt;15,"No",IF(E89&lt;-15,"No","Yes")))</f>
        <v>N/A</v>
      </c>
      <c r="G89" s="32">
        <v>2.3614790399999998E-2</v>
      </c>
      <c r="H89" s="30" t="str">
        <f>IF($B89="N/A","N/A",IF(G89&gt;15,"No",IF(G89&lt;-15,"No","Yes")))</f>
        <v>N/A</v>
      </c>
      <c r="I89" s="32">
        <v>-11.5</v>
      </c>
      <c r="J89" s="32">
        <v>-27.9</v>
      </c>
      <c r="K89" s="30" t="str">
        <f t="shared" si="36"/>
        <v>Yes</v>
      </c>
    </row>
    <row r="90" spans="1:11">
      <c r="A90" s="111" t="s">
        <v>226</v>
      </c>
      <c r="B90" s="25" t="s">
        <v>49</v>
      </c>
      <c r="C90" s="116">
        <v>5.4855000000000002E-5</v>
      </c>
      <c r="D90" s="30" t="str">
        <f>IF($B90="N/A","N/A",IF(C90&gt;15,"No",IF(C90&lt;-15,"No","Yes")))</f>
        <v>N/A</v>
      </c>
      <c r="E90" s="32">
        <v>4.5793500000000001E-5</v>
      </c>
      <c r="F90" s="30" t="str">
        <f>IF($B90="N/A","N/A",IF(E90&gt;15,"No",IF(E90&lt;-15,"No","Yes")))</f>
        <v>N/A</v>
      </c>
      <c r="G90" s="32">
        <v>5.2314554999999997E-6</v>
      </c>
      <c r="H90" s="30" t="str">
        <f>IF($B90="N/A","N/A",IF(G90&gt;15,"No",IF(G90&lt;-15,"No","Yes")))</f>
        <v>N/A</v>
      </c>
      <c r="I90" s="32">
        <v>-16.5</v>
      </c>
      <c r="J90" s="32">
        <v>-88.6</v>
      </c>
      <c r="K90" s="30" t="str">
        <f t="shared" si="36"/>
        <v>No</v>
      </c>
    </row>
    <row r="91" spans="1:11">
      <c r="A91" s="111" t="s">
        <v>227</v>
      </c>
      <c r="B91" s="25" t="s">
        <v>73</v>
      </c>
      <c r="C91" s="116">
        <v>16.391060397</v>
      </c>
      <c r="D91" s="30" t="str">
        <f>IF($B91="N/A","N/A",IF(C91&gt;0,"Yes","No"))</f>
        <v>Yes</v>
      </c>
      <c r="E91" s="32">
        <v>19.403755968999999</v>
      </c>
      <c r="F91" s="30" t="str">
        <f>IF($B91="N/A","N/A",IF(E91&gt;0,"Yes","No"))</f>
        <v>Yes</v>
      </c>
      <c r="G91" s="32">
        <v>22.885797482000001</v>
      </c>
      <c r="H91" s="30" t="str">
        <f>IF($B91="N/A","N/A",IF(G91&gt;0,"Yes","No"))</f>
        <v>Yes</v>
      </c>
      <c r="I91" s="32">
        <v>18.38</v>
      </c>
      <c r="J91" s="32">
        <v>17.95</v>
      </c>
      <c r="K91" s="30" t="str">
        <f t="shared" si="36"/>
        <v>Yes</v>
      </c>
    </row>
    <row r="92" spans="1:11">
      <c r="A92" s="111" t="s">
        <v>228</v>
      </c>
      <c r="B92" s="25" t="s">
        <v>73</v>
      </c>
      <c r="C92" s="116">
        <v>1.3074928581</v>
      </c>
      <c r="D92" s="30" t="str">
        <f>IF($B92="N/A","N/A",IF(C92&gt;0,"Yes","No"))</f>
        <v>Yes</v>
      </c>
      <c r="E92" s="32">
        <v>1.3945277735999999</v>
      </c>
      <c r="F92" s="30" t="str">
        <f>IF($B92="N/A","N/A",IF(E92&gt;0,"Yes","No"))</f>
        <v>Yes</v>
      </c>
      <c r="G92" s="32">
        <v>1.4805542350000001</v>
      </c>
      <c r="H92" s="30" t="str">
        <f>IF($B92="N/A","N/A",IF(G92&gt;0,"Yes","No"))</f>
        <v>Yes</v>
      </c>
      <c r="I92" s="32">
        <v>6.657</v>
      </c>
      <c r="J92" s="32">
        <v>6.1689999999999996</v>
      </c>
      <c r="K92" s="30" t="str">
        <f t="shared" si="36"/>
        <v>Yes</v>
      </c>
    </row>
    <row r="93" spans="1:11">
      <c r="A93" s="111" t="s">
        <v>229</v>
      </c>
      <c r="B93" s="25" t="s">
        <v>73</v>
      </c>
      <c r="C93" s="116">
        <v>0.47524839569999999</v>
      </c>
      <c r="D93" s="30" t="str">
        <f>IF($B93="N/A","N/A",IF(C93&gt;0,"Yes","No"))</f>
        <v>Yes</v>
      </c>
      <c r="E93" s="32">
        <v>0.55284404590000003</v>
      </c>
      <c r="F93" s="30" t="str">
        <f>IF($B93="N/A","N/A",IF(E93&gt;0,"Yes","No"))</f>
        <v>Yes</v>
      </c>
      <c r="G93" s="32">
        <v>0.73324604130000004</v>
      </c>
      <c r="H93" s="30" t="str">
        <f>IF($B93="N/A","N/A",IF(G93&gt;0,"Yes","No"))</f>
        <v>Yes</v>
      </c>
      <c r="I93" s="32">
        <v>16.329999999999998</v>
      </c>
      <c r="J93" s="32">
        <v>32.630000000000003</v>
      </c>
      <c r="K93" s="30" t="str">
        <f t="shared" si="36"/>
        <v>No</v>
      </c>
    </row>
    <row r="94" spans="1:11">
      <c r="A94" s="111" t="s">
        <v>230</v>
      </c>
      <c r="B94" s="25" t="s">
        <v>122</v>
      </c>
      <c r="C94" s="116">
        <v>0.9399347186</v>
      </c>
      <c r="D94" s="30" t="str">
        <f>IF($B94="N/A","N/A",IF(C94&gt;1,"Yes","No"))</f>
        <v>No</v>
      </c>
      <c r="E94" s="32">
        <v>1.2831733522</v>
      </c>
      <c r="F94" s="30" t="str">
        <f>IF($B94="N/A","N/A",IF(E94&gt;1,"Yes","No"))</f>
        <v>Yes</v>
      </c>
      <c r="G94" s="32">
        <v>0.81180157779999995</v>
      </c>
      <c r="H94" s="30" t="str">
        <f>IF($B94="N/A","N/A",IF(G94&gt;1,"Yes","No"))</f>
        <v>No</v>
      </c>
      <c r="I94" s="32">
        <v>36.520000000000003</v>
      </c>
      <c r="J94" s="32">
        <v>-36.700000000000003</v>
      </c>
      <c r="K94" s="30" t="str">
        <f t="shared" si="36"/>
        <v>No</v>
      </c>
    </row>
    <row r="95" spans="1:11">
      <c r="A95" s="111" t="s">
        <v>231</v>
      </c>
      <c r="B95" s="25" t="s">
        <v>73</v>
      </c>
      <c r="C95" s="116">
        <v>8.8281574700000004E-2</v>
      </c>
      <c r="D95" s="30" t="str">
        <f>IF($B95="N/A","N/A",IF(C95&gt;0,"Yes","No"))</f>
        <v>Yes</v>
      </c>
      <c r="E95" s="32">
        <v>8.8177844300000002E-2</v>
      </c>
      <c r="F95" s="30" t="str">
        <f>IF($B95="N/A","N/A",IF(E95&gt;0,"Yes","No"))</f>
        <v>Yes</v>
      </c>
      <c r="G95" s="32">
        <v>0.1020133832</v>
      </c>
      <c r="H95" s="30" t="str">
        <f>IF($B95="N/A","N/A",IF(G95&gt;0,"Yes","No"))</f>
        <v>Yes</v>
      </c>
      <c r="I95" s="32">
        <v>-0.11700000000000001</v>
      </c>
      <c r="J95" s="32">
        <v>15.69</v>
      </c>
      <c r="K95" s="30" t="str">
        <f t="shared" si="36"/>
        <v>Yes</v>
      </c>
    </row>
    <row r="96" spans="1:11">
      <c r="A96" s="111" t="s">
        <v>232</v>
      </c>
      <c r="B96" s="25" t="s">
        <v>49</v>
      </c>
      <c r="C96" s="116">
        <v>0.1378854172</v>
      </c>
      <c r="D96" s="30" t="str">
        <f>IF($B96="N/A","N/A",IF(C96&gt;15,"No",IF(C96&lt;-15,"No","Yes")))</f>
        <v>N/A</v>
      </c>
      <c r="E96" s="32">
        <v>0.1120006179</v>
      </c>
      <c r="F96" s="30" t="str">
        <f>IF($B96="N/A","N/A",IF(E96&gt;15,"No",IF(E96&lt;-15,"No","Yes")))</f>
        <v>N/A</v>
      </c>
      <c r="G96" s="32">
        <v>2.79202783E-2</v>
      </c>
      <c r="H96" s="30" t="str">
        <f>IF($B96="N/A","N/A",IF(G96&gt;15,"No",IF(G96&lt;-15,"No","Yes")))</f>
        <v>N/A</v>
      </c>
      <c r="I96" s="32">
        <v>-18.8</v>
      </c>
      <c r="J96" s="32">
        <v>-75.099999999999994</v>
      </c>
      <c r="K96" s="30" t="str">
        <f t="shared" si="36"/>
        <v>No</v>
      </c>
    </row>
    <row r="97" spans="1:11">
      <c r="A97" s="111" t="s">
        <v>233</v>
      </c>
      <c r="B97" s="25" t="s">
        <v>49</v>
      </c>
      <c r="C97" s="116">
        <v>0.2227410504</v>
      </c>
      <c r="D97" s="30" t="str">
        <f>IF($B97="N/A","N/A",IF(C97&gt;15,"No",IF(C97&lt;-15,"No","Yes")))</f>
        <v>N/A</v>
      </c>
      <c r="E97" s="32">
        <v>0.2362179123</v>
      </c>
      <c r="F97" s="30" t="str">
        <f>IF($B97="N/A","N/A",IF(E97&gt;15,"No",IF(E97&lt;-15,"No","Yes")))</f>
        <v>N/A</v>
      </c>
      <c r="G97" s="32">
        <v>0.11103241260000001</v>
      </c>
      <c r="H97" s="30" t="str">
        <f>IF($B97="N/A","N/A",IF(G97&gt;15,"No",IF(G97&lt;-15,"No","Yes")))</f>
        <v>N/A</v>
      </c>
      <c r="I97" s="32">
        <v>6.05</v>
      </c>
      <c r="J97" s="32">
        <v>-53</v>
      </c>
      <c r="K97" s="30" t="str">
        <f t="shared" si="36"/>
        <v>No</v>
      </c>
    </row>
    <row r="98" spans="1:11">
      <c r="A98" s="111" t="s">
        <v>234</v>
      </c>
      <c r="B98" s="25" t="s">
        <v>49</v>
      </c>
      <c r="C98" s="116">
        <v>1.7319206300000001E-2</v>
      </c>
      <c r="D98" s="30" t="str">
        <f>IF($B98="N/A","N/A",IF(C98&gt;15,"No",IF(C98&lt;-15,"No","Yes")))</f>
        <v>N/A</v>
      </c>
      <c r="E98" s="32">
        <v>2.4413000399999999E-2</v>
      </c>
      <c r="F98" s="30" t="str">
        <f>IF($B98="N/A","N/A",IF(E98&gt;15,"No",IF(E98&lt;-15,"No","Yes")))</f>
        <v>N/A</v>
      </c>
      <c r="G98" s="32">
        <v>4.5037600800000001E-2</v>
      </c>
      <c r="H98" s="30" t="str">
        <f>IF($B98="N/A","N/A",IF(G98&gt;15,"No",IF(G98&lt;-15,"No","Yes")))</f>
        <v>N/A</v>
      </c>
      <c r="I98" s="32">
        <v>40.96</v>
      </c>
      <c r="J98" s="32">
        <v>84.48</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1.32748998E-2</v>
      </c>
      <c r="D100" s="30" t="str">
        <f>IF($B100="N/A","N/A",IF(C100&gt;15,"No",IF(C100&lt;-15,"No","Yes")))</f>
        <v>N/A</v>
      </c>
      <c r="E100" s="32">
        <v>9.5708323999999997E-3</v>
      </c>
      <c r="F100" s="30" t="str">
        <f>IF($B100="N/A","N/A",IF(E100&gt;15,"No",IF(E100&lt;-15,"No","Yes")))</f>
        <v>N/A</v>
      </c>
      <c r="G100" s="32">
        <v>6.4242274000000004E-3</v>
      </c>
      <c r="H100" s="30" t="str">
        <f>IF($B100="N/A","N/A",IF(G100&gt;15,"No",IF(G100&lt;-15,"No","Yes")))</f>
        <v>N/A</v>
      </c>
      <c r="I100" s="32">
        <v>-27.9</v>
      </c>
      <c r="J100" s="32">
        <v>-32.9</v>
      </c>
      <c r="K100" s="30" t="str">
        <f t="shared" si="36"/>
        <v>No</v>
      </c>
    </row>
    <row r="101" spans="1:11">
      <c r="A101" s="111" t="s">
        <v>237</v>
      </c>
      <c r="B101" s="25" t="s">
        <v>122</v>
      </c>
      <c r="C101" s="116">
        <v>6.9301809086999997</v>
      </c>
      <c r="D101" s="30" t="str">
        <f>IF($B101="N/A","N/A",IF(C101&gt;1,"Yes","No"))</f>
        <v>Yes</v>
      </c>
      <c r="E101" s="32">
        <v>7.1661620143000002</v>
      </c>
      <c r="F101" s="30" t="str">
        <f>IF($B101="N/A","N/A",IF(E101&gt;1,"Yes","No"))</f>
        <v>Yes</v>
      </c>
      <c r="G101" s="32">
        <v>7.0760929335</v>
      </c>
      <c r="H101" s="30" t="str">
        <f>IF($B101="N/A","N/A",IF(G101&gt;1,"Yes","No"))</f>
        <v>Yes</v>
      </c>
      <c r="I101" s="32">
        <v>3.4049999999999998</v>
      </c>
      <c r="J101" s="32">
        <v>-1.26</v>
      </c>
      <c r="K101" s="30" t="str">
        <f t="shared" si="36"/>
        <v>Yes</v>
      </c>
    </row>
    <row r="102" spans="1:11">
      <c r="A102" s="111" t="s">
        <v>238</v>
      </c>
      <c r="B102" s="25" t="s">
        <v>73</v>
      </c>
      <c r="C102" s="116">
        <v>2.5128208503999998</v>
      </c>
      <c r="D102" s="30" t="str">
        <f>IF($B102="N/A","N/A",IF(C102&gt;0,"Yes","No"))</f>
        <v>Yes</v>
      </c>
      <c r="E102" s="32">
        <v>2.4876074002999999</v>
      </c>
      <c r="F102" s="30" t="str">
        <f>IF($B102="N/A","N/A",IF(E102&gt;0,"Yes","No"))</f>
        <v>Yes</v>
      </c>
      <c r="G102" s="32">
        <v>3.1857890229999999</v>
      </c>
      <c r="H102" s="30" t="str">
        <f>IF($B102="N/A","N/A",IF(G102&gt;0,"Yes","No"))</f>
        <v>Yes</v>
      </c>
      <c r="I102" s="32">
        <v>-1</v>
      </c>
      <c r="J102" s="32">
        <v>28.07</v>
      </c>
      <c r="K102" s="30" t="str">
        <f t="shared" si="36"/>
        <v>Yes</v>
      </c>
    </row>
    <row r="103" spans="1:11">
      <c r="A103" s="111" t="s">
        <v>239</v>
      </c>
      <c r="B103" s="25" t="s">
        <v>77</v>
      </c>
      <c r="C103" s="116">
        <v>1.0123233E-3</v>
      </c>
      <c r="D103" s="30" t="str">
        <f>IF($B103="N/A","N/A",IF(C103&gt;=1,"No",IF(C103&lt;0,"No","Yes")))</f>
        <v>Yes</v>
      </c>
      <c r="E103" s="32">
        <v>5.6987409999999998E-4</v>
      </c>
      <c r="F103" s="30" t="str">
        <f>IF($B103="N/A","N/A",IF(E103&gt;=1,"No",IF(E103&lt;0,"No","Yes")))</f>
        <v>Yes</v>
      </c>
      <c r="G103" s="32">
        <v>0</v>
      </c>
      <c r="H103" s="30" t="str">
        <f>IF($B103="N/A","N/A",IF(G103&gt;=1,"No",IF(G103&lt;0,"No","Yes")))</f>
        <v>Yes</v>
      </c>
      <c r="I103" s="32">
        <v>-43.7</v>
      </c>
      <c r="J103" s="32">
        <v>-100</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69.129881131000005</v>
      </c>
      <c r="D105" s="30" t="str">
        <f>IF($B105="N/A","N/A",IF(C105&gt;15,"No",IF(C105&lt;-15,"No","Yes")))</f>
        <v>N/A</v>
      </c>
      <c r="E105" s="78">
        <v>74.624565554</v>
      </c>
      <c r="F105" s="30" t="str">
        <f>IF($B105="N/A","N/A",IF(E105&gt;15,"No",IF(E105&lt;-15,"No","Yes")))</f>
        <v>N/A</v>
      </c>
      <c r="G105" s="78">
        <v>72.649196115999999</v>
      </c>
      <c r="H105" s="30" t="str">
        <f>IF($B105="N/A","N/A",IF(G105&gt;15,"No",IF(G105&lt;-15,"No","Yes")))</f>
        <v>N/A</v>
      </c>
      <c r="I105" s="32">
        <v>7.9480000000000004</v>
      </c>
      <c r="J105" s="32">
        <v>-2.65</v>
      </c>
      <c r="K105" s="30" t="str">
        <f t="shared" ref="K105:K124" si="37">IF(J105="Div by 0", "N/A", IF(J105="N/A","N/A", IF(J105&gt;30, "No", IF(J105&lt;-30, "No", "Yes"))))</f>
        <v>Yes</v>
      </c>
    </row>
    <row r="106" spans="1:11">
      <c r="A106" s="113" t="s">
        <v>214</v>
      </c>
      <c r="B106" s="25" t="s">
        <v>78</v>
      </c>
      <c r="C106" s="118">
        <v>73.062716890000004</v>
      </c>
      <c r="D106" s="30" t="str">
        <f>IF($B106="N/A","N/A",IF(C106&gt;90,"No",IF(C106&lt;20,"No","Yes")))</f>
        <v>Yes</v>
      </c>
      <c r="E106" s="78">
        <v>74.297377198000007</v>
      </c>
      <c r="F106" s="30" t="str">
        <f>IF($B106="N/A","N/A",IF(E106&gt;90,"No",IF(E106&lt;20,"No","Yes")))</f>
        <v>Yes</v>
      </c>
      <c r="G106" s="78">
        <v>73.271979282000004</v>
      </c>
      <c r="H106" s="30" t="str">
        <f>IF($B106="N/A","N/A",IF(G106&gt;90,"No",IF(G106&lt;20,"No","Yes")))</f>
        <v>Yes</v>
      </c>
      <c r="I106" s="32">
        <v>1.69</v>
      </c>
      <c r="J106" s="32">
        <v>-1.38</v>
      </c>
      <c r="K106" s="30" t="str">
        <f t="shared" si="37"/>
        <v>Yes</v>
      </c>
    </row>
    <row r="107" spans="1:11">
      <c r="A107" s="113" t="s">
        <v>215</v>
      </c>
      <c r="B107" s="25" t="s">
        <v>79</v>
      </c>
      <c r="C107" s="118">
        <v>43.466385045999999</v>
      </c>
      <c r="D107" s="30" t="str">
        <f>IF($B107="N/A","N/A",IF(C107&gt;60,"No",IF(C107&lt;10,"No","Yes")))</f>
        <v>Yes</v>
      </c>
      <c r="E107" s="78">
        <v>44.095953987999998</v>
      </c>
      <c r="F107" s="30" t="str">
        <f>IF($B107="N/A","N/A",IF(E107&gt;60,"No",IF(E107&lt;10,"No","Yes")))</f>
        <v>Yes</v>
      </c>
      <c r="G107" s="78">
        <v>45.825134126999998</v>
      </c>
      <c r="H107" s="30" t="str">
        <f>IF($B107="N/A","N/A",IF(G107&gt;60,"No",IF(G107&lt;10,"No","Yes")))</f>
        <v>Yes</v>
      </c>
      <c r="I107" s="32">
        <v>1.448</v>
      </c>
      <c r="J107" s="32">
        <v>3.9209999999999998</v>
      </c>
      <c r="K107" s="30" t="str">
        <f t="shared" si="37"/>
        <v>Yes</v>
      </c>
    </row>
    <row r="108" spans="1:11">
      <c r="A108" s="113" t="s">
        <v>216</v>
      </c>
      <c r="B108" s="25" t="s">
        <v>80</v>
      </c>
      <c r="C108" s="118">
        <v>56.030499046999999</v>
      </c>
      <c r="D108" s="30" t="str">
        <f>IF($B108="N/A","N/A",IF(C108&gt;100,"No",IF(C108&lt;10,"No","Yes")))</f>
        <v>Yes</v>
      </c>
      <c r="E108" s="78">
        <v>53.834523281000003</v>
      </c>
      <c r="F108" s="30" t="str">
        <f>IF($B108="N/A","N/A",IF(E108&gt;100,"No",IF(E108&lt;10,"No","Yes")))</f>
        <v>Yes</v>
      </c>
      <c r="G108" s="78">
        <v>49.522394226999999</v>
      </c>
      <c r="H108" s="30" t="str">
        <f>IF($B108="N/A","N/A",IF(G108&gt;100,"No",IF(G108&lt;10,"No","Yes")))</f>
        <v>Yes</v>
      </c>
      <c r="I108" s="32">
        <v>-3.92</v>
      </c>
      <c r="J108" s="32">
        <v>-8.01</v>
      </c>
      <c r="K108" s="30" t="str">
        <f t="shared" si="37"/>
        <v>Yes</v>
      </c>
    </row>
    <row r="109" spans="1:11">
      <c r="A109" s="113" t="s">
        <v>217</v>
      </c>
      <c r="B109" s="25" t="s">
        <v>81</v>
      </c>
      <c r="C109" s="118">
        <v>108.18924355</v>
      </c>
      <c r="D109" s="30" t="str">
        <f>IF($B109="N/A","N/A",IF(C109&gt;100,"No",IF(C109&lt;20,"No","Yes")))</f>
        <v>No</v>
      </c>
      <c r="E109" s="78">
        <v>204.58552220000001</v>
      </c>
      <c r="F109" s="30" t="str">
        <f>IF($B109="N/A","N/A",IF(E109&gt;100,"No",IF(E109&lt;20,"No","Yes")))</f>
        <v>No</v>
      </c>
      <c r="G109" s="78">
        <v>228.13982424</v>
      </c>
      <c r="H109" s="30" t="str">
        <f>IF($B109="N/A","N/A",IF(G109&gt;100,"No",IF(G109&lt;20,"No","Yes")))</f>
        <v>No</v>
      </c>
      <c r="I109" s="32">
        <v>89.1</v>
      </c>
      <c r="J109" s="32">
        <v>11.51</v>
      </c>
      <c r="K109" s="30" t="str">
        <f t="shared" si="37"/>
        <v>Yes</v>
      </c>
    </row>
    <row r="110" spans="1:11">
      <c r="A110" s="113" t="s">
        <v>218</v>
      </c>
      <c r="B110" s="25" t="s">
        <v>81</v>
      </c>
      <c r="C110" s="118">
        <v>48.036628786000001</v>
      </c>
      <c r="D110" s="30" t="str">
        <f>IF($B110="N/A","N/A",IF(C110&gt;100,"No",IF(C110&lt;20,"No","Yes")))</f>
        <v>Yes</v>
      </c>
      <c r="E110" s="78">
        <v>45.332925394</v>
      </c>
      <c r="F110" s="30" t="str">
        <f>IF($B110="N/A","N/A",IF(E110&gt;100,"No",IF(E110&lt;20,"No","Yes")))</f>
        <v>Yes</v>
      </c>
      <c r="G110" s="78">
        <v>43.253423566000002</v>
      </c>
      <c r="H110" s="30" t="str">
        <f>IF($B110="N/A","N/A",IF(G110&gt;100,"No",IF(G110&lt;20,"No","Yes")))</f>
        <v>Yes</v>
      </c>
      <c r="I110" s="32">
        <v>-5.63</v>
      </c>
      <c r="J110" s="32">
        <v>-4.59</v>
      </c>
      <c r="K110" s="30" t="str">
        <f t="shared" si="37"/>
        <v>Yes</v>
      </c>
    </row>
    <row r="111" spans="1:11">
      <c r="A111" s="113" t="s">
        <v>219</v>
      </c>
      <c r="B111" s="25" t="s">
        <v>49</v>
      </c>
      <c r="C111" s="118">
        <v>90.706747832000005</v>
      </c>
      <c r="D111" s="30" t="str">
        <f>IF($B111="N/A","N/A",IF(C111&gt;15,"No",IF(C111&lt;-15,"No","Yes")))</f>
        <v>N/A</v>
      </c>
      <c r="E111" s="78">
        <v>95.932041432000005</v>
      </c>
      <c r="F111" s="30" t="str">
        <f>IF($B111="N/A","N/A",IF(E111&gt;15,"No",IF(E111&lt;-15,"No","Yes")))</f>
        <v>N/A</v>
      </c>
      <c r="G111" s="78">
        <v>94.486141920999998</v>
      </c>
      <c r="H111" s="30" t="str">
        <f>IF($B111="N/A","N/A",IF(G111&gt;15,"No",IF(G111&lt;-15,"No","Yes")))</f>
        <v>N/A</v>
      </c>
      <c r="I111" s="32">
        <v>5.7610000000000001</v>
      </c>
      <c r="J111" s="32">
        <v>-1.51</v>
      </c>
      <c r="K111" s="30" t="str">
        <f t="shared" si="37"/>
        <v>Yes</v>
      </c>
    </row>
    <row r="112" spans="1:11">
      <c r="A112" s="113" t="s">
        <v>220</v>
      </c>
      <c r="B112" s="25" t="s">
        <v>82</v>
      </c>
      <c r="C112" s="118">
        <v>26.463085615000001</v>
      </c>
      <c r="D112" s="30" t="str">
        <f>IF($B112="N/A","N/A",IF(C112&gt;60,"No",IF(C112&lt;10,"No","Yes")))</f>
        <v>Yes</v>
      </c>
      <c r="E112" s="78">
        <v>33.107402735000001</v>
      </c>
      <c r="F112" s="30" t="str">
        <f>IF($B112="N/A","N/A",IF(E112&gt;60,"No",IF(E112&lt;10,"No","Yes")))</f>
        <v>Yes</v>
      </c>
      <c r="G112" s="78">
        <v>33.912671136999997</v>
      </c>
      <c r="H112" s="30" t="str">
        <f>IF($B112="N/A","N/A",IF(G112&gt;60,"No",IF(G112&lt;10,"No","Yes")))</f>
        <v>Yes</v>
      </c>
      <c r="I112" s="32">
        <v>25.11</v>
      </c>
      <c r="J112" s="32">
        <v>2.4319999999999999</v>
      </c>
      <c r="K112" s="30" t="str">
        <f t="shared" si="37"/>
        <v>Yes</v>
      </c>
    </row>
    <row r="113" spans="1:11">
      <c r="A113" s="113" t="s">
        <v>221</v>
      </c>
      <c r="B113" s="25" t="s">
        <v>82</v>
      </c>
      <c r="C113" s="118">
        <v>167.24520149</v>
      </c>
      <c r="D113" s="30" t="str">
        <f>IF($B113="N/A","N/A",IF(C113&gt;60,"No",IF(C113&lt;10,"No","Yes")))</f>
        <v>No</v>
      </c>
      <c r="E113" s="78">
        <v>226.06353813999999</v>
      </c>
      <c r="F113" s="30" t="str">
        <f>IF($B113="N/A","N/A",IF(E113&gt;60,"No",IF(E113&lt;10,"No","Yes")))</f>
        <v>No</v>
      </c>
      <c r="G113" s="78">
        <v>50.978784529999999</v>
      </c>
      <c r="H113" s="30" t="str">
        <f>IF($B113="N/A","N/A",IF(G113&gt;60,"No",IF(G113&lt;10,"No","Yes")))</f>
        <v>Yes</v>
      </c>
      <c r="I113" s="32">
        <v>35.17</v>
      </c>
      <c r="J113" s="32">
        <v>-77.400000000000006</v>
      </c>
      <c r="K113" s="30" t="str">
        <f t="shared" si="37"/>
        <v>No</v>
      </c>
    </row>
    <row r="114" spans="1:11">
      <c r="A114" s="113" t="s">
        <v>222</v>
      </c>
      <c r="B114" s="25" t="s">
        <v>49</v>
      </c>
      <c r="C114" s="118">
        <v>268.55663246</v>
      </c>
      <c r="D114" s="30" t="str">
        <f t="shared" ref="D114:D124" si="38">IF($B114="N/A","N/A",IF(C114&gt;15,"No",IF(C114&lt;-15,"No","Yes")))</f>
        <v>N/A</v>
      </c>
      <c r="E114" s="78">
        <v>215.32947913000001</v>
      </c>
      <c r="F114" s="30" t="str">
        <f>IF($B114="N/A","N/A",IF(E114&gt;15,"No",IF(E114&lt;-15,"No","Yes")))</f>
        <v>N/A</v>
      </c>
      <c r="G114" s="78">
        <v>176.49848261</v>
      </c>
      <c r="H114" s="30" t="str">
        <f>IF($B114="N/A","N/A",IF(G114&gt;15,"No",IF(G114&lt;-15,"No","Yes")))</f>
        <v>N/A</v>
      </c>
      <c r="I114" s="32">
        <v>-19.8</v>
      </c>
      <c r="J114" s="32">
        <v>-18</v>
      </c>
      <c r="K114" s="30" t="str">
        <f t="shared" si="37"/>
        <v>Yes</v>
      </c>
    </row>
    <row r="115" spans="1:11">
      <c r="A115" s="113" t="s">
        <v>223</v>
      </c>
      <c r="B115" s="25" t="s">
        <v>49</v>
      </c>
      <c r="C115" s="118">
        <v>80.590582991999995</v>
      </c>
      <c r="D115" s="30" t="str">
        <f t="shared" si="38"/>
        <v>N/A</v>
      </c>
      <c r="E115" s="78">
        <v>80.632624105000005</v>
      </c>
      <c r="F115" s="30" t="str">
        <f t="shared" ref="F115:F123" si="39">IF($B115="N/A","N/A",IF(E115&gt;15,"No",IF(E115&lt;-15,"No","Yes")))</f>
        <v>N/A</v>
      </c>
      <c r="G115" s="78">
        <v>75.979185713999996</v>
      </c>
      <c r="H115" s="30" t="str">
        <f t="shared" ref="H115:H136" si="40">IF($B115="N/A","N/A",IF(G115&gt;15,"No",IF(G115&lt;-15,"No","Yes")))</f>
        <v>N/A</v>
      </c>
      <c r="I115" s="32">
        <v>5.2200000000000003E-2</v>
      </c>
      <c r="J115" s="32">
        <v>-5.77</v>
      </c>
      <c r="K115" s="30" t="str">
        <f t="shared" si="37"/>
        <v>Yes</v>
      </c>
    </row>
    <row r="116" spans="1:11">
      <c r="A116" s="113" t="s">
        <v>224</v>
      </c>
      <c r="B116" s="25" t="s">
        <v>49</v>
      </c>
      <c r="C116" s="118">
        <v>45.275847730999999</v>
      </c>
      <c r="D116" s="30" t="str">
        <f t="shared" si="38"/>
        <v>N/A</v>
      </c>
      <c r="E116" s="78">
        <v>55.479657078000002</v>
      </c>
      <c r="F116" s="30" t="str">
        <f t="shared" si="39"/>
        <v>N/A</v>
      </c>
      <c r="G116" s="78">
        <v>42.912362436999999</v>
      </c>
      <c r="H116" s="30" t="str">
        <f t="shared" si="40"/>
        <v>N/A</v>
      </c>
      <c r="I116" s="32">
        <v>22.54</v>
      </c>
      <c r="J116" s="32">
        <v>-22.7</v>
      </c>
      <c r="K116" s="30" t="str">
        <f t="shared" si="37"/>
        <v>Yes</v>
      </c>
    </row>
    <row r="117" spans="1:11">
      <c r="A117" s="113" t="s">
        <v>227</v>
      </c>
      <c r="B117" s="25" t="s">
        <v>49</v>
      </c>
      <c r="C117" s="118">
        <v>34.418910943</v>
      </c>
      <c r="D117" s="30" t="str">
        <f t="shared" si="38"/>
        <v>N/A</v>
      </c>
      <c r="E117" s="78">
        <v>36.899617937000002</v>
      </c>
      <c r="F117" s="30" t="str">
        <f t="shared" si="39"/>
        <v>N/A</v>
      </c>
      <c r="G117" s="78">
        <v>38.188768158000002</v>
      </c>
      <c r="H117" s="30" t="str">
        <f t="shared" si="40"/>
        <v>N/A</v>
      </c>
      <c r="I117" s="32">
        <v>7.2069999999999999</v>
      </c>
      <c r="J117" s="32">
        <v>3.4940000000000002</v>
      </c>
      <c r="K117" s="30" t="str">
        <f t="shared" si="37"/>
        <v>Yes</v>
      </c>
    </row>
    <row r="118" spans="1:11">
      <c r="A118" s="113" t="s">
        <v>228</v>
      </c>
      <c r="B118" s="25" t="s">
        <v>49</v>
      </c>
      <c r="C118" s="118">
        <v>123.77642931</v>
      </c>
      <c r="D118" s="30" t="str">
        <f t="shared" si="38"/>
        <v>N/A</v>
      </c>
      <c r="E118" s="78">
        <v>129.28097987999999</v>
      </c>
      <c r="F118" s="30" t="str">
        <f t="shared" si="39"/>
        <v>N/A</v>
      </c>
      <c r="G118" s="78">
        <v>122.18614537000001</v>
      </c>
      <c r="H118" s="30" t="str">
        <f t="shared" si="40"/>
        <v>N/A</v>
      </c>
      <c r="I118" s="32">
        <v>4.4470000000000001</v>
      </c>
      <c r="J118" s="32">
        <v>-5.49</v>
      </c>
      <c r="K118" s="30" t="str">
        <f t="shared" si="37"/>
        <v>Yes</v>
      </c>
    </row>
    <row r="119" spans="1:11">
      <c r="A119" s="113" t="s">
        <v>229</v>
      </c>
      <c r="B119" s="25" t="s">
        <v>49</v>
      </c>
      <c r="C119" s="118">
        <v>108.34811807</v>
      </c>
      <c r="D119" s="30" t="str">
        <f t="shared" si="38"/>
        <v>N/A</v>
      </c>
      <c r="E119" s="78">
        <v>100.18360285</v>
      </c>
      <c r="F119" s="30" t="str">
        <f t="shared" si="39"/>
        <v>N/A</v>
      </c>
      <c r="G119" s="78">
        <v>105.62927633</v>
      </c>
      <c r="H119" s="30" t="str">
        <f t="shared" si="40"/>
        <v>N/A</v>
      </c>
      <c r="I119" s="32">
        <v>-7.54</v>
      </c>
      <c r="J119" s="32">
        <v>5.4359999999999999</v>
      </c>
      <c r="K119" s="30" t="str">
        <f t="shared" si="37"/>
        <v>Yes</v>
      </c>
    </row>
    <row r="120" spans="1:11">
      <c r="A120" s="113" t="s">
        <v>230</v>
      </c>
      <c r="B120" s="25" t="s">
        <v>49</v>
      </c>
      <c r="C120" s="118">
        <v>45.486603637000002</v>
      </c>
      <c r="D120" s="30" t="str">
        <f t="shared" si="38"/>
        <v>N/A</v>
      </c>
      <c r="E120" s="78">
        <v>81.678434343000006</v>
      </c>
      <c r="F120" s="30" t="str">
        <f t="shared" si="39"/>
        <v>N/A</v>
      </c>
      <c r="G120" s="78">
        <v>81.935712121999998</v>
      </c>
      <c r="H120" s="30" t="str">
        <f t="shared" si="40"/>
        <v>N/A</v>
      </c>
      <c r="I120" s="32">
        <v>79.569999999999993</v>
      </c>
      <c r="J120" s="32">
        <v>0.315</v>
      </c>
      <c r="K120" s="30" t="str">
        <f t="shared" si="37"/>
        <v>Yes</v>
      </c>
    </row>
    <row r="121" spans="1:11">
      <c r="A121" s="113" t="s">
        <v>231</v>
      </c>
      <c r="B121" s="25" t="s">
        <v>49</v>
      </c>
      <c r="C121" s="118">
        <v>2358.8789471</v>
      </c>
      <c r="D121" s="30" t="str">
        <f t="shared" si="38"/>
        <v>N/A</v>
      </c>
      <c r="E121" s="78">
        <v>2328.4414886999998</v>
      </c>
      <c r="F121" s="30" t="str">
        <f t="shared" si="39"/>
        <v>N/A</v>
      </c>
      <c r="G121" s="78">
        <v>1976.9952307999999</v>
      </c>
      <c r="H121" s="30" t="str">
        <f t="shared" si="40"/>
        <v>N/A</v>
      </c>
      <c r="I121" s="32">
        <v>-1.29</v>
      </c>
      <c r="J121" s="32">
        <v>-15.1</v>
      </c>
      <c r="K121" s="30" t="str">
        <f t="shared" si="37"/>
        <v>Yes</v>
      </c>
    </row>
    <row r="122" spans="1:11">
      <c r="A122" s="113" t="s">
        <v>236</v>
      </c>
      <c r="B122" s="25" t="s">
        <v>49</v>
      </c>
      <c r="C122" s="118">
        <v>854.35386927000002</v>
      </c>
      <c r="D122" s="30" t="str">
        <f t="shared" si="38"/>
        <v>N/A</v>
      </c>
      <c r="E122" s="78">
        <v>1283.2323232000001</v>
      </c>
      <c r="F122" s="30" t="str">
        <f t="shared" si="39"/>
        <v>N/A</v>
      </c>
      <c r="G122" s="78">
        <v>1561.9690553999999</v>
      </c>
      <c r="H122" s="30" t="str">
        <f t="shared" si="40"/>
        <v>N/A</v>
      </c>
      <c r="I122" s="32">
        <v>50.2</v>
      </c>
      <c r="J122" s="32">
        <v>21.72</v>
      </c>
      <c r="K122" s="30" t="str">
        <f t="shared" si="37"/>
        <v>Yes</v>
      </c>
    </row>
    <row r="123" spans="1:11">
      <c r="A123" s="113" t="s">
        <v>237</v>
      </c>
      <c r="B123" s="25" t="s">
        <v>49</v>
      </c>
      <c r="C123" s="118">
        <v>126.51494098000001</v>
      </c>
      <c r="D123" s="30" t="str">
        <f t="shared" si="38"/>
        <v>N/A</v>
      </c>
      <c r="E123" s="78">
        <v>118.28826064</v>
      </c>
      <c r="F123" s="30" t="str">
        <f t="shared" si="39"/>
        <v>N/A</v>
      </c>
      <c r="G123" s="78">
        <v>102.66529475</v>
      </c>
      <c r="H123" s="30" t="str">
        <f t="shared" si="40"/>
        <v>N/A</v>
      </c>
      <c r="I123" s="32">
        <v>-6.5</v>
      </c>
      <c r="J123" s="32">
        <v>-13.2</v>
      </c>
      <c r="K123" s="30" t="str">
        <f t="shared" si="37"/>
        <v>Yes</v>
      </c>
    </row>
    <row r="124" spans="1:11">
      <c r="A124" s="113" t="s">
        <v>238</v>
      </c>
      <c r="B124" s="25" t="s">
        <v>49</v>
      </c>
      <c r="C124" s="118">
        <v>419.73273889000001</v>
      </c>
      <c r="D124" s="30" t="str">
        <f t="shared" si="38"/>
        <v>N/A</v>
      </c>
      <c r="E124" s="78">
        <v>468.24674934000001</v>
      </c>
      <c r="F124" s="30" t="str">
        <f>IF($B124="N/A","N/A",IF(E124&gt;15,"No",IF(E124&lt;-15,"No","Yes")))</f>
        <v>N/A</v>
      </c>
      <c r="G124" s="78">
        <v>401.55645287999999</v>
      </c>
      <c r="H124" s="30" t="str">
        <f t="shared" si="40"/>
        <v>N/A</v>
      </c>
      <c r="I124" s="32">
        <v>11.56</v>
      </c>
      <c r="J124" s="32">
        <v>-14.2</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3.0977143334999999</v>
      </c>
      <c r="D126" s="30" t="str">
        <f>IF($B126="N/A","N/A",IF(C126&gt;15,"No",IF(C126&lt;-15,"No","Yes")))</f>
        <v>N/A</v>
      </c>
      <c r="E126" s="32">
        <v>3.1232867204999999</v>
      </c>
      <c r="F126" s="30" t="str">
        <f>IF($B126="N/A","N/A",IF(E126&gt;15,"No",IF(E126&lt;-15,"No","Yes")))</f>
        <v>N/A</v>
      </c>
      <c r="G126" s="32">
        <v>3.9452446565999999</v>
      </c>
      <c r="H126" s="30" t="str">
        <f t="shared" si="40"/>
        <v>N/A</v>
      </c>
      <c r="I126" s="32">
        <v>0.82550000000000001</v>
      </c>
      <c r="J126" s="32">
        <v>26.32</v>
      </c>
      <c r="K126" s="30" t="str">
        <f>IF(J126="Div by 0", "N/A", IF(J126="N/A","N/A", IF(J126&gt;30, "No", IF(J126&lt;-30, "No", "Yes"))))</f>
        <v>Yes</v>
      </c>
    </row>
    <row r="127" spans="1:11">
      <c r="A127" s="111" t="s">
        <v>242</v>
      </c>
      <c r="B127" s="25" t="s">
        <v>49</v>
      </c>
      <c r="C127" s="116">
        <v>1.2753428658999999</v>
      </c>
      <c r="D127" s="30" t="str">
        <f>IF($B127="N/A","N/A",IF(C127&gt;15,"No",IF(C127&lt;-15,"No","Yes")))</f>
        <v>N/A</v>
      </c>
      <c r="E127" s="32">
        <v>1.0957102063999999</v>
      </c>
      <c r="F127" s="30" t="str">
        <f t="shared" ref="F127:F136" si="41">IF($B127="N/A","N/A",IF(E127&gt;15,"No",IF(E127&lt;-15,"No","Yes")))</f>
        <v>N/A</v>
      </c>
      <c r="G127" s="32">
        <v>1.0025299841999999</v>
      </c>
      <c r="H127" s="30" t="str">
        <f t="shared" si="40"/>
        <v>N/A</v>
      </c>
      <c r="I127" s="32">
        <v>-14.1</v>
      </c>
      <c r="J127" s="32">
        <v>-8.5</v>
      </c>
      <c r="K127" s="30" t="str">
        <f>IF(J127="Div by 0", "N/A", IF(J127="N/A","N/A", IF(J127&gt;30, "No", IF(J127&lt;-30, "No", "Yes"))))</f>
        <v>Yes</v>
      </c>
    </row>
    <row r="128" spans="1:11">
      <c r="A128" s="111" t="s">
        <v>243</v>
      </c>
      <c r="B128" s="25" t="s">
        <v>49</v>
      </c>
      <c r="C128" s="116">
        <v>0.91191380870000005</v>
      </c>
      <c r="D128" s="30" t="str">
        <f>IF($B128="N/A","N/A",IF(C128&gt;15,"No",IF(C128&lt;-15,"No","Yes")))</f>
        <v>N/A</v>
      </c>
      <c r="E128" s="32">
        <v>0.76735077169999999</v>
      </c>
      <c r="F128" s="30" t="str">
        <f t="shared" si="41"/>
        <v>N/A</v>
      </c>
      <c r="G128" s="32">
        <v>0.60390876569999996</v>
      </c>
      <c r="H128" s="30" t="str">
        <f t="shared" si="40"/>
        <v>N/A</v>
      </c>
      <c r="I128" s="32">
        <v>-15.9</v>
      </c>
      <c r="J128" s="32">
        <v>-21.3</v>
      </c>
      <c r="K128" s="30" t="str">
        <f>IF(J128="Div by 0", "N/A", IF(J128="N/A","N/A", IF(J128&gt;30, "No", IF(J128&lt;-30, "No", "Yes"))))</f>
        <v>Yes</v>
      </c>
    </row>
    <row r="129" spans="1:11">
      <c r="A129" s="111" t="s">
        <v>244</v>
      </c>
      <c r="B129" s="25" t="s">
        <v>49</v>
      </c>
      <c r="C129" s="116">
        <v>3.4907699999999998E-5</v>
      </c>
      <c r="D129" s="30" t="str">
        <f>IF($B129="N/A","N/A",IF(C129&gt;15,"No",IF(C129&lt;-15,"No","Yes")))</f>
        <v>N/A</v>
      </c>
      <c r="E129" s="32">
        <v>0</v>
      </c>
      <c r="F129" s="30" t="str">
        <f t="shared" si="41"/>
        <v>N/A</v>
      </c>
      <c r="G129" s="32">
        <v>2.7726710000000002E-4</v>
      </c>
      <c r="H129" s="30" t="str">
        <f t="shared" si="40"/>
        <v>N/A</v>
      </c>
      <c r="I129" s="32">
        <v>-100</v>
      </c>
      <c r="J129" s="32" t="s">
        <v>1207</v>
      </c>
      <c r="K129" s="30" t="str">
        <f>IF(J129="Div by 0", "N/A", IF(J129="N/A","N/A", IF(J129&gt;30, "No", IF(J129&lt;-30, "No", "Yes"))))</f>
        <v>N/A</v>
      </c>
    </row>
    <row r="130" spans="1:11">
      <c r="A130" s="111" t="s">
        <v>803</v>
      </c>
      <c r="B130" s="25" t="s">
        <v>49</v>
      </c>
      <c r="C130" s="116">
        <v>19.247048878000001</v>
      </c>
      <c r="D130" s="30" t="str">
        <f>IF($B130="N/A","N/A",IF(C130&gt;15,"No",IF(C130&lt;-15,"No","Yes")))</f>
        <v>N/A</v>
      </c>
      <c r="E130" s="32">
        <v>22.436203737</v>
      </c>
      <c r="F130" s="30" t="str">
        <f t="shared" si="41"/>
        <v>N/A</v>
      </c>
      <c r="G130" s="32">
        <v>26.187609727000002</v>
      </c>
      <c r="H130" s="30" t="str">
        <f t="shared" si="40"/>
        <v>N/A</v>
      </c>
      <c r="I130" s="32">
        <v>16.57</v>
      </c>
      <c r="J130" s="32">
        <v>16.72</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317.09502543999997</v>
      </c>
      <c r="D132" s="30" t="str">
        <f>IF($B132="N/A","N/A",IF(C132&gt;15,"No",IF(C132&lt;-15,"No","Yes")))</f>
        <v>N/A</v>
      </c>
      <c r="E132" s="124">
        <v>354.58039307000001</v>
      </c>
      <c r="F132" s="30" t="str">
        <f t="shared" si="41"/>
        <v>N/A</v>
      </c>
      <c r="G132" s="124">
        <v>316.20326094000001</v>
      </c>
      <c r="H132" s="30" t="str">
        <f>IF($B132="N/A","N/A",IF(G132&gt;15,"No",IF(G132&lt;-15,"No","Yes")))</f>
        <v>N/A</v>
      </c>
      <c r="I132" s="32">
        <v>11.82</v>
      </c>
      <c r="J132" s="32">
        <v>-10.8</v>
      </c>
      <c r="K132" s="30" t="str">
        <f>IF(J132="Div by 0", "N/A", IF(J132="N/A","N/A", IF(J132&gt;30, "No", IF(J132&lt;-30, "No", "Yes"))))</f>
        <v>Yes</v>
      </c>
    </row>
    <row r="133" spans="1:11">
      <c r="A133" s="111" t="s">
        <v>242</v>
      </c>
      <c r="B133" s="25" t="s">
        <v>49</v>
      </c>
      <c r="C133" s="123">
        <v>72.524944963999999</v>
      </c>
      <c r="D133" s="30" t="str">
        <f>IF($B133="N/A","N/A",IF(C133&gt;15,"No",IF(C133&lt;-15,"No","Yes")))</f>
        <v>N/A</v>
      </c>
      <c r="E133" s="124">
        <v>74.248772899000002</v>
      </c>
      <c r="F133" s="30" t="str">
        <f t="shared" si="41"/>
        <v>N/A</v>
      </c>
      <c r="G133" s="124">
        <v>75.280355885000006</v>
      </c>
      <c r="H133" s="30" t="str">
        <f t="shared" si="40"/>
        <v>N/A</v>
      </c>
      <c r="I133" s="32">
        <v>2.3769999999999998</v>
      </c>
      <c r="J133" s="32">
        <v>1.389</v>
      </c>
      <c r="K133" s="30" t="str">
        <f>IF(J133="Div by 0", "N/A", IF(J133="N/A","N/A", IF(J133&gt;30, "No", IF(J133&lt;-30, "No", "Yes"))))</f>
        <v>Yes</v>
      </c>
    </row>
    <row r="134" spans="1:11">
      <c r="A134" s="111" t="s">
        <v>243</v>
      </c>
      <c r="B134" s="25" t="s">
        <v>49</v>
      </c>
      <c r="C134" s="123">
        <v>107.08659394</v>
      </c>
      <c r="D134" s="30" t="str">
        <f>IF($B134="N/A","N/A",IF(C134&gt;15,"No",IF(C134&lt;-15,"No","Yes")))</f>
        <v>N/A</v>
      </c>
      <c r="E134" s="124">
        <v>111.23231727</v>
      </c>
      <c r="F134" s="30" t="str">
        <f t="shared" si="41"/>
        <v>N/A</v>
      </c>
      <c r="G134" s="124">
        <v>114.09029089000001</v>
      </c>
      <c r="H134" s="30" t="str">
        <f t="shared" si="40"/>
        <v>N/A</v>
      </c>
      <c r="I134" s="32">
        <v>3.871</v>
      </c>
      <c r="J134" s="32">
        <v>2.569</v>
      </c>
      <c r="K134" s="30" t="str">
        <f>IF(J134="Div by 0", "N/A", IF(J134="N/A","N/A", IF(J134&gt;30, "No", IF(J134&lt;-30, "No", "Yes"))))</f>
        <v>Yes</v>
      </c>
    </row>
    <row r="135" spans="1:11">
      <c r="A135" s="111" t="s">
        <v>244</v>
      </c>
      <c r="B135" s="25" t="s">
        <v>49</v>
      </c>
      <c r="C135" s="123">
        <v>242</v>
      </c>
      <c r="D135" s="30" t="str">
        <f>IF($B135="N/A","N/A",IF(C135&gt;15,"No",IF(C135&lt;-15,"No","Yes")))</f>
        <v>N/A</v>
      </c>
      <c r="E135" s="124" t="s">
        <v>1207</v>
      </c>
      <c r="F135" s="30" t="str">
        <f t="shared" si="41"/>
        <v>N/A</v>
      </c>
      <c r="G135" s="124">
        <v>253.28301887000001</v>
      </c>
      <c r="H135" s="30" t="str">
        <f t="shared" si="40"/>
        <v>N/A</v>
      </c>
      <c r="I135" s="32" t="s">
        <v>1207</v>
      </c>
      <c r="J135" s="32" t="s">
        <v>1207</v>
      </c>
      <c r="K135" s="30" t="str">
        <f>IF(J135="Div by 0", "N/A", IF(J135="N/A","N/A", IF(J135&gt;30, "No", IF(J135&lt;-30, "No", "Yes"))))</f>
        <v>N/A</v>
      </c>
    </row>
    <row r="136" spans="1:11">
      <c r="A136" s="111" t="s">
        <v>803</v>
      </c>
      <c r="B136" s="25" t="s">
        <v>49</v>
      </c>
      <c r="C136" s="123">
        <v>37.527506045000003</v>
      </c>
      <c r="D136" s="30" t="str">
        <f>IF($B136="N/A","N/A",IF(C136&gt;15,"No",IF(C136&lt;-15,"No","Yes")))</f>
        <v>N/A</v>
      </c>
      <c r="E136" s="124">
        <v>39.970010371000001</v>
      </c>
      <c r="F136" s="30" t="str">
        <f t="shared" si="41"/>
        <v>N/A</v>
      </c>
      <c r="G136" s="124">
        <v>41.179718798000003</v>
      </c>
      <c r="H136" s="30" t="str">
        <f t="shared" si="40"/>
        <v>N/A</v>
      </c>
      <c r="I136" s="32">
        <v>6.5090000000000003</v>
      </c>
      <c r="J136" s="32">
        <v>3.0270000000000001</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74.224792226999995</v>
      </c>
      <c r="D138" s="30" t="str">
        <f>IF($B138="N/A","N/A",IF(C138&gt;60,"Yes","No"))</f>
        <v>Yes</v>
      </c>
      <c r="E138" s="32">
        <v>70.365136159000002</v>
      </c>
      <c r="F138" s="30" t="str">
        <f>IF($B138="N/A","N/A",IF(E138&gt;60,"Yes","No"))</f>
        <v>Yes</v>
      </c>
      <c r="G138" s="32">
        <v>65.355904553000002</v>
      </c>
      <c r="H138" s="30" t="str">
        <f>IF($B138="N/A","N/A",IF(G138&gt;60,"Yes","No"))</f>
        <v>Yes</v>
      </c>
      <c r="I138" s="32">
        <v>-5.2</v>
      </c>
      <c r="J138" s="32">
        <v>-7.12</v>
      </c>
      <c r="K138" s="30" t="str">
        <f t="shared" ref="K138:K155" si="42">IF(J138="Div by 0", "N/A", IF(J138="N/A","N/A", IF(J138&gt;30, "No", IF(J138&lt;-30, "No", "Yes"))))</f>
        <v>Yes</v>
      </c>
    </row>
    <row r="139" spans="1:11">
      <c r="A139" s="111" t="s">
        <v>246</v>
      </c>
      <c r="B139" s="25" t="s">
        <v>83</v>
      </c>
      <c r="C139" s="116">
        <v>99.999972080999996</v>
      </c>
      <c r="D139" s="30" t="str">
        <f>IF($B139="N/A","N/A",IF(C139&gt;100,"No",IF(C139&lt;85,"No","Yes")))</f>
        <v>Yes</v>
      </c>
      <c r="E139" s="32">
        <v>100</v>
      </c>
      <c r="F139" s="30" t="str">
        <f>IF($B139="N/A","N/A",IF(E139&gt;100,"No",IF(E139&lt;85,"No","Yes")))</f>
        <v>Yes</v>
      </c>
      <c r="G139" s="32">
        <v>99.999983053999998</v>
      </c>
      <c r="H139" s="30" t="str">
        <f>IF($B139="N/A","N/A",IF(G139&gt;100,"No",IF(G139&lt;85,"No","Yes")))</f>
        <v>Yes</v>
      </c>
      <c r="I139" s="32">
        <v>0</v>
      </c>
      <c r="J139" s="32">
        <v>0</v>
      </c>
      <c r="K139" s="30" t="str">
        <f t="shared" si="42"/>
        <v>Yes</v>
      </c>
    </row>
    <row r="140" spans="1:11">
      <c r="A140" s="111" t="s">
        <v>247</v>
      </c>
      <c r="B140" s="25" t="s">
        <v>49</v>
      </c>
      <c r="C140" s="116">
        <v>30.185411251000001</v>
      </c>
      <c r="D140" s="30" t="str">
        <f>IF($B140="N/A","N/A",IF(C140&gt;15,"No",IF(C140&lt;-15,"No","Yes")))</f>
        <v>N/A</v>
      </c>
      <c r="E140" s="32">
        <v>29.623449999000002</v>
      </c>
      <c r="F140" s="30" t="str">
        <f>IF($B140="N/A","N/A",IF(E140&gt;15,"No",IF(E140&lt;-15,"No","Yes")))</f>
        <v>N/A</v>
      </c>
      <c r="G140" s="32">
        <v>28.353976572000001</v>
      </c>
      <c r="H140" s="30" t="str">
        <f>IF($B140="N/A","N/A",IF(G140&gt;15,"No",IF(G140&lt;-15,"No","Yes")))</f>
        <v>N/A</v>
      </c>
      <c r="I140" s="32">
        <v>-1.86</v>
      </c>
      <c r="J140" s="32">
        <v>-4.29</v>
      </c>
      <c r="K140" s="30" t="str">
        <f t="shared" si="42"/>
        <v>Yes</v>
      </c>
    </row>
    <row r="141" spans="1:11">
      <c r="A141" s="111" t="s">
        <v>185</v>
      </c>
      <c r="B141" s="25" t="s">
        <v>11</v>
      </c>
      <c r="C141" s="116">
        <v>5.3921437550000002</v>
      </c>
      <c r="D141" s="30" t="str">
        <f>IF($B141="N/A","N/A",IF(C141&gt;25,"No",IF(C141&lt;5,"No","Yes")))</f>
        <v>Yes</v>
      </c>
      <c r="E141" s="32">
        <v>5.3871862016999996</v>
      </c>
      <c r="F141" s="30" t="str">
        <f>IF($B141="N/A","N/A",IF(E141&gt;25,"No",IF(E141&lt;5,"No","Yes")))</f>
        <v>Yes</v>
      </c>
      <c r="G141" s="32">
        <v>6.4852261353999996</v>
      </c>
      <c r="H141" s="30" t="str">
        <f>IF($B141="N/A","N/A",IF(G141&gt;25,"No",IF(G141&lt;5,"No","Yes")))</f>
        <v>Yes</v>
      </c>
      <c r="I141" s="32">
        <v>-9.1999999999999998E-2</v>
      </c>
      <c r="J141" s="32">
        <v>20.38</v>
      </c>
      <c r="K141" s="30" t="str">
        <f t="shared" si="42"/>
        <v>Yes</v>
      </c>
    </row>
    <row r="142" spans="1:11">
      <c r="A142" s="111" t="s">
        <v>186</v>
      </c>
      <c r="B142" s="25" t="s">
        <v>12</v>
      </c>
      <c r="C142" s="116">
        <v>48.583283895999998</v>
      </c>
      <c r="D142" s="30" t="str">
        <f>IF($B142="N/A","N/A",IF(C142&gt;70,"No",IF(C142&lt;40,"No","Yes")))</f>
        <v>Yes</v>
      </c>
      <c r="E142" s="32">
        <v>47.137257392000002</v>
      </c>
      <c r="F142" s="30" t="str">
        <f>IF($B142="N/A","N/A",IF(E142&gt;70,"No",IF(E142&lt;40,"No","Yes")))</f>
        <v>Yes</v>
      </c>
      <c r="G142" s="32">
        <v>45.712531114000001</v>
      </c>
      <c r="H142" s="30" t="str">
        <f>IF($B142="N/A","N/A",IF(G142&gt;70,"No",IF(G142&lt;40,"No","Yes")))</f>
        <v>Yes</v>
      </c>
      <c r="I142" s="32">
        <v>-2.98</v>
      </c>
      <c r="J142" s="32">
        <v>-3.02</v>
      </c>
      <c r="K142" s="30" t="str">
        <f t="shared" si="42"/>
        <v>Yes</v>
      </c>
    </row>
    <row r="143" spans="1:11">
      <c r="A143" s="111" t="s">
        <v>187</v>
      </c>
      <c r="B143" s="25" t="s">
        <v>13</v>
      </c>
      <c r="C143" s="116">
        <v>46.004564569000003</v>
      </c>
      <c r="D143" s="30" t="str">
        <f>IF($B143="N/A","N/A",IF(C143&gt;55,"No",IF(C143&lt;20,"No","Yes")))</f>
        <v>Yes</v>
      </c>
      <c r="E143" s="32">
        <v>47.462808006000003</v>
      </c>
      <c r="F143" s="30" t="str">
        <f>IF($B143="N/A","N/A",IF(E143&gt;55,"No",IF(E143&lt;20,"No","Yes")))</f>
        <v>Yes</v>
      </c>
      <c r="G143" s="32">
        <v>47.717594480999999</v>
      </c>
      <c r="H143" s="30" t="str">
        <f>IF($B143="N/A","N/A",IF(G143&gt;55,"No",IF(G143&lt;20,"No","Yes")))</f>
        <v>Yes</v>
      </c>
      <c r="I143" s="32">
        <v>3.17</v>
      </c>
      <c r="J143" s="32">
        <v>0.53680000000000005</v>
      </c>
      <c r="K143" s="30" t="str">
        <f t="shared" si="42"/>
        <v>Yes</v>
      </c>
    </row>
    <row r="144" spans="1:11">
      <c r="A144" s="111" t="s">
        <v>870</v>
      </c>
      <c r="B144" s="25" t="s">
        <v>876</v>
      </c>
      <c r="C144" s="116">
        <v>96.768614107000005</v>
      </c>
      <c r="D144" s="30" t="str">
        <f>IF($B144="N/A","N/A",IF(C144&gt;95,"Yes","No"))</f>
        <v>Yes</v>
      </c>
      <c r="E144" s="32">
        <v>97.121224896000001</v>
      </c>
      <c r="F144" s="30" t="str">
        <f>IF($B144="N/A","N/A",IF(E144&gt;95,"Yes","No"))</f>
        <v>Yes</v>
      </c>
      <c r="G144" s="32">
        <v>97.624772699999994</v>
      </c>
      <c r="H144" s="30" t="str">
        <f>IF($B144="N/A","N/A",IF(G144&gt;95,"Yes","No"))</f>
        <v>Yes</v>
      </c>
      <c r="I144" s="32">
        <v>0.3644</v>
      </c>
      <c r="J144" s="32">
        <v>0.51849999999999996</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99.998911801000006</v>
      </c>
      <c r="D147" s="30" t="str">
        <f>IF($B147="N/A","N/A",IF(C147&gt;15,"No",IF(C147&lt;-15,"No","Yes")))</f>
        <v>N/A</v>
      </c>
      <c r="E147" s="32">
        <v>99.998616620000007</v>
      </c>
      <c r="F147" s="30" t="str">
        <f>IF($B147="N/A","N/A",IF(E147&gt;15,"No",IF(E147&lt;-15,"No","Yes")))</f>
        <v>N/A</v>
      </c>
      <c r="G147" s="32">
        <v>99.998981181000005</v>
      </c>
      <c r="H147" s="30" t="str">
        <f>IF($B147="N/A","N/A",IF(G147&gt;15,"No",IF(G147&lt;-15,"No","Yes")))</f>
        <v>N/A</v>
      </c>
      <c r="I147" s="32">
        <v>0</v>
      </c>
      <c r="J147" s="32">
        <v>4.0000000000000002E-4</v>
      </c>
      <c r="K147" s="30" t="str">
        <f t="shared" si="42"/>
        <v>Yes</v>
      </c>
    </row>
    <row r="148" spans="1:11">
      <c r="A148" s="111" t="s">
        <v>805</v>
      </c>
      <c r="B148" s="25" t="s">
        <v>49</v>
      </c>
      <c r="C148" s="116">
        <v>99.998981611000005</v>
      </c>
      <c r="D148" s="30" t="str">
        <f>IF($B148="N/A","N/A",IF(C148&gt;15,"No",IF(C148&lt;-15,"No","Yes")))</f>
        <v>N/A</v>
      </c>
      <c r="E148" s="32">
        <v>99.998697143000001</v>
      </c>
      <c r="F148" s="30" t="str">
        <f>IF($B148="N/A","N/A",IF(E148&gt;15,"No",IF(E148&lt;-15,"No","Yes")))</f>
        <v>N/A</v>
      </c>
      <c r="G148" s="32">
        <v>99.999066081999999</v>
      </c>
      <c r="H148" s="30" t="str">
        <f>IF($B148="N/A","N/A",IF(G148&gt;15,"No",IF(G148&lt;-15,"No","Yes")))</f>
        <v>N/A</v>
      </c>
      <c r="I148" s="32">
        <v>0</v>
      </c>
      <c r="J148" s="32">
        <v>4.0000000000000002E-4</v>
      </c>
      <c r="K148" s="30" t="str">
        <f t="shared" si="42"/>
        <v>Yes</v>
      </c>
    </row>
    <row r="149" spans="1:11">
      <c r="A149" s="111" t="s">
        <v>250</v>
      </c>
      <c r="B149" s="25" t="s">
        <v>54</v>
      </c>
      <c r="C149" s="116">
        <v>99.895452402999993</v>
      </c>
      <c r="D149" s="30" t="str">
        <f>IF($B149="N/A","N/A",IF(C149&gt;100,"No",IF(C149&lt;98,"No","Yes")))</f>
        <v>Yes</v>
      </c>
      <c r="E149" s="32">
        <v>99.909071890999996</v>
      </c>
      <c r="F149" s="30" t="str">
        <f>IF($B149="N/A","N/A",IF(E149&gt;100,"No",IF(E149&lt;98,"No","Yes")))</f>
        <v>Yes</v>
      </c>
      <c r="G149" s="32">
        <v>99.9179429</v>
      </c>
      <c r="H149" s="30" t="str">
        <f>IF($B149="N/A","N/A",IF(G149&gt;100,"No",IF(G149&lt;98,"No","Yes")))</f>
        <v>Yes</v>
      </c>
      <c r="I149" s="32">
        <v>1.3599999999999999E-2</v>
      </c>
      <c r="J149" s="32">
        <v>8.8999999999999999E-3</v>
      </c>
      <c r="K149" s="30" t="str">
        <f t="shared" si="42"/>
        <v>Yes</v>
      </c>
    </row>
    <row r="150" spans="1:11">
      <c r="A150" s="111" t="s">
        <v>251</v>
      </c>
      <c r="B150" s="25" t="s">
        <v>49</v>
      </c>
      <c r="C150" s="116">
        <v>46.671103004000003</v>
      </c>
      <c r="D150" s="30" t="str">
        <f>IF($B150="N/A","N/A",IF(C150&gt;15,"No",IF(C150&lt;-15,"No","Yes")))</f>
        <v>N/A</v>
      </c>
      <c r="E150" s="32">
        <v>43.407948287000004</v>
      </c>
      <c r="F150" s="30" t="str">
        <f>IF($B150="N/A","N/A",IF(E150&gt;15,"No",IF(E150&lt;-15,"No","Yes")))</f>
        <v>N/A</v>
      </c>
      <c r="G150" s="32">
        <v>36.521276788000002</v>
      </c>
      <c r="H150" s="30" t="str">
        <f>IF($B150="N/A","N/A",IF(G150&gt;15,"No",IF(G150&lt;-15,"No","Yes")))</f>
        <v>N/A</v>
      </c>
      <c r="I150" s="32">
        <v>-6.99</v>
      </c>
      <c r="J150" s="32">
        <v>-15.9</v>
      </c>
      <c r="K150" s="30" t="str">
        <f t="shared" si="42"/>
        <v>Yes</v>
      </c>
    </row>
    <row r="151" spans="1:11">
      <c r="A151" s="111" t="s">
        <v>252</v>
      </c>
      <c r="B151" s="25" t="s">
        <v>49</v>
      </c>
      <c r="C151" s="116">
        <v>46.042101952000003</v>
      </c>
      <c r="D151" s="30" t="str">
        <f>IF($B151="N/A","N/A",IF(C151&gt;15,"No",IF(C151&lt;-15,"No","Yes")))</f>
        <v>N/A</v>
      </c>
      <c r="E151" s="32">
        <v>48.547597498000002</v>
      </c>
      <c r="F151" s="30" t="str">
        <f>IF($B151="N/A","N/A",IF(E151&gt;15,"No",IF(E151&lt;-15,"No","Yes")))</f>
        <v>N/A</v>
      </c>
      <c r="G151" s="32">
        <v>54.705767518000002</v>
      </c>
      <c r="H151" s="30" t="str">
        <f>IF($B151="N/A","N/A",IF(G151&gt;15,"No",IF(G151&lt;-15,"No","Yes")))</f>
        <v>N/A</v>
      </c>
      <c r="I151" s="32">
        <v>5.4420000000000002</v>
      </c>
      <c r="J151" s="32">
        <v>12.68</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7.2867950438999998</v>
      </c>
      <c r="D153" s="30" t="str">
        <f>IF($B153="N/A","N/A",IF(C153&gt;15,"No",IF(C153&lt;-15,"No","Yes")))</f>
        <v>N/A</v>
      </c>
      <c r="E153" s="32">
        <v>8.0444542146</v>
      </c>
      <c r="F153" s="30" t="str">
        <f>IF($B153="N/A","N/A",IF(E153&gt;15,"No",IF(E153&lt;-15,"No","Yes")))</f>
        <v>N/A</v>
      </c>
      <c r="G153" s="32">
        <v>8.7729556938000002</v>
      </c>
      <c r="H153" s="30" t="str">
        <f>IF($B153="N/A","N/A",IF(G153&gt;15,"No",IF(G153&lt;-15,"No","Yes")))</f>
        <v>N/A</v>
      </c>
      <c r="I153" s="32">
        <v>10.4</v>
      </c>
      <c r="J153" s="32">
        <v>9.0559999999999992</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99.999955228999994</v>
      </c>
      <c r="D155" s="30" t="str">
        <f>IF($B155="N/A","N/A",IF(C155&gt;100,"No",IF(C155&lt;98,"No","Yes")))</f>
        <v>Yes</v>
      </c>
      <c r="E155" s="32">
        <v>99.99916906</v>
      </c>
      <c r="F155" s="30" t="str">
        <f>IF($B155="N/A","N/A",IF(E155&gt;100,"No",IF(E155&lt;98,"No","Yes")))</f>
        <v>Yes</v>
      </c>
      <c r="G155" s="32">
        <v>99.999745314999998</v>
      </c>
      <c r="H155" s="30" t="str">
        <f>IF($B155="N/A","N/A",IF(G155&gt;100,"No",IF(G155&lt;98,"No","Yes")))</f>
        <v>Yes</v>
      </c>
      <c r="I155" s="32">
        <v>-1E-3</v>
      </c>
      <c r="J155" s="32">
        <v>5.9999999999999995E-4</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75.125705123000003</v>
      </c>
      <c r="D159" s="30" t="str">
        <f t="shared" ref="D159:D182" si="43">IF($B159="N/A","N/A",IF(C159&gt;15,"No",IF(C159&lt;-15,"No","Yes")))</f>
        <v>N/A</v>
      </c>
      <c r="E159" s="30">
        <v>72.444179430000005</v>
      </c>
      <c r="F159" s="30" t="str">
        <f t="shared" ref="F159:F182" si="44">IF($B159="N/A","N/A",IF(E159&gt;15,"No",IF(E159&lt;-15,"No","Yes")))</f>
        <v>N/A</v>
      </c>
      <c r="G159" s="32">
        <v>67.895582657999995</v>
      </c>
      <c r="H159" s="30" t="str">
        <f t="shared" ref="H159:H182" si="45">IF($B159="N/A","N/A",IF(G159&gt;15,"No",IF(G159&lt;-15,"No","Yes")))</f>
        <v>N/A</v>
      </c>
      <c r="I159" s="32">
        <v>-3.57</v>
      </c>
      <c r="J159" s="32">
        <v>-6.28</v>
      </c>
      <c r="K159" s="30" t="str">
        <f t="shared" ref="K159:K182" si="46">IF(J159="Div by 0", "N/A", IF(J159="N/A","N/A", IF(J159&gt;30, "No", IF(J159&lt;-30, "No", "Yes"))))</f>
        <v>Yes</v>
      </c>
    </row>
    <row r="160" spans="1:11" ht="12.75" customHeight="1">
      <c r="A160" s="111" t="s">
        <v>257</v>
      </c>
      <c r="B160" s="25" t="s">
        <v>49</v>
      </c>
      <c r="C160" s="114">
        <v>5.6272509856999999</v>
      </c>
      <c r="D160" s="25" t="s">
        <v>49</v>
      </c>
      <c r="E160" s="30">
        <v>5.1196219211000003</v>
      </c>
      <c r="F160" s="25" t="s">
        <v>49</v>
      </c>
      <c r="G160" s="32">
        <v>5.9168128466000001</v>
      </c>
      <c r="H160" s="25" t="s">
        <v>49</v>
      </c>
      <c r="I160" s="32">
        <v>-9.02</v>
      </c>
      <c r="J160" s="32">
        <v>15.57</v>
      </c>
      <c r="K160" s="30" t="str">
        <f t="shared" si="46"/>
        <v>Yes</v>
      </c>
    </row>
    <row r="161" spans="1:11">
      <c r="A161" s="113" t="s">
        <v>258</v>
      </c>
      <c r="B161" s="25" t="s">
        <v>49</v>
      </c>
      <c r="C161" s="114">
        <v>0.48489788150000002</v>
      </c>
      <c r="D161" s="30" t="str">
        <f t="shared" si="43"/>
        <v>N/A</v>
      </c>
      <c r="E161" s="30">
        <v>0.53190117179999996</v>
      </c>
      <c r="F161" s="30" t="str">
        <f t="shared" si="44"/>
        <v>N/A</v>
      </c>
      <c r="G161" s="32">
        <v>0.73211604689999998</v>
      </c>
      <c r="H161" s="30" t="str">
        <f t="shared" si="45"/>
        <v>N/A</v>
      </c>
      <c r="I161" s="32">
        <v>9.6929999999999996</v>
      </c>
      <c r="J161" s="32">
        <v>37.64</v>
      </c>
      <c r="K161" s="30" t="str">
        <f t="shared" si="46"/>
        <v>No</v>
      </c>
    </row>
    <row r="162" spans="1:11">
      <c r="A162" s="113" t="s">
        <v>756</v>
      </c>
      <c r="B162" s="25" t="s">
        <v>49</v>
      </c>
      <c r="C162" s="114">
        <v>1.7319206300000001E-2</v>
      </c>
      <c r="D162" s="30" t="str">
        <f t="shared" si="43"/>
        <v>N/A</v>
      </c>
      <c r="E162" s="30">
        <v>2.4413000399999999E-2</v>
      </c>
      <c r="F162" s="30" t="str">
        <f t="shared" si="44"/>
        <v>N/A</v>
      </c>
      <c r="G162" s="32">
        <v>4.5037600800000001E-2</v>
      </c>
      <c r="H162" s="30" t="str">
        <f t="shared" si="45"/>
        <v>N/A</v>
      </c>
      <c r="I162" s="32">
        <v>40.96</v>
      </c>
      <c r="J162" s="32">
        <v>84.48</v>
      </c>
      <c r="K162" s="30" t="str">
        <f t="shared" si="46"/>
        <v>No</v>
      </c>
    </row>
    <row r="163" spans="1:11">
      <c r="A163" s="113" t="s">
        <v>259</v>
      </c>
      <c r="B163" s="25" t="s">
        <v>49</v>
      </c>
      <c r="C163" s="114">
        <v>0.59412407649999999</v>
      </c>
      <c r="D163" s="30" t="str">
        <f t="shared" si="43"/>
        <v>N/A</v>
      </c>
      <c r="E163" s="30">
        <v>0.61434465770000002</v>
      </c>
      <c r="F163" s="30" t="str">
        <f t="shared" si="44"/>
        <v>N/A</v>
      </c>
      <c r="G163" s="32">
        <v>1.1909670131000001</v>
      </c>
      <c r="H163" s="30" t="str">
        <f t="shared" si="45"/>
        <v>N/A</v>
      </c>
      <c r="I163" s="32">
        <v>3.403</v>
      </c>
      <c r="J163" s="32">
        <v>93.86</v>
      </c>
      <c r="K163" s="30" t="str">
        <f t="shared" si="46"/>
        <v>No</v>
      </c>
    </row>
    <row r="164" spans="1:11">
      <c r="A164" s="113" t="s">
        <v>260</v>
      </c>
      <c r="B164" s="25" t="s">
        <v>49</v>
      </c>
      <c r="C164" s="114">
        <v>0.21217399079999999</v>
      </c>
      <c r="D164" s="30" t="str">
        <f t="shared" si="43"/>
        <v>N/A</v>
      </c>
      <c r="E164" s="30">
        <v>0.20926591920000001</v>
      </c>
      <c r="F164" s="30" t="str">
        <f t="shared" si="44"/>
        <v>N/A</v>
      </c>
      <c r="G164" s="32">
        <v>0.41030829019999998</v>
      </c>
      <c r="H164" s="30" t="str">
        <f t="shared" si="45"/>
        <v>N/A</v>
      </c>
      <c r="I164" s="32">
        <v>-1.37</v>
      </c>
      <c r="J164" s="32">
        <v>96.07</v>
      </c>
      <c r="K164" s="30" t="str">
        <f t="shared" si="46"/>
        <v>No</v>
      </c>
    </row>
    <row r="165" spans="1:11">
      <c r="A165" s="113" t="s">
        <v>261</v>
      </c>
      <c r="B165" s="25" t="s">
        <v>49</v>
      </c>
      <c r="C165" s="114">
        <v>1.08662685E-2</v>
      </c>
      <c r="D165" s="30" t="str">
        <f t="shared" si="43"/>
        <v>N/A</v>
      </c>
      <c r="E165" s="30">
        <v>6.7418143999999998E-3</v>
      </c>
      <c r="F165" s="30" t="str">
        <f t="shared" si="44"/>
        <v>N/A</v>
      </c>
      <c r="G165" s="32">
        <v>2.2233686000000001E-3</v>
      </c>
      <c r="H165" s="30" t="str">
        <f t="shared" si="45"/>
        <v>N/A</v>
      </c>
      <c r="I165" s="32">
        <v>-38</v>
      </c>
      <c r="J165" s="32">
        <v>-67</v>
      </c>
      <c r="K165" s="30" t="str">
        <f t="shared" si="46"/>
        <v>No</v>
      </c>
    </row>
    <row r="166" spans="1:11">
      <c r="A166" s="113" t="s">
        <v>262</v>
      </c>
      <c r="B166" s="25" t="s">
        <v>49</v>
      </c>
      <c r="C166" s="114">
        <v>0.2867867073</v>
      </c>
      <c r="D166" s="30" t="str">
        <f t="shared" si="43"/>
        <v>N/A</v>
      </c>
      <c r="E166" s="30">
        <v>0.33568129949999997</v>
      </c>
      <c r="F166" s="30" t="str">
        <f t="shared" si="44"/>
        <v>N/A</v>
      </c>
      <c r="G166" s="32">
        <v>0.41512122930000001</v>
      </c>
      <c r="H166" s="30" t="str">
        <f t="shared" si="45"/>
        <v>N/A</v>
      </c>
      <c r="I166" s="32">
        <v>17.05</v>
      </c>
      <c r="J166" s="32">
        <v>23.67</v>
      </c>
      <c r="K166" s="30" t="str">
        <f t="shared" si="46"/>
        <v>Yes</v>
      </c>
    </row>
    <row r="167" spans="1:11">
      <c r="A167" s="113" t="s">
        <v>263</v>
      </c>
      <c r="B167" s="25" t="s">
        <v>49</v>
      </c>
      <c r="C167" s="114">
        <v>0.82224589960000005</v>
      </c>
      <c r="D167" s="30" t="str">
        <f t="shared" si="43"/>
        <v>N/A</v>
      </c>
      <c r="E167" s="30">
        <v>0.90921889950000001</v>
      </c>
      <c r="F167" s="30" t="str">
        <f t="shared" si="44"/>
        <v>N/A</v>
      </c>
      <c r="G167" s="32">
        <v>0.95805214910000003</v>
      </c>
      <c r="H167" s="30" t="str">
        <f t="shared" si="45"/>
        <v>N/A</v>
      </c>
      <c r="I167" s="32">
        <v>10.58</v>
      </c>
      <c r="J167" s="32">
        <v>5.3710000000000004</v>
      </c>
      <c r="K167" s="30" t="str">
        <f t="shared" si="46"/>
        <v>Yes</v>
      </c>
    </row>
    <row r="168" spans="1:11">
      <c r="A168" s="113" t="s">
        <v>264</v>
      </c>
      <c r="B168" s="25" t="s">
        <v>49</v>
      </c>
      <c r="C168" s="114">
        <v>1.3713938974</v>
      </c>
      <c r="D168" s="30" t="str">
        <f t="shared" si="43"/>
        <v>N/A</v>
      </c>
      <c r="E168" s="30">
        <v>0.77305968930000002</v>
      </c>
      <c r="F168" s="30" t="str">
        <f t="shared" si="44"/>
        <v>N/A</v>
      </c>
      <c r="G168" s="32">
        <v>0.89375232900000001</v>
      </c>
      <c r="H168" s="30" t="str">
        <f t="shared" si="45"/>
        <v>N/A</v>
      </c>
      <c r="I168" s="32">
        <v>-43.6</v>
      </c>
      <c r="J168" s="32">
        <v>15.61</v>
      </c>
      <c r="K168" s="30" t="str">
        <f t="shared" si="46"/>
        <v>Yes</v>
      </c>
    </row>
    <row r="169" spans="1:11">
      <c r="A169" s="113" t="s">
        <v>265</v>
      </c>
      <c r="B169" s="25" t="s">
        <v>49</v>
      </c>
      <c r="C169" s="114">
        <v>8.7154554600000003E-2</v>
      </c>
      <c r="D169" s="30" t="str">
        <f t="shared" si="43"/>
        <v>N/A</v>
      </c>
      <c r="E169" s="30">
        <v>8.6559808799999999E-2</v>
      </c>
      <c r="F169" s="30" t="str">
        <f t="shared" si="44"/>
        <v>N/A</v>
      </c>
      <c r="G169" s="32">
        <v>0.1002503827</v>
      </c>
      <c r="H169" s="30" t="str">
        <f t="shared" si="45"/>
        <v>N/A</v>
      </c>
      <c r="I169" s="32">
        <v>-0.68200000000000005</v>
      </c>
      <c r="J169" s="32">
        <v>15.82</v>
      </c>
      <c r="K169" s="30" t="str">
        <f t="shared" si="46"/>
        <v>Yes</v>
      </c>
    </row>
    <row r="170" spans="1:11">
      <c r="A170" s="113" t="s">
        <v>266</v>
      </c>
      <c r="B170" s="25" t="s">
        <v>49</v>
      </c>
      <c r="C170" s="114">
        <v>1.7402885031999999</v>
      </c>
      <c r="D170" s="30" t="str">
        <f t="shared" si="43"/>
        <v>N/A</v>
      </c>
      <c r="E170" s="30">
        <v>1.6284356604000001</v>
      </c>
      <c r="F170" s="30" t="str">
        <f t="shared" si="44"/>
        <v>N/A</v>
      </c>
      <c r="G170" s="32">
        <v>1.1689844369</v>
      </c>
      <c r="H170" s="30" t="str">
        <f t="shared" si="45"/>
        <v>N/A</v>
      </c>
      <c r="I170" s="32">
        <v>-6.43</v>
      </c>
      <c r="J170" s="32">
        <v>-28.2</v>
      </c>
      <c r="K170" s="30" t="str">
        <f t="shared" si="46"/>
        <v>Yes</v>
      </c>
    </row>
    <row r="171" spans="1:11">
      <c r="A171" s="111" t="s">
        <v>267</v>
      </c>
      <c r="B171" s="25" t="s">
        <v>49</v>
      </c>
      <c r="C171" s="114">
        <v>19.247043891000001</v>
      </c>
      <c r="D171" s="30" t="str">
        <f t="shared" si="43"/>
        <v>N/A</v>
      </c>
      <c r="E171" s="30">
        <v>22.436198649000001</v>
      </c>
      <c r="F171" s="30" t="str">
        <f t="shared" si="44"/>
        <v>N/A</v>
      </c>
      <c r="G171" s="32">
        <v>26.187604494999999</v>
      </c>
      <c r="H171" s="30" t="str">
        <f t="shared" si="45"/>
        <v>N/A</v>
      </c>
      <c r="I171" s="32">
        <v>16.57</v>
      </c>
      <c r="J171" s="32">
        <v>16.72</v>
      </c>
      <c r="K171" s="30" t="str">
        <f t="shared" si="46"/>
        <v>Yes</v>
      </c>
    </row>
    <row r="172" spans="1:11">
      <c r="A172" s="113" t="s">
        <v>268</v>
      </c>
      <c r="B172" s="25" t="s">
        <v>49</v>
      </c>
      <c r="C172" s="114">
        <v>0.2173552909</v>
      </c>
      <c r="D172" s="30" t="str">
        <f t="shared" si="43"/>
        <v>N/A</v>
      </c>
      <c r="E172" s="30">
        <v>0.35683278819999997</v>
      </c>
      <c r="F172" s="30" t="str">
        <f t="shared" si="44"/>
        <v>N/A</v>
      </c>
      <c r="G172" s="32">
        <v>0.53464429420000004</v>
      </c>
      <c r="H172" s="30" t="str">
        <f t="shared" si="45"/>
        <v>N/A</v>
      </c>
      <c r="I172" s="32">
        <v>64.17</v>
      </c>
      <c r="J172" s="32">
        <v>49.83</v>
      </c>
      <c r="K172" s="30" t="str">
        <f t="shared" si="46"/>
        <v>No</v>
      </c>
    </row>
    <row r="173" spans="1:11">
      <c r="A173" s="113" t="s">
        <v>269</v>
      </c>
      <c r="B173" s="25" t="s">
        <v>49</v>
      </c>
      <c r="C173" s="114">
        <v>15.906157529</v>
      </c>
      <c r="D173" s="30" t="str">
        <f t="shared" si="43"/>
        <v>N/A</v>
      </c>
      <c r="E173" s="30">
        <v>18.871849708999999</v>
      </c>
      <c r="F173" s="30" t="str">
        <f t="shared" si="44"/>
        <v>N/A</v>
      </c>
      <c r="G173" s="32">
        <v>22.153681434999999</v>
      </c>
      <c r="H173" s="30" t="str">
        <f t="shared" si="45"/>
        <v>N/A</v>
      </c>
      <c r="I173" s="32">
        <v>18.64</v>
      </c>
      <c r="J173" s="32">
        <v>17.39</v>
      </c>
      <c r="K173" s="30" t="str">
        <f t="shared" si="46"/>
        <v>Yes</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1.9186967739</v>
      </c>
      <c r="D175" s="30" t="str">
        <f t="shared" si="43"/>
        <v>N/A</v>
      </c>
      <c r="E175" s="30">
        <v>1.8732627425999999</v>
      </c>
      <c r="F175" s="30" t="str">
        <f t="shared" si="44"/>
        <v>N/A</v>
      </c>
      <c r="G175" s="32">
        <v>1.9948220099</v>
      </c>
      <c r="H175" s="30" t="str">
        <f t="shared" si="45"/>
        <v>N/A</v>
      </c>
      <c r="I175" s="32">
        <v>-2.37</v>
      </c>
      <c r="J175" s="32">
        <v>6.4889999999999999</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2.4086313000000002E-3</v>
      </c>
      <c r="D177" s="30" t="str">
        <f t="shared" si="43"/>
        <v>N/A</v>
      </c>
      <c r="E177" s="30">
        <v>2.829018E-3</v>
      </c>
      <c r="F177" s="30" t="str">
        <f t="shared" si="44"/>
        <v>N/A</v>
      </c>
      <c r="G177" s="32">
        <v>4.2008588000000003E-3</v>
      </c>
      <c r="H177" s="30" t="str">
        <f t="shared" si="45"/>
        <v>N/A</v>
      </c>
      <c r="I177" s="32">
        <v>17.45</v>
      </c>
      <c r="J177" s="32">
        <v>48.49</v>
      </c>
      <c r="K177" s="30" t="str">
        <f t="shared" si="46"/>
        <v>No</v>
      </c>
    </row>
    <row r="178" spans="1:11">
      <c r="A178" s="113" t="s">
        <v>273</v>
      </c>
      <c r="B178" s="25" t="s">
        <v>49</v>
      </c>
      <c r="C178" s="114">
        <v>0</v>
      </c>
      <c r="D178" s="30" t="str">
        <f t="shared" si="43"/>
        <v>N/A</v>
      </c>
      <c r="E178" s="30">
        <v>7.1743079999999997E-4</v>
      </c>
      <c r="F178" s="30" t="str">
        <f t="shared" si="44"/>
        <v>N/A</v>
      </c>
      <c r="G178" s="32">
        <v>4.2374789999999997E-3</v>
      </c>
      <c r="H178" s="30" t="str">
        <f t="shared" si="45"/>
        <v>N/A</v>
      </c>
      <c r="I178" s="32" t="s">
        <v>1207</v>
      </c>
      <c r="J178" s="32">
        <v>490.6</v>
      </c>
      <c r="K178" s="30" t="str">
        <f t="shared" si="46"/>
        <v>No</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1.2024256662999999</v>
      </c>
      <c r="D182" s="30" t="str">
        <f t="shared" si="43"/>
        <v>N/A</v>
      </c>
      <c r="E182" s="30">
        <v>1.3307069599000001</v>
      </c>
      <c r="F182" s="30" t="str">
        <f t="shared" si="44"/>
        <v>N/A</v>
      </c>
      <c r="G182" s="32">
        <v>1.4960184177</v>
      </c>
      <c r="H182" s="30" t="str">
        <f t="shared" si="45"/>
        <v>N/A</v>
      </c>
      <c r="I182" s="32">
        <v>10.67</v>
      </c>
      <c r="J182" s="32">
        <v>12.42</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1965382</v>
      </c>
      <c r="D184" s="30" t="str">
        <f>IF($B184="N/A","N/A",IF(C184&gt;15,"No",IF(C184&lt;-15,"No","Yes")))</f>
        <v>N/A</v>
      </c>
      <c r="E184" s="26">
        <v>2250661</v>
      </c>
      <c r="F184" s="30" t="str">
        <f>IF($B184="N/A","N/A",IF(E184&gt;15,"No",IF(E184&lt;-15,"No","Yes")))</f>
        <v>N/A</v>
      </c>
      <c r="G184" s="26">
        <v>1977324</v>
      </c>
      <c r="H184" s="30" t="str">
        <f>IF($B184="N/A","N/A",IF(G184&gt;15,"No",IF(G184&lt;-15,"No","Yes")))</f>
        <v>N/A</v>
      </c>
      <c r="I184" s="32">
        <v>14.52</v>
      </c>
      <c r="J184" s="32">
        <v>-12.1</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37.467817961000002</v>
      </c>
      <c r="D187" s="30" t="str">
        <f>IF($B187="N/A","N/A",IF(C187&gt;15,"No",IF(C187&lt;-15,"No","Yes")))</f>
        <v>N/A</v>
      </c>
      <c r="E187" s="78">
        <v>39.187354292999999</v>
      </c>
      <c r="F187" s="30" t="str">
        <f>IF($B187="N/A","N/A",IF(E187&gt;15,"No",IF(E187&lt;-15,"No","Yes")))</f>
        <v>N/A</v>
      </c>
      <c r="G187" s="78">
        <v>47.68434207</v>
      </c>
      <c r="H187" s="30" t="str">
        <f>IF($B187="N/A","N/A",IF(G187&gt;15,"No",IF(G187&lt;-15,"No","Yes")))</f>
        <v>N/A</v>
      </c>
      <c r="I187" s="32">
        <v>4.5890000000000004</v>
      </c>
      <c r="J187" s="32">
        <v>21.68</v>
      </c>
      <c r="K187" s="30" t="str">
        <f t="shared" si="47"/>
        <v>Yes</v>
      </c>
    </row>
    <row r="188" spans="1:11">
      <c r="A188" s="111" t="s">
        <v>87</v>
      </c>
      <c r="B188" s="25" t="s">
        <v>49</v>
      </c>
      <c r="C188" s="116">
        <v>2.4759563281000001</v>
      </c>
      <c r="D188" s="30" t="str">
        <f>IF($B188="N/A","N/A",IF(C188&gt;15,"No",IF(C188&lt;-15,"No","Yes")))</f>
        <v>N/A</v>
      </c>
      <c r="E188" s="32">
        <v>3.9466627804000001</v>
      </c>
      <c r="F188" s="30" t="str">
        <f>IF($B188="N/A","N/A",IF(E188&gt;15,"No",IF(E188&lt;-15,"No","Yes")))</f>
        <v>N/A</v>
      </c>
      <c r="G188" s="32">
        <v>4.5209586288999999</v>
      </c>
      <c r="H188" s="30" t="str">
        <f>IF($B188="N/A","N/A",IF(G188&gt;15,"No",IF(G188&lt;-15,"No","Yes")))</f>
        <v>N/A</v>
      </c>
      <c r="I188" s="32">
        <v>59.4</v>
      </c>
      <c r="J188" s="32">
        <v>14.55</v>
      </c>
      <c r="K188" s="30" t="str">
        <f t="shared" si="47"/>
        <v>Yes</v>
      </c>
    </row>
    <row r="189" spans="1:11">
      <c r="A189" s="111" t="s">
        <v>204</v>
      </c>
      <c r="B189" s="25" t="s">
        <v>49</v>
      </c>
      <c r="C189" s="116">
        <v>37.725960808000004</v>
      </c>
      <c r="D189" s="30" t="str">
        <f>IF($B189="N/A","N/A",IF(C189&gt;15,"No",IF(C189&lt;-15,"No","Yes")))</f>
        <v>N/A</v>
      </c>
      <c r="E189" s="32">
        <v>33.102692728999997</v>
      </c>
      <c r="F189" s="30" t="str">
        <f>IF($B189="N/A","N/A",IF(E189&gt;15,"No",IF(E189&lt;-15,"No","Yes")))</f>
        <v>N/A</v>
      </c>
      <c r="G189" s="32">
        <v>31.684954475000001</v>
      </c>
      <c r="H189" s="30" t="str">
        <f>IF($B189="N/A","N/A",IF(G189&gt;15,"No",IF(G189&lt;-15,"No","Yes")))</f>
        <v>N/A</v>
      </c>
      <c r="I189" s="32">
        <v>-12.3</v>
      </c>
      <c r="J189" s="32">
        <v>-4.28</v>
      </c>
      <c r="K189" s="30" t="str">
        <f t="shared" si="47"/>
        <v>Yes</v>
      </c>
    </row>
    <row r="190" spans="1:11" ht="12.75" customHeight="1">
      <c r="A190" s="111" t="s">
        <v>205</v>
      </c>
      <c r="B190" s="25" t="s">
        <v>49</v>
      </c>
      <c r="C190" s="116">
        <v>0</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0.74166685799999998</v>
      </c>
      <c r="D191" s="30" t="str">
        <f>IF($B191="N/A","N/A",IF(C191&gt;15,"No",IF(C191&lt;-15,"No","Yes")))</f>
        <v>N/A</v>
      </c>
      <c r="E191" s="32">
        <v>1.7739645389000001</v>
      </c>
      <c r="F191" s="30" t="str">
        <f>IF($B191="N/A","N/A",IF(E191&gt;15,"No",IF(E191&lt;-15,"No","Yes")))</f>
        <v>N/A</v>
      </c>
      <c r="G191" s="32">
        <v>1.6590491353000001</v>
      </c>
      <c r="H191" s="30" t="str">
        <f>IF($B191="N/A","N/A",IF(G191&gt;15,"No",IF(G191&lt;-15,"No","Yes")))</f>
        <v>N/A</v>
      </c>
      <c r="I191" s="32">
        <v>139.19999999999999</v>
      </c>
      <c r="J191" s="32">
        <v>-6.48</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29.038884044</v>
      </c>
      <c r="D193" s="30" t="str">
        <f>IF($B193="N/A","N/A",IF(C193&gt;15,"No",IF(C193&lt;-15,"No","Yes")))</f>
        <v>N/A</v>
      </c>
      <c r="E193" s="32">
        <v>37.263452825999998</v>
      </c>
      <c r="F193" s="30" t="str">
        <f t="shared" ref="F193:F213" si="48">IF($B193="N/A","N/A",IF(E193&gt;15,"No",IF(E193&lt;-15,"No","Yes")))</f>
        <v>N/A</v>
      </c>
      <c r="G193" s="32">
        <v>29.980417978999998</v>
      </c>
      <c r="H193" s="30" t="str">
        <f t="shared" ref="H193:H213" si="49">IF($B193="N/A","N/A",IF(G193&gt;15,"No",IF(G193&lt;-15,"No","Yes")))</f>
        <v>N/A</v>
      </c>
      <c r="I193" s="32">
        <v>28.32</v>
      </c>
      <c r="J193" s="32">
        <v>-19.5</v>
      </c>
      <c r="K193" s="30" t="str">
        <f t="shared" ref="K193:K209" si="50">IF(J193="Div by 0", "N/A", IF(J193="N/A","N/A", IF(J193&gt;30, "No", IF(J193&lt;-30, "No", "Yes"))))</f>
        <v>Yes</v>
      </c>
    </row>
    <row r="194" spans="1:11">
      <c r="A194" s="111" t="s">
        <v>216</v>
      </c>
      <c r="B194" s="25" t="s">
        <v>49</v>
      </c>
      <c r="C194" s="116">
        <v>2.2296937694999999</v>
      </c>
      <c r="D194" s="30" t="str">
        <f>IF($B194="N/A","N/A",IF(C194&gt;15,"No",IF(C194&lt;-15,"No","Yes")))</f>
        <v>N/A</v>
      </c>
      <c r="E194" s="32">
        <v>1.7522407862</v>
      </c>
      <c r="F194" s="30" t="str">
        <f t="shared" si="48"/>
        <v>N/A</v>
      </c>
      <c r="G194" s="32">
        <v>1.5925058311</v>
      </c>
      <c r="H194" s="30" t="str">
        <f t="shared" si="49"/>
        <v>N/A</v>
      </c>
      <c r="I194" s="32">
        <v>-21.4</v>
      </c>
      <c r="J194" s="32">
        <v>-9.1199999999999992</v>
      </c>
      <c r="K194" s="30" t="str">
        <f t="shared" si="50"/>
        <v>Yes</v>
      </c>
    </row>
    <row r="195" spans="1:11">
      <c r="A195" s="111" t="s">
        <v>217</v>
      </c>
      <c r="B195" s="25" t="s">
        <v>49</v>
      </c>
      <c r="C195" s="116">
        <v>4.6892665140999998</v>
      </c>
      <c r="D195" s="30" t="str">
        <f>IF($B195="N/A","N/A",IF(C195&gt;15,"No",IF(C195&lt;-15,"No","Yes")))</f>
        <v>N/A</v>
      </c>
      <c r="E195" s="32">
        <v>6.9351626033000002</v>
      </c>
      <c r="F195" s="30" t="str">
        <f t="shared" si="48"/>
        <v>N/A</v>
      </c>
      <c r="G195" s="32">
        <v>9.5314677817</v>
      </c>
      <c r="H195" s="30" t="str">
        <f t="shared" si="49"/>
        <v>N/A</v>
      </c>
      <c r="I195" s="32">
        <v>47.89</v>
      </c>
      <c r="J195" s="32">
        <v>37.44</v>
      </c>
      <c r="K195" s="30" t="str">
        <f t="shared" si="50"/>
        <v>No</v>
      </c>
    </row>
    <row r="196" spans="1:11">
      <c r="A196" s="111" t="s">
        <v>218</v>
      </c>
      <c r="B196" s="25" t="s">
        <v>49</v>
      </c>
      <c r="C196" s="116">
        <v>15.734854598</v>
      </c>
      <c r="D196" s="30" t="str">
        <f>IF($B196="N/A","N/A",IF(C196&gt;15,"No",IF(C196&lt;-15,"No","Yes")))</f>
        <v>N/A</v>
      </c>
      <c r="E196" s="32">
        <v>16.152632492999999</v>
      </c>
      <c r="F196" s="30" t="str">
        <f t="shared" si="48"/>
        <v>N/A</v>
      </c>
      <c r="G196" s="32">
        <v>16.821218981000001</v>
      </c>
      <c r="H196" s="30" t="str">
        <f t="shared" si="49"/>
        <v>N/A</v>
      </c>
      <c r="I196" s="32">
        <v>2.6549999999999998</v>
      </c>
      <c r="J196" s="32">
        <v>4.1390000000000002</v>
      </c>
      <c r="K196" s="30" t="str">
        <f t="shared" si="50"/>
        <v>Yes</v>
      </c>
    </row>
    <row r="197" spans="1:11">
      <c r="A197" s="111" t="s">
        <v>219</v>
      </c>
      <c r="B197" s="25" t="s">
        <v>49</v>
      </c>
      <c r="C197" s="116">
        <v>3.561649E-4</v>
      </c>
      <c r="D197" s="30" t="str">
        <f t="shared" ref="D197:D213" si="51">IF($B197="N/A","N/A",IF(C197&gt;15,"No",IF(C197&lt;-15,"No","Yes")))</f>
        <v>N/A</v>
      </c>
      <c r="E197" s="32">
        <v>0</v>
      </c>
      <c r="F197" s="30" t="str">
        <f t="shared" si="48"/>
        <v>N/A</v>
      </c>
      <c r="G197" s="32">
        <v>0</v>
      </c>
      <c r="H197" s="30" t="str">
        <f t="shared" si="49"/>
        <v>N/A</v>
      </c>
      <c r="I197" s="32">
        <v>-100</v>
      </c>
      <c r="J197" s="32" t="s">
        <v>1207</v>
      </c>
      <c r="K197" s="30" t="str">
        <f t="shared" si="50"/>
        <v>N/A</v>
      </c>
    </row>
    <row r="198" spans="1:11">
      <c r="A198" s="111" t="s">
        <v>220</v>
      </c>
      <c r="B198" s="25" t="s">
        <v>49</v>
      </c>
      <c r="C198" s="116">
        <v>17.134378966</v>
      </c>
      <c r="D198" s="30" t="str">
        <f t="shared" si="51"/>
        <v>N/A</v>
      </c>
      <c r="E198" s="32">
        <v>16.037555188999999</v>
      </c>
      <c r="F198" s="30" t="str">
        <f t="shared" si="48"/>
        <v>N/A</v>
      </c>
      <c r="G198" s="32">
        <v>16.049064291000001</v>
      </c>
      <c r="H198" s="30" t="str">
        <f t="shared" si="49"/>
        <v>N/A</v>
      </c>
      <c r="I198" s="32">
        <v>-6.4</v>
      </c>
      <c r="J198" s="32">
        <v>7.1800000000000003E-2</v>
      </c>
      <c r="K198" s="30" t="str">
        <f t="shared" si="50"/>
        <v>Yes</v>
      </c>
    </row>
    <row r="199" spans="1:11">
      <c r="A199" s="111" t="s">
        <v>222</v>
      </c>
      <c r="B199" s="25" t="s">
        <v>49</v>
      </c>
      <c r="C199" s="116">
        <v>0.1840354699</v>
      </c>
      <c r="D199" s="30" t="str">
        <f t="shared" si="51"/>
        <v>N/A</v>
      </c>
      <c r="E199" s="32">
        <v>0.21975766229999999</v>
      </c>
      <c r="F199" s="30" t="str">
        <f t="shared" si="48"/>
        <v>N/A</v>
      </c>
      <c r="G199" s="32">
        <v>0.35350807449999999</v>
      </c>
      <c r="H199" s="30" t="str">
        <f t="shared" si="49"/>
        <v>N/A</v>
      </c>
      <c r="I199" s="32">
        <v>19.41</v>
      </c>
      <c r="J199" s="32">
        <v>60.86</v>
      </c>
      <c r="K199" s="30" t="str">
        <f t="shared" si="50"/>
        <v>No</v>
      </c>
    </row>
    <row r="200" spans="1:11">
      <c r="A200" s="111" t="s">
        <v>223</v>
      </c>
      <c r="B200" s="25" t="s">
        <v>49</v>
      </c>
      <c r="C200" s="116">
        <v>17.352809785000002</v>
      </c>
      <c r="D200" s="30" t="str">
        <f t="shared" si="51"/>
        <v>N/A</v>
      </c>
      <c r="E200" s="32">
        <v>16.192309726000001</v>
      </c>
      <c r="F200" s="30" t="str">
        <f t="shared" si="48"/>
        <v>N/A</v>
      </c>
      <c r="G200" s="32">
        <v>19.693130715999999</v>
      </c>
      <c r="H200" s="30" t="str">
        <f t="shared" si="49"/>
        <v>N/A</v>
      </c>
      <c r="I200" s="32">
        <v>-6.69</v>
      </c>
      <c r="J200" s="32">
        <v>21.62</v>
      </c>
      <c r="K200" s="30" t="str">
        <f t="shared" si="50"/>
        <v>Yes</v>
      </c>
    </row>
    <row r="201" spans="1:11">
      <c r="A201" s="111" t="s">
        <v>224</v>
      </c>
      <c r="B201" s="25" t="s">
        <v>49</v>
      </c>
      <c r="C201" s="116">
        <v>1.9420652066999999</v>
      </c>
      <c r="D201" s="30" t="str">
        <f t="shared" si="51"/>
        <v>N/A</v>
      </c>
      <c r="E201" s="32">
        <v>0.27596337250000003</v>
      </c>
      <c r="F201" s="30" t="str">
        <f t="shared" si="48"/>
        <v>N/A</v>
      </c>
      <c r="G201" s="32">
        <v>0.31380795459999999</v>
      </c>
      <c r="H201" s="30" t="str">
        <f t="shared" si="49"/>
        <v>N/A</v>
      </c>
      <c r="I201" s="32">
        <v>-85.8</v>
      </c>
      <c r="J201" s="32">
        <v>13.71</v>
      </c>
      <c r="K201" s="30" t="str">
        <f t="shared" si="50"/>
        <v>Yes</v>
      </c>
    </row>
    <row r="202" spans="1:11">
      <c r="A202" s="111" t="s">
        <v>227</v>
      </c>
      <c r="B202" s="25" t="s">
        <v>49</v>
      </c>
      <c r="C202" s="116">
        <v>0</v>
      </c>
      <c r="D202" s="30" t="str">
        <f t="shared" si="51"/>
        <v>N/A</v>
      </c>
      <c r="E202" s="32">
        <v>1.7772560000000001E-4</v>
      </c>
      <c r="F202" s="30" t="str">
        <f t="shared" si="48"/>
        <v>N/A</v>
      </c>
      <c r="G202" s="32">
        <v>0</v>
      </c>
      <c r="H202" s="30" t="str">
        <f t="shared" si="49"/>
        <v>N/A</v>
      </c>
      <c r="I202" s="32" t="s">
        <v>1207</v>
      </c>
      <c r="J202" s="32">
        <v>-100</v>
      </c>
      <c r="K202" s="30" t="str">
        <f t="shared" si="50"/>
        <v>No</v>
      </c>
    </row>
    <row r="203" spans="1:11">
      <c r="A203" s="111" t="s">
        <v>228</v>
      </c>
      <c r="B203" s="25" t="s">
        <v>49</v>
      </c>
      <c r="C203" s="116">
        <v>0.2147165284</v>
      </c>
      <c r="D203" s="30" t="str">
        <f t="shared" si="51"/>
        <v>N/A</v>
      </c>
      <c r="E203" s="32">
        <v>1.9372086699999999E-2</v>
      </c>
      <c r="F203" s="30" t="str">
        <f t="shared" si="48"/>
        <v>N/A</v>
      </c>
      <c r="G203" s="32">
        <v>3.2063536400000002E-2</v>
      </c>
      <c r="H203" s="30" t="str">
        <f t="shared" si="49"/>
        <v>N/A</v>
      </c>
      <c r="I203" s="32">
        <v>-91</v>
      </c>
      <c r="J203" s="32">
        <v>65.510000000000005</v>
      </c>
      <c r="K203" s="30" t="str">
        <f t="shared" si="50"/>
        <v>No</v>
      </c>
    </row>
    <row r="204" spans="1:11">
      <c r="A204" s="111" t="s">
        <v>229</v>
      </c>
      <c r="B204" s="25" t="s">
        <v>49</v>
      </c>
      <c r="C204" s="116">
        <v>0.39722557749999998</v>
      </c>
      <c r="D204" s="30" t="str">
        <f t="shared" si="51"/>
        <v>N/A</v>
      </c>
      <c r="E204" s="32">
        <v>2.01718517E-2</v>
      </c>
      <c r="F204" s="30" t="str">
        <f t="shared" si="48"/>
        <v>N/A</v>
      </c>
      <c r="G204" s="32">
        <v>3.2771564000000003E-2</v>
      </c>
      <c r="H204" s="30" t="str">
        <f t="shared" si="49"/>
        <v>N/A</v>
      </c>
      <c r="I204" s="32">
        <v>-94.9</v>
      </c>
      <c r="J204" s="32">
        <v>62.46</v>
      </c>
      <c r="K204" s="30" t="str">
        <f t="shared" si="50"/>
        <v>No</v>
      </c>
    </row>
    <row r="205" spans="1:11">
      <c r="A205" s="111" t="s">
        <v>230</v>
      </c>
      <c r="B205" s="25" t="s">
        <v>49</v>
      </c>
      <c r="C205" s="116">
        <v>6.1056833000000003E-3</v>
      </c>
      <c r="D205" s="30" t="str">
        <f t="shared" si="51"/>
        <v>N/A</v>
      </c>
      <c r="E205" s="32">
        <v>1.6261889299999999E-2</v>
      </c>
      <c r="F205" s="30" t="str">
        <f t="shared" si="48"/>
        <v>N/A</v>
      </c>
      <c r="G205" s="32">
        <v>1.6031768200000001E-2</v>
      </c>
      <c r="H205" s="30" t="str">
        <f t="shared" si="49"/>
        <v>N/A</v>
      </c>
      <c r="I205" s="32">
        <v>166.3</v>
      </c>
      <c r="J205" s="32">
        <v>-1.42</v>
      </c>
      <c r="K205" s="30" t="str">
        <f t="shared" si="50"/>
        <v>Yes</v>
      </c>
    </row>
    <row r="206" spans="1:11">
      <c r="A206" s="111" t="s">
        <v>231</v>
      </c>
      <c r="B206" s="25" t="s">
        <v>49</v>
      </c>
      <c r="C206" s="116">
        <v>4.5792620000000001E-4</v>
      </c>
      <c r="D206" s="30" t="str">
        <f t="shared" si="51"/>
        <v>N/A</v>
      </c>
      <c r="E206" s="32">
        <v>3.1101970000000002E-4</v>
      </c>
      <c r="F206" s="30" t="str">
        <f t="shared" si="48"/>
        <v>N/A</v>
      </c>
      <c r="G206" s="32">
        <v>2.5286699999999999E-4</v>
      </c>
      <c r="H206" s="30" t="str">
        <f t="shared" si="49"/>
        <v>N/A</v>
      </c>
      <c r="I206" s="32">
        <v>-32.1</v>
      </c>
      <c r="J206" s="32">
        <v>-18.7</v>
      </c>
      <c r="K206" s="30" t="str">
        <f t="shared" si="50"/>
        <v>Yes</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10.216588937999999</v>
      </c>
      <c r="D208" s="30" t="str">
        <f t="shared" si="51"/>
        <v>N/A</v>
      </c>
      <c r="E208" s="32">
        <v>4.6348161717999998</v>
      </c>
      <c r="F208" s="30" t="str">
        <f t="shared" si="48"/>
        <v>N/A</v>
      </c>
      <c r="G208" s="32">
        <v>5.3455579358999996</v>
      </c>
      <c r="H208" s="30" t="str">
        <f t="shared" si="49"/>
        <v>N/A</v>
      </c>
      <c r="I208" s="32">
        <v>-54.6</v>
      </c>
      <c r="J208" s="32">
        <v>15.33</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99.712880244000004</v>
      </c>
      <c r="D211" s="30" t="str">
        <f t="shared" si="51"/>
        <v>N/A</v>
      </c>
      <c r="E211" s="32">
        <v>99.754072248</v>
      </c>
      <c r="F211" s="30" t="str">
        <f t="shared" si="48"/>
        <v>N/A</v>
      </c>
      <c r="G211" s="32">
        <v>99.700200878000004</v>
      </c>
      <c r="H211" s="30" t="str">
        <f t="shared" si="49"/>
        <v>N/A</v>
      </c>
      <c r="I211" s="32">
        <v>4.1300000000000003E-2</v>
      </c>
      <c r="J211" s="32">
        <v>-5.3999999999999999E-2</v>
      </c>
      <c r="K211" s="30" t="str">
        <f t="shared" ref="K211:K223" si="52">IF(J211="Div by 0", "N/A", IF(J211="N/A","N/A", IF(J211&gt;30, "No", IF(J211&lt;-30, "No", "Yes"))))</f>
        <v>Yes</v>
      </c>
    </row>
    <row r="212" spans="1:11">
      <c r="A212" s="111" t="s">
        <v>246</v>
      </c>
      <c r="B212" s="25" t="s">
        <v>83</v>
      </c>
      <c r="C212" s="116">
        <v>99.999897133999994</v>
      </c>
      <c r="D212" s="30" t="str">
        <f>IF($B212="N/A","N/A",IF(C212&gt;100,"No",IF(C212&lt;85,"No","Yes")))</f>
        <v>Yes</v>
      </c>
      <c r="E212" s="32">
        <v>100</v>
      </c>
      <c r="F212" s="30" t="str">
        <f>IF($B212="N/A","N/A",IF(E212&gt;100,"No",IF(E212&lt;85,"No","Yes")))</f>
        <v>Yes</v>
      </c>
      <c r="G212" s="32">
        <v>99.999910224000004</v>
      </c>
      <c r="H212" s="30" t="str">
        <f>IF($B212="N/A","N/A",IF(G212&gt;100,"No",IF(G212&lt;85,"No","Yes")))</f>
        <v>Yes</v>
      </c>
      <c r="I212" s="32">
        <v>1E-4</v>
      </c>
      <c r="J212" s="32">
        <v>0</v>
      </c>
      <c r="K212" s="30" t="str">
        <f t="shared" si="52"/>
        <v>Yes</v>
      </c>
    </row>
    <row r="213" spans="1:11">
      <c r="A213" s="111" t="s">
        <v>247</v>
      </c>
      <c r="B213" s="25" t="s">
        <v>49</v>
      </c>
      <c r="C213" s="116">
        <v>49.230841454</v>
      </c>
      <c r="D213" s="30" t="str">
        <f t="shared" si="51"/>
        <v>N/A</v>
      </c>
      <c r="E213" s="32">
        <v>58.420997307</v>
      </c>
      <c r="F213" s="30" t="str">
        <f t="shared" si="48"/>
        <v>N/A</v>
      </c>
      <c r="G213" s="32">
        <v>57.214329337999999</v>
      </c>
      <c r="H213" s="30" t="str">
        <f t="shared" si="49"/>
        <v>N/A</v>
      </c>
      <c r="I213" s="32">
        <v>18.670000000000002</v>
      </c>
      <c r="J213" s="32">
        <v>-2.0699999999999998</v>
      </c>
      <c r="K213" s="30" t="str">
        <f t="shared" si="52"/>
        <v>Yes</v>
      </c>
    </row>
    <row r="214" spans="1:11">
      <c r="A214" s="111" t="s">
        <v>185</v>
      </c>
      <c r="B214" s="25" t="s">
        <v>11</v>
      </c>
      <c r="C214" s="116">
        <v>6.2793055606000001</v>
      </c>
      <c r="D214" s="30" t="str">
        <f>IF($B214="N/A","N/A",IF(C214&gt;25,"No",IF(C214&lt;5,"No","Yes")))</f>
        <v>Yes</v>
      </c>
      <c r="E214" s="32">
        <v>6.2959940777999996</v>
      </c>
      <c r="F214" s="30" t="str">
        <f>IF($B214="N/A","N/A",IF(E214&gt;25,"No",IF(E214&lt;5,"No","Yes")))</f>
        <v>Yes</v>
      </c>
      <c r="G214" s="32">
        <v>6.0752887801000002</v>
      </c>
      <c r="H214" s="30" t="str">
        <f>IF($B214="N/A","N/A",IF(G214&gt;25,"No",IF(G214&lt;5,"No","Yes")))</f>
        <v>Yes</v>
      </c>
      <c r="I214" s="32">
        <v>0.26579999999999998</v>
      </c>
      <c r="J214" s="32">
        <v>-3.51</v>
      </c>
      <c r="K214" s="30" t="str">
        <f t="shared" si="52"/>
        <v>Yes</v>
      </c>
    </row>
    <row r="215" spans="1:11">
      <c r="A215" s="111" t="s">
        <v>186</v>
      </c>
      <c r="B215" s="25" t="s">
        <v>12</v>
      </c>
      <c r="C215" s="116">
        <v>42.525356692999999</v>
      </c>
      <c r="D215" s="30" t="str">
        <f>IF($B215="N/A","N/A",IF(C215&gt;70,"No",IF(C215&lt;40,"No","Yes")))</f>
        <v>Yes</v>
      </c>
      <c r="E215" s="32">
        <v>46.276556415999998</v>
      </c>
      <c r="F215" s="30" t="str">
        <f>IF($B215="N/A","N/A",IF(E215&gt;70,"No",IF(E215&lt;40,"No","Yes")))</f>
        <v>Yes</v>
      </c>
      <c r="G215" s="32">
        <v>44.510032485000004</v>
      </c>
      <c r="H215" s="30" t="str">
        <f>IF($B215="N/A","N/A",IF(G215&gt;70,"No",IF(G215&lt;40,"No","Yes")))</f>
        <v>Yes</v>
      </c>
      <c r="I215" s="32">
        <v>8.8209999999999997</v>
      </c>
      <c r="J215" s="32">
        <v>-3.82</v>
      </c>
      <c r="K215" s="30" t="str">
        <f t="shared" si="52"/>
        <v>Yes</v>
      </c>
    </row>
    <row r="216" spans="1:11">
      <c r="A216" s="111" t="s">
        <v>187</v>
      </c>
      <c r="B216" s="25" t="s">
        <v>13</v>
      </c>
      <c r="C216" s="116">
        <v>51.195337747000004</v>
      </c>
      <c r="D216" s="30" t="str">
        <f>IF($B216="N/A","N/A",IF(C216&gt;55,"No",IF(C216&lt;20,"No","Yes")))</f>
        <v>Yes</v>
      </c>
      <c r="E216" s="32">
        <v>47.427137719999998</v>
      </c>
      <c r="F216" s="30" t="str">
        <f>IF($B216="N/A","N/A",IF(E216&gt;55,"No",IF(E216&lt;20,"No","Yes")))</f>
        <v>Yes</v>
      </c>
      <c r="G216" s="32">
        <v>49.414222205999998</v>
      </c>
      <c r="H216" s="30" t="str">
        <f>IF($B216="N/A","N/A",IF(G216&gt;55,"No",IF(G216&lt;20,"No","Yes")))</f>
        <v>Yes</v>
      </c>
      <c r="I216" s="32">
        <v>-7.36</v>
      </c>
      <c r="J216" s="32">
        <v>4.1900000000000004</v>
      </c>
      <c r="K216" s="30" t="str">
        <f t="shared" si="52"/>
        <v>Yes</v>
      </c>
    </row>
    <row r="217" spans="1:11">
      <c r="A217" s="111" t="s">
        <v>870</v>
      </c>
      <c r="B217" s="25" t="s">
        <v>876</v>
      </c>
      <c r="C217" s="116">
        <v>97.362853634000004</v>
      </c>
      <c r="D217" s="30" t="str">
        <f>IF($B217="N/A","N/A",IF(C217&gt;95,"Yes","No"))</f>
        <v>Yes</v>
      </c>
      <c r="E217" s="32">
        <v>95.466131950000005</v>
      </c>
      <c r="F217" s="30" t="str">
        <f>IF($B217="N/A","N/A",IF(E217&gt;95,"Yes","No"))</f>
        <v>Yes</v>
      </c>
      <c r="G217" s="32">
        <v>93.710287237000003</v>
      </c>
      <c r="H217" s="30" t="str">
        <f>IF($B217="N/A","N/A",IF(G217&gt;95,"Yes","No"))</f>
        <v>No</v>
      </c>
      <c r="I217" s="32">
        <v>-1.95</v>
      </c>
      <c r="J217" s="32">
        <v>-1.84</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99.853780642999993</v>
      </c>
      <c r="D220" s="30" t="str">
        <f>IF($B220="N/A","N/A",IF(C220&gt;100,"No",IF(C220&lt;98,"No","Yes")))</f>
        <v>Yes</v>
      </c>
      <c r="E220" s="32">
        <v>99.757898264999994</v>
      </c>
      <c r="F220" s="30" t="str">
        <f>IF($B220="N/A","N/A",IF(E220&gt;100,"No",IF(E220&lt;98,"No","Yes")))</f>
        <v>Yes</v>
      </c>
      <c r="G220" s="32">
        <v>99.679851256999996</v>
      </c>
      <c r="H220" s="30" t="str">
        <f>IF($B220="N/A","N/A",IF(G220&gt;100,"No",IF(G220&lt;98,"No","Yes")))</f>
        <v>Yes</v>
      </c>
      <c r="I220" s="32">
        <v>-9.6000000000000002E-2</v>
      </c>
      <c r="J220" s="32">
        <v>-7.8E-2</v>
      </c>
      <c r="K220" s="30" t="str">
        <f t="shared" si="52"/>
        <v>Yes</v>
      </c>
    </row>
    <row r="221" spans="1:11">
      <c r="A221" s="111" t="s">
        <v>251</v>
      </c>
      <c r="B221" s="25" t="s">
        <v>49</v>
      </c>
      <c r="C221" s="116">
        <v>58.664828548999999</v>
      </c>
      <c r="D221" s="30" t="str">
        <f t="shared" si="53"/>
        <v>N/A</v>
      </c>
      <c r="E221" s="32">
        <v>66.007468052999997</v>
      </c>
      <c r="F221" s="30" t="str">
        <f>IF($B221="N/A","N/A",IF(E221&gt;15,"No",IF(E221&lt;-15,"No","Yes")))</f>
        <v>N/A</v>
      </c>
      <c r="G221" s="32">
        <v>59.376585304999999</v>
      </c>
      <c r="H221" s="30" t="str">
        <f>IF($B221="N/A","N/A",IF(G221&gt;15,"No",IF(G221&lt;-15,"No","Yes")))</f>
        <v>N/A</v>
      </c>
      <c r="I221" s="32">
        <v>12.52</v>
      </c>
      <c r="J221" s="32">
        <v>-10</v>
      </c>
      <c r="K221" s="30" t="str">
        <f t="shared" si="52"/>
        <v>Yes</v>
      </c>
    </row>
    <row r="222" spans="1:11">
      <c r="A222" s="111" t="s">
        <v>252</v>
      </c>
      <c r="B222" s="25" t="s">
        <v>49</v>
      </c>
      <c r="C222" s="116">
        <v>41.018848716999997</v>
      </c>
      <c r="D222" s="30" t="str">
        <f t="shared" si="53"/>
        <v>N/A</v>
      </c>
      <c r="E222" s="32">
        <v>33.652825372999999</v>
      </c>
      <c r="F222" s="30" t="str">
        <f>IF($B222="N/A","N/A",IF(E222&gt;15,"No",IF(E222&lt;-15,"No","Yes")))</f>
        <v>N/A</v>
      </c>
      <c r="G222" s="32">
        <v>40.277157148000001</v>
      </c>
      <c r="H222" s="30" t="str">
        <f>IF($B222="N/A","N/A",IF(G222&gt;15,"No",IF(G222&lt;-15,"No","Yes")))</f>
        <v>N/A</v>
      </c>
      <c r="I222" s="32">
        <v>-18</v>
      </c>
      <c r="J222" s="32">
        <v>19.68</v>
      </c>
      <c r="K222" s="30" t="str">
        <f t="shared" si="52"/>
        <v>Yes</v>
      </c>
    </row>
    <row r="223" spans="1:11">
      <c r="A223" s="111" t="s">
        <v>278</v>
      </c>
      <c r="B223" s="25" t="s">
        <v>49</v>
      </c>
      <c r="C223" s="116">
        <v>0.31632273379999998</v>
      </c>
      <c r="D223" s="30" t="str">
        <f t="shared" si="53"/>
        <v>N/A</v>
      </c>
      <c r="E223" s="32">
        <v>0.33970657430000001</v>
      </c>
      <c r="F223" s="30" t="str">
        <f>IF($B223="N/A","N/A",IF(E223&gt;15,"No",IF(E223&lt;-15,"No","Yes")))</f>
        <v>N/A</v>
      </c>
      <c r="G223" s="32">
        <v>0.34625754739999998</v>
      </c>
      <c r="H223" s="30" t="str">
        <f>IF($B223="N/A","N/A",IF(G223&gt;15,"No",IF(G223&lt;-15,"No","Yes")))</f>
        <v>N/A</v>
      </c>
      <c r="I223" s="32">
        <v>7.3920000000000003</v>
      </c>
      <c r="J223" s="32">
        <v>1.9279999999999999</v>
      </c>
      <c r="K223" s="30" t="str">
        <f t="shared" si="52"/>
        <v>Yes</v>
      </c>
    </row>
    <row r="224" spans="1:11">
      <c r="A224" s="193" t="s">
        <v>170</v>
      </c>
      <c r="B224" s="199"/>
      <c r="C224" s="199"/>
      <c r="D224" s="199"/>
      <c r="E224" s="199"/>
      <c r="F224" s="199"/>
      <c r="G224" s="199"/>
      <c r="H224" s="199"/>
      <c r="I224" s="199"/>
      <c r="J224" s="199"/>
      <c r="K224" s="200"/>
    </row>
    <row r="225" spans="1:11">
      <c r="A225" s="111" t="s">
        <v>755</v>
      </c>
      <c r="B225" s="25" t="s">
        <v>49</v>
      </c>
      <c r="C225" s="116">
        <v>80.130529331999995</v>
      </c>
      <c r="D225" s="30" t="str">
        <f t="shared" si="53"/>
        <v>N/A</v>
      </c>
      <c r="E225" s="32">
        <v>83.649647814999994</v>
      </c>
      <c r="F225" s="30" t="str">
        <f>IF($B225="N/A","N/A",IF(E225&gt;15,"No",IF(E225&lt;-15,"No","Yes")))</f>
        <v>N/A</v>
      </c>
      <c r="G225" s="32">
        <v>80.169865939999994</v>
      </c>
      <c r="H225" s="30" t="str">
        <f>IF($B225="N/A","N/A",IF(G225&gt;15,"No",IF(G225&lt;-15,"No","Yes")))</f>
        <v>N/A</v>
      </c>
      <c r="I225" s="32">
        <v>4.3920000000000003</v>
      </c>
      <c r="J225" s="32">
        <v>-4.16</v>
      </c>
      <c r="K225" s="30" t="str">
        <f>IF(J225="Div by 0", "N/A", IF(J225="N/A","N/A", IF(J225&gt;30, "No", IF(J225&lt;-30, "No", "Yes"))))</f>
        <v>Yes</v>
      </c>
    </row>
    <row r="226" spans="1:11">
      <c r="A226" s="111" t="s">
        <v>257</v>
      </c>
      <c r="B226" s="25" t="s">
        <v>49</v>
      </c>
      <c r="C226" s="116">
        <v>18.803062204</v>
      </c>
      <c r="D226" s="30" t="str">
        <f t="shared" ref="D226" si="54">IF($B226="N/A","N/A",IF(C226&gt;15,"No",IF(C226&lt;-15,"No","Yes")))</f>
        <v>N/A</v>
      </c>
      <c r="E226" s="32">
        <v>15.044335864000001</v>
      </c>
      <c r="F226" s="30" t="str">
        <f>IF($B226="N/A","N/A",IF(E226&gt;15,"No",IF(E226&lt;-15,"No","Yes")))</f>
        <v>N/A</v>
      </c>
      <c r="G226" s="32">
        <v>18.056221439000002</v>
      </c>
      <c r="H226" s="30" t="str">
        <f>IF($B226="N/A","N/A",IF(G226&gt;15,"No",IF(G226&lt;-15,"No","Yes")))</f>
        <v>N/A</v>
      </c>
      <c r="I226" s="32">
        <v>-20</v>
      </c>
      <c r="J226" s="32">
        <v>20.02</v>
      </c>
      <c r="K226" s="30" t="str">
        <f>IF(J226="Div by 0", "N/A", IF(J226="N/A","N/A", IF(J226&gt;30, "No", IF(J226&lt;-30, "No", "Yes"))))</f>
        <v>Yes</v>
      </c>
    </row>
    <row r="227" spans="1:11">
      <c r="A227" s="111" t="s">
        <v>806</v>
      </c>
      <c r="B227" s="25" t="s">
        <v>49</v>
      </c>
      <c r="C227" s="116">
        <v>3.561649E-4</v>
      </c>
      <c r="D227" s="30" t="str">
        <f t="shared" ref="D227" si="55">IF($B227="N/A","N/A",IF(C227&gt;15,"No",IF(C227&lt;-15,"No","Yes")))</f>
        <v>N/A</v>
      </c>
      <c r="E227" s="32">
        <v>0</v>
      </c>
      <c r="F227" s="30" t="str">
        <f>IF($B227="N/A","N/A",IF(E227&gt;15,"No",IF(E227&lt;-15,"No","Yes")))</f>
        <v>N/A</v>
      </c>
      <c r="G227" s="32">
        <v>0</v>
      </c>
      <c r="H227" s="30" t="str">
        <f>IF($B227="N/A","N/A",IF(G227&gt;15,"No",IF(G227&lt;-15,"No","Yes")))</f>
        <v>N/A</v>
      </c>
      <c r="I227" s="32">
        <v>-100</v>
      </c>
      <c r="J227" s="32" t="s">
        <v>1207</v>
      </c>
      <c r="K227" s="30" t="str">
        <f>IF(J227="Div by 0", "N/A", IF(J227="N/A","N/A", IF(J227&gt;30, "No", IF(J227&lt;-30, "No", "Yes"))))</f>
        <v>N/A</v>
      </c>
    </row>
    <row r="228" spans="1:11">
      <c r="A228" s="111" t="s">
        <v>267</v>
      </c>
      <c r="B228" s="25" t="s">
        <v>49</v>
      </c>
      <c r="C228" s="116">
        <v>1.0664084641</v>
      </c>
      <c r="D228" s="30" t="str">
        <f t="shared" si="53"/>
        <v>N/A</v>
      </c>
      <c r="E228" s="32">
        <v>1.3060163214</v>
      </c>
      <c r="F228" s="30" t="str">
        <f>IF($B228="N/A","N/A",IF(E228&gt;15,"No",IF(E228&lt;-15,"No","Yes")))</f>
        <v>N/A</v>
      </c>
      <c r="G228" s="32">
        <v>1.7739126213</v>
      </c>
      <c r="H228" s="30" t="str">
        <f>IF($B228="N/A","N/A",IF(G228&gt;15,"No",IF(G228&lt;-15,"No","Yes")))</f>
        <v>N/A</v>
      </c>
      <c r="I228" s="32">
        <v>22.47</v>
      </c>
      <c r="J228" s="32">
        <v>35.83</v>
      </c>
      <c r="K228" s="30" t="str">
        <f>IF(J228="Div by 0", "N/A", IF(J228="N/A","N/A", IF(J228&gt;30, "No", IF(J228&lt;-30, "No", "Yes"))))</f>
        <v>No</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5651121</v>
      </c>
      <c r="D7" s="154" t="str">
        <f>IF($B7="N/A","N/A",IF(C7&gt;15,"No",IF(C7&lt;-15,"No","Yes")))</f>
        <v>N/A</v>
      </c>
      <c r="E7" s="150">
        <v>5148774</v>
      </c>
      <c r="F7" s="154" t="str">
        <f>IF($B7="N/A","N/A",IF(E7&gt;15,"No",IF(E7&lt;-15,"No","Yes")))</f>
        <v>N/A</v>
      </c>
      <c r="G7" s="150">
        <v>3992400</v>
      </c>
      <c r="H7" s="154" t="str">
        <f>IF($B7="N/A","N/A",IF(G7&gt;15,"No",IF(G7&lt;-15,"No","Yes")))</f>
        <v>N/A</v>
      </c>
      <c r="I7" s="155">
        <v>-8.89</v>
      </c>
      <c r="J7" s="155">
        <v>-22.5</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6.5624686999999999E-3</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5651121</v>
      </c>
      <c r="D13" s="30" t="str">
        <f>IF($B13="N/A","N/A",IF(C13&gt;15,"No",IF(C13&lt;-15,"No","Yes")))</f>
        <v>N/A</v>
      </c>
      <c r="E13" s="26">
        <v>5148774</v>
      </c>
      <c r="F13" s="30" t="str">
        <f>IF($B13="N/A","N/A",IF(E13&gt;15,"No",IF(E13&lt;-15,"No","Yes")))</f>
        <v>N/A</v>
      </c>
      <c r="G13" s="26">
        <v>3992400</v>
      </c>
      <c r="H13" s="30" t="str">
        <f>IF($B13="N/A","N/A",IF(G13&gt;15,"No",IF(G13&lt;-15,"No","Yes")))</f>
        <v>N/A</v>
      </c>
      <c r="I13" s="32">
        <v>-8.89</v>
      </c>
      <c r="J13" s="32">
        <v>-22.5</v>
      </c>
      <c r="K13" s="30" t="str">
        <f t="shared" si="0"/>
        <v>Yes</v>
      </c>
    </row>
    <row r="14" spans="1:12" ht="14.25" customHeight="1">
      <c r="A14" s="48" t="s">
        <v>634</v>
      </c>
      <c r="B14" s="25" t="s">
        <v>49</v>
      </c>
      <c r="C14" s="30">
        <v>0.7183176577</v>
      </c>
      <c r="D14" s="30" t="str">
        <f>IF($B14="N/A","N/A",IF(C14&gt;15,"No",IF(C14&lt;-15,"No","Yes")))</f>
        <v>N/A</v>
      </c>
      <c r="E14" s="30">
        <v>0.71947224720000003</v>
      </c>
      <c r="F14" s="30" t="str">
        <f>IF($B14="N/A","N/A",IF(E14&gt;15,"No",IF(E14&lt;-15,"No","Yes")))</f>
        <v>N/A</v>
      </c>
      <c r="G14" s="30">
        <v>0</v>
      </c>
      <c r="H14" s="30" t="str">
        <f>IF($B14="N/A","N/A",IF(G14&gt;15,"No",IF(G14&lt;-15,"No","Yes")))</f>
        <v>N/A</v>
      </c>
      <c r="I14" s="32">
        <v>0.16070000000000001</v>
      </c>
      <c r="J14" s="32">
        <v>-100</v>
      </c>
      <c r="K14" s="30" t="str">
        <f t="shared" si="0"/>
        <v>No</v>
      </c>
    </row>
    <row r="15" spans="1:12" ht="12.75" customHeight="1">
      <c r="A15" s="48" t="s">
        <v>635</v>
      </c>
      <c r="B15" s="25" t="s">
        <v>49</v>
      </c>
      <c r="C15" s="78">
        <v>87.800729189999998</v>
      </c>
      <c r="D15" s="30" t="str">
        <f>IF($B15="N/A","N/A",IF(C15&gt;15,"No",IF(C15&lt;-15,"No","Yes")))</f>
        <v>N/A</v>
      </c>
      <c r="E15" s="78">
        <v>111.08398121</v>
      </c>
      <c r="F15" s="30" t="str">
        <f>IF($B15="N/A","N/A",IF(E15&gt;15,"No",IF(E15&lt;-15,"No","Yes")))</f>
        <v>N/A</v>
      </c>
      <c r="G15" s="78" t="s">
        <v>1207</v>
      </c>
      <c r="H15" s="30" t="str">
        <f>IF($B15="N/A","N/A",IF(G15&gt;15,"No",IF(G15&lt;-15,"No","Yes")))</f>
        <v>N/A</v>
      </c>
      <c r="I15" s="32">
        <v>26.52</v>
      </c>
      <c r="J15" s="32" t="s">
        <v>1207</v>
      </c>
      <c r="K15" s="30" t="str">
        <f t="shared" si="0"/>
        <v>N/A</v>
      </c>
    </row>
    <row r="16" spans="1:12" ht="12.75" customHeight="1">
      <c r="A16" s="51" t="s">
        <v>770</v>
      </c>
      <c r="B16" s="25" t="s">
        <v>49</v>
      </c>
      <c r="C16" s="26">
        <v>905</v>
      </c>
      <c r="D16" s="30" t="str">
        <f>IF($B16="N/A","N/A",IF(C16&gt;15,"No",IF(C16&lt;-15,"No","Yes")))</f>
        <v>N/A</v>
      </c>
      <c r="E16" s="26">
        <v>545</v>
      </c>
      <c r="F16" s="30" t="str">
        <f>IF($B16="N/A","N/A",IF(E16&gt;15,"No",IF(E16&lt;-15,"No","Yes")))</f>
        <v>N/A</v>
      </c>
      <c r="G16" s="26">
        <v>451</v>
      </c>
      <c r="H16" s="30" t="str">
        <f>IF($B16="N/A","N/A",IF(G16&gt;15,"No",IF(G16&lt;-15,"No","Yes")))</f>
        <v>N/A</v>
      </c>
      <c r="I16" s="25" t="s">
        <v>1211</v>
      </c>
      <c r="J16" s="32">
        <v>-17.2</v>
      </c>
      <c r="K16" s="30" t="str">
        <f t="shared" si="0"/>
        <v>Yes</v>
      </c>
    </row>
    <row r="17" spans="1:11" ht="27.75" customHeight="1">
      <c r="A17" s="51" t="s">
        <v>771</v>
      </c>
      <c r="B17" s="25" t="s">
        <v>49</v>
      </c>
      <c r="C17" s="78">
        <v>65.054143646</v>
      </c>
      <c r="D17" s="30" t="str">
        <f>IF($B17="N/A","N/A",IF(C17&gt;60,"No",IF(C17&lt;15,"No","Yes")))</f>
        <v>N/A</v>
      </c>
      <c r="E17" s="78">
        <v>45.337614678999998</v>
      </c>
      <c r="F17" s="30" t="str">
        <f>IF($B17="N/A","N/A",IF(E17&gt;60,"No",IF(E17&lt;15,"No","Yes")))</f>
        <v>N/A</v>
      </c>
      <c r="G17" s="78">
        <v>71.159645233000006</v>
      </c>
      <c r="H17" s="30" t="str">
        <f>IF($B17="N/A","N/A",IF(G17&gt;60,"No",IF(G17&lt;15,"No","Yes")))</f>
        <v>N/A</v>
      </c>
      <c r="I17" s="32">
        <v>-30.3</v>
      </c>
      <c r="J17" s="32">
        <v>56.95</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0.29360546339999999</v>
      </c>
      <c r="D19" s="30" t="str">
        <f>IF($B19="N/A","N/A",IF(C19&gt;15,"No",IF(C19&lt;-15,"No","Yes")))</f>
        <v>N/A</v>
      </c>
      <c r="E19" s="30">
        <v>0.32574744979999998</v>
      </c>
      <c r="F19" s="30" t="str">
        <f>IF($B19="N/A","N/A",IF(E19&gt;15,"No",IF(E19&lt;-15,"No","Yes")))</f>
        <v>N/A</v>
      </c>
      <c r="G19" s="30">
        <v>0.47114517579999998</v>
      </c>
      <c r="H19" s="30" t="str">
        <f>IF($B19="N/A","N/A",IF(G19&gt;15,"No",IF(G19&lt;-15,"No","Yes")))</f>
        <v>N/A</v>
      </c>
      <c r="I19" s="32">
        <v>10.95</v>
      </c>
      <c r="J19" s="32">
        <v>44.64</v>
      </c>
      <c r="K19" s="30" t="str">
        <f t="shared" si="0"/>
        <v>No</v>
      </c>
    </row>
    <row r="20" spans="1:11">
      <c r="A20" s="51" t="s">
        <v>861</v>
      </c>
      <c r="B20" s="25" t="s">
        <v>49</v>
      </c>
      <c r="C20" s="124">
        <v>1627071</v>
      </c>
      <c r="D20" s="30" t="str">
        <f>IF($B20="N/A","N/A",IF(C20&gt;15,"No",IF(C20&lt;-15,"No","Yes")))</f>
        <v>N/A</v>
      </c>
      <c r="E20" s="124">
        <v>1585465</v>
      </c>
      <c r="F20" s="30" t="str">
        <f>IF($B20="N/A","N/A",IF(E20&gt;15,"No",IF(E20&lt;-15,"No","Yes")))</f>
        <v>N/A</v>
      </c>
      <c r="G20" s="124">
        <v>1869109</v>
      </c>
      <c r="H20" s="30" t="str">
        <f>IF($B20="N/A","N/A",IF(G20&gt;15,"No",IF(G20&lt;-15,"No","Yes")))</f>
        <v>N/A</v>
      </c>
      <c r="I20" s="32">
        <v>-2.56</v>
      </c>
      <c r="J20" s="32">
        <v>17.89</v>
      </c>
      <c r="K20" s="30" t="str">
        <f t="shared" si="0"/>
        <v>Yes</v>
      </c>
    </row>
    <row r="21" spans="1:11">
      <c r="A21" s="212" t="s">
        <v>192</v>
      </c>
      <c r="B21" s="197"/>
      <c r="C21" s="197"/>
      <c r="D21" s="197"/>
      <c r="E21" s="197"/>
      <c r="F21" s="197"/>
      <c r="G21" s="197"/>
      <c r="H21" s="197"/>
      <c r="I21" s="197"/>
      <c r="J21" s="197"/>
      <c r="K21" s="198"/>
    </row>
    <row r="22" spans="1:11">
      <c r="A22" s="51" t="s">
        <v>45</v>
      </c>
      <c r="B22" s="25" t="s">
        <v>49</v>
      </c>
      <c r="C22" s="26">
        <v>5651121</v>
      </c>
      <c r="D22" s="30" t="str">
        <f>IF($B22="N/A","N/A",IF(C22&gt;15,"No",IF(C22&lt;-15,"No","Yes")))</f>
        <v>N/A</v>
      </c>
      <c r="E22" s="26">
        <v>5148774</v>
      </c>
      <c r="F22" s="30" t="str">
        <f>IF($B22="N/A","N/A",IF(E22&gt;15,"No",IF(E22&lt;-15,"No","Yes")))</f>
        <v>N/A</v>
      </c>
      <c r="G22" s="26">
        <v>3992400</v>
      </c>
      <c r="H22" s="30" t="str">
        <f>IF($B22="N/A","N/A",IF(G22&gt;15,"No",IF(G22&lt;-15,"No","Yes")))</f>
        <v>N/A</v>
      </c>
      <c r="I22" s="32">
        <v>-8.89</v>
      </c>
      <c r="J22" s="32">
        <v>-22.5</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65.502924286999999</v>
      </c>
      <c r="D25" s="30" t="str">
        <f>IF($B25="N/A","N/A",IF(C25&gt;60,"No",IF(C25&lt;15,"No","Yes")))</f>
        <v>No</v>
      </c>
      <c r="E25" s="78">
        <v>67.933756462999995</v>
      </c>
      <c r="F25" s="30" t="str">
        <f>IF($B25="N/A","N/A",IF(E25&gt;60,"No",IF(E25&lt;15,"No","Yes")))</f>
        <v>No</v>
      </c>
      <c r="G25" s="78">
        <v>68.302236750000006</v>
      </c>
      <c r="H25" s="30" t="str">
        <f>IF($B25="N/A","N/A",IF(G25&gt;60,"No",IF(G25&lt;15,"No","Yes")))</f>
        <v>No</v>
      </c>
      <c r="I25" s="32">
        <v>3.7109999999999999</v>
      </c>
      <c r="J25" s="32">
        <v>0.54239999999999999</v>
      </c>
      <c r="K25" s="30" t="str">
        <f t="shared" si="4"/>
        <v>Yes</v>
      </c>
    </row>
    <row r="26" spans="1:11">
      <c r="A26" s="51" t="s">
        <v>47</v>
      </c>
      <c r="B26" s="25" t="s">
        <v>166</v>
      </c>
      <c r="C26" s="30">
        <v>2.8396489829</v>
      </c>
      <c r="D26" s="30" t="str">
        <f>IF($B26="N/A","N/A",IF(C26&gt;15,"No",IF(C26&lt;=0,"No","Yes")))</f>
        <v>Yes</v>
      </c>
      <c r="E26" s="30">
        <v>2.6900578662000001</v>
      </c>
      <c r="F26" s="30" t="str">
        <f>IF($B26="N/A","N/A",IF(E26&gt;15,"No",IF(E26&lt;=0,"No","Yes")))</f>
        <v>Yes</v>
      </c>
      <c r="G26" s="30">
        <v>2.5515228935000001</v>
      </c>
      <c r="H26" s="30" t="str">
        <f>IF($B26="N/A","N/A",IF(G26&gt;15,"No",IF(G26&lt;=0,"No","Yes")))</f>
        <v>Yes</v>
      </c>
      <c r="I26" s="32">
        <v>-5.27</v>
      </c>
      <c r="J26" s="32">
        <v>-5.15</v>
      </c>
      <c r="K26" s="30" t="str">
        <f t="shared" si="4"/>
        <v>Yes</v>
      </c>
    </row>
    <row r="27" spans="1:11">
      <c r="A27" s="51" t="s">
        <v>177</v>
      </c>
      <c r="B27" s="25" t="s">
        <v>49</v>
      </c>
      <c r="C27" s="78">
        <v>103.60885388</v>
      </c>
      <c r="D27" s="30" t="str">
        <f>IF($B27="N/A","N/A",IF(C27&gt;15,"No",IF(C27&lt;-15,"No","Yes")))</f>
        <v>N/A</v>
      </c>
      <c r="E27" s="78">
        <v>124.52045775000001</v>
      </c>
      <c r="F27" s="30" t="str">
        <f>IF($B27="N/A","N/A",IF(E27&gt;15,"No",IF(E27&lt;-15,"No","Yes")))</f>
        <v>N/A</v>
      </c>
      <c r="G27" s="78">
        <v>143.06497687999999</v>
      </c>
      <c r="H27" s="30" t="str">
        <f>IF($B27="N/A","N/A",IF(G27&gt;15,"No",IF(G27&lt;-15,"No","Yes")))</f>
        <v>N/A</v>
      </c>
      <c r="I27" s="32">
        <v>20.18</v>
      </c>
      <c r="J27" s="32">
        <v>14.89</v>
      </c>
      <c r="K27" s="30" t="str">
        <f t="shared" si="4"/>
        <v>Yes</v>
      </c>
    </row>
    <row r="28" spans="1:11">
      <c r="A28" s="51" t="s">
        <v>182</v>
      </c>
      <c r="B28" s="25" t="s">
        <v>49</v>
      </c>
      <c r="C28" s="30">
        <v>3.554728345</v>
      </c>
      <c r="D28" s="30" t="str">
        <f>IF($B28="N/A","N/A",IF(C28&gt;15,"No",IF(C28&lt;-15,"No","Yes")))</f>
        <v>N/A</v>
      </c>
      <c r="E28" s="30">
        <v>3.5108746275999998</v>
      </c>
      <c r="F28" s="30" t="str">
        <f>IF($B28="N/A","N/A",IF(E28&gt;15,"No",IF(E28&lt;-15,"No","Yes")))</f>
        <v>N/A</v>
      </c>
      <c r="G28" s="30">
        <v>3.7660805531000001</v>
      </c>
      <c r="H28" s="30" t="str">
        <f>IF($B28="N/A","N/A",IF(G28&gt;15,"No",IF(G28&lt;-15,"No","Yes")))</f>
        <v>N/A</v>
      </c>
      <c r="I28" s="32">
        <v>-1.23</v>
      </c>
      <c r="J28" s="32">
        <v>7.2690000000000001</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99.997274876999995</v>
      </c>
      <c r="D31" s="30" t="str">
        <f>IF($B31="N/A","N/A",IF(C31&gt;15,"No",IF(C31&lt;-15,"No","Yes")))</f>
        <v>N/A</v>
      </c>
      <c r="E31" s="30">
        <v>99.981296517999994</v>
      </c>
      <c r="F31" s="30" t="str">
        <f>IF($B31="N/A","N/A",IF(E31&gt;15,"No",IF(E31&lt;-15,"No","Yes")))</f>
        <v>N/A</v>
      </c>
      <c r="G31" s="30">
        <v>99.926435226999999</v>
      </c>
      <c r="H31" s="30" t="str">
        <f>IF($B31="N/A","N/A",IF(G31&gt;15,"No",IF(G31&lt;-15,"No","Yes")))</f>
        <v>N/A</v>
      </c>
      <c r="I31" s="32">
        <v>-1.6E-2</v>
      </c>
      <c r="J31" s="32">
        <v>-5.5E-2</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99.956150292999993</v>
      </c>
      <c r="D33" s="30" t="str">
        <f>IF($B33="N/A","N/A",IF(C33&gt;98,"Yes","No"))</f>
        <v>Yes</v>
      </c>
      <c r="E33" s="30">
        <v>99.951114575999995</v>
      </c>
      <c r="F33" s="30" t="str">
        <f>IF($B33="N/A","N/A",IF(E33&gt;98,"Yes","No"))</f>
        <v>Yes</v>
      </c>
      <c r="G33" s="30">
        <v>99.952609959</v>
      </c>
      <c r="H33" s="30" t="str">
        <f>IF($B33="N/A","N/A",IF(G33&gt;98,"Yes","No"))</f>
        <v>Yes</v>
      </c>
      <c r="I33" s="32">
        <v>-5.0000000000000001E-3</v>
      </c>
      <c r="J33" s="32">
        <v>1.5E-3</v>
      </c>
      <c r="K33" s="30" t="str">
        <f t="shared" si="4"/>
        <v>Yes</v>
      </c>
    </row>
    <row r="34" spans="1:11">
      <c r="A34" s="51" t="s">
        <v>281</v>
      </c>
      <c r="B34" s="25" t="s">
        <v>130</v>
      </c>
      <c r="C34" s="30">
        <v>100</v>
      </c>
      <c r="D34" s="30" t="str">
        <f>IF($B34="N/A","N/A",IF(C34&gt;98,"Yes","No"))</f>
        <v>Yes</v>
      </c>
      <c r="E34" s="30">
        <v>100</v>
      </c>
      <c r="F34" s="30" t="str">
        <f>IF($B34="N/A","N/A",IF(E34&gt;98,"Yes","No"))</f>
        <v>Yes</v>
      </c>
      <c r="G34" s="30">
        <v>99.999974952000002</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99.612908660000002</v>
      </c>
      <c r="D36" s="30" t="str">
        <f>IF($B36="N/A","N/A",IF(C36&gt;100,"No",IF(C36&lt;98,"No","Yes")))</f>
        <v>Yes</v>
      </c>
      <c r="E36" s="30">
        <v>99.598506362999998</v>
      </c>
      <c r="F36" s="30" t="str">
        <f>IF($B36="N/A","N/A",IF(E36&gt;100,"No",IF(E36&lt;98,"No","Yes")))</f>
        <v>Yes</v>
      </c>
      <c r="G36" s="30">
        <v>99.589820658999997</v>
      </c>
      <c r="H36" s="30" t="str">
        <f>IF($B36="N/A","N/A",IF(G36&gt;100,"No",IF(G36&lt;98,"No","Yes")))</f>
        <v>Yes</v>
      </c>
      <c r="I36" s="32">
        <v>-1.4E-2</v>
      </c>
      <c r="J36" s="32">
        <v>-8.9999999999999993E-3</v>
      </c>
      <c r="K36" s="30" t="str">
        <f>IF(J36="Div by 0", "N/A", IF(J36="N/A","N/A", IF(J36&gt;30, "No", IF(J36&lt;-30, "No", "Yes"))))</f>
        <v>Yes</v>
      </c>
    </row>
    <row r="37" spans="1:11">
      <c r="A37" s="51" t="s">
        <v>282</v>
      </c>
      <c r="B37" s="25" t="s">
        <v>54</v>
      </c>
      <c r="C37" s="30">
        <v>99.900869225999998</v>
      </c>
      <c r="D37" s="30" t="str">
        <f>IF($B37="N/A","N/A",IF(C37&gt;100,"No",IF(C37&lt;98,"No","Yes")))</f>
        <v>Yes</v>
      </c>
      <c r="E37" s="30">
        <v>99.897257095000001</v>
      </c>
      <c r="F37" s="30" t="str">
        <f>IF($B37="N/A","N/A",IF(E37&gt;100,"No",IF(E37&lt;98,"No","Yes")))</f>
        <v>Yes</v>
      </c>
      <c r="G37" s="30">
        <v>99.845681795000004</v>
      </c>
      <c r="H37" s="30" t="str">
        <f>IF($B37="N/A","N/A",IF(G37&gt;100,"No",IF(G37&lt;98,"No","Yes")))</f>
        <v>Yes</v>
      </c>
      <c r="I37" s="32">
        <v>-4.0000000000000001E-3</v>
      </c>
      <c r="J37" s="32">
        <v>-5.1999999999999998E-2</v>
      </c>
      <c r="K37" s="30" t="str">
        <f>IF(J37="Div by 0", "N/A", IF(J37="N/A","N/A", IF(J37&gt;30, "No", IF(J37&lt;-30, "No", "Yes"))))</f>
        <v>Yes</v>
      </c>
    </row>
    <row r="38" spans="1:11">
      <c r="A38" s="51" t="s">
        <v>283</v>
      </c>
      <c r="B38" s="25" t="s">
        <v>54</v>
      </c>
      <c r="C38" s="30">
        <v>99.900869225999998</v>
      </c>
      <c r="D38" s="30" t="str">
        <f>IF($B38="N/A","N/A",IF(C38&gt;100,"No",IF(C38&lt;98,"No","Yes")))</f>
        <v>Yes</v>
      </c>
      <c r="E38" s="30">
        <v>99.897257095000001</v>
      </c>
      <c r="F38" s="30" t="str">
        <f>IF($B38="N/A","N/A",IF(E38&gt;100,"No",IF(E38&lt;98,"No","Yes")))</f>
        <v>Yes</v>
      </c>
      <c r="G38" s="30">
        <v>99.845681795000004</v>
      </c>
      <c r="H38" s="30" t="str">
        <f>IF($B38="N/A","N/A",IF(G38&gt;100,"No",IF(G38&lt;98,"No","Yes")))</f>
        <v>Yes</v>
      </c>
      <c r="I38" s="32">
        <v>-4.0000000000000001E-3</v>
      </c>
      <c r="J38" s="32">
        <v>-5.1999999999999998E-2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67.508322684999996</v>
      </c>
      <c r="D40" s="30" t="str">
        <f>IF($B40="N/A","N/A",IF(C40&gt;15,"No",IF(C40&lt;-15,"No","Yes")))</f>
        <v>N/A</v>
      </c>
      <c r="E40" s="30">
        <v>65.592333242999999</v>
      </c>
      <c r="F40" s="30" t="str">
        <f>IF($B40="N/A","N/A",IF(E40&gt;15,"No",IF(E40&lt;-15,"No","Yes")))</f>
        <v>N/A</v>
      </c>
      <c r="G40" s="30">
        <v>65.324616771999999</v>
      </c>
      <c r="H40" s="30" t="str">
        <f>IF($B40="N/A","N/A",IF(G40&gt;15,"No",IF(G40&lt;-15,"No","Yes")))</f>
        <v>N/A</v>
      </c>
      <c r="I40" s="32">
        <v>-2.84</v>
      </c>
      <c r="J40" s="32">
        <v>-0.40799999999999997</v>
      </c>
      <c r="K40" s="30" t="str">
        <f t="shared" ref="K40:K49" si="5">IF(J40="Div by 0", "N/A", IF(J40="N/A","N/A", IF(J40&gt;30, "No", IF(J40&lt;-30, "No", "Yes"))))</f>
        <v>Yes</v>
      </c>
    </row>
    <row r="41" spans="1:11">
      <c r="A41" s="51" t="s">
        <v>642</v>
      </c>
      <c r="B41" s="25" t="s">
        <v>49</v>
      </c>
      <c r="C41" s="30">
        <v>32.322082645000002</v>
      </c>
      <c r="D41" s="30" t="str">
        <f>IF($B41="N/A","N/A",IF(C41&gt;15,"No",IF(C41&lt;-15,"No","Yes")))</f>
        <v>N/A</v>
      </c>
      <c r="E41" s="30">
        <v>34.245822404000002</v>
      </c>
      <c r="F41" s="30" t="str">
        <f>IF($B41="N/A","N/A",IF(E41&gt;15,"No",IF(E41&lt;-15,"No","Yes")))</f>
        <v>N/A</v>
      </c>
      <c r="G41" s="30">
        <v>34.461852520000001</v>
      </c>
      <c r="H41" s="30" t="str">
        <f>IF($B41="N/A","N/A",IF(G41&gt;15,"No",IF(G41&lt;-15,"No","Yes")))</f>
        <v>N/A</v>
      </c>
      <c r="I41" s="32">
        <v>5.952</v>
      </c>
      <c r="J41" s="32">
        <v>0.63080000000000003</v>
      </c>
      <c r="K41" s="30" t="str">
        <f t="shared" si="5"/>
        <v>Yes</v>
      </c>
    </row>
    <row r="42" spans="1:11">
      <c r="A42" s="51" t="s">
        <v>643</v>
      </c>
      <c r="B42" s="25" t="s">
        <v>49</v>
      </c>
      <c r="C42" s="30">
        <v>1.76956E-5</v>
      </c>
      <c r="D42" s="30" t="str">
        <f>IF($B42="N/A","N/A",IF(C42&gt;15,"No",IF(C42&lt;-15,"No","Yes")))</f>
        <v>N/A</v>
      </c>
      <c r="E42" s="30">
        <v>3.8844200000000003E-5</v>
      </c>
      <c r="F42" s="30" t="str">
        <f>IF($B42="N/A","N/A",IF(E42&gt;15,"No",IF(E42&lt;-15,"No","Yes")))</f>
        <v>N/A</v>
      </c>
      <c r="G42" s="30">
        <v>2.003807E-4</v>
      </c>
      <c r="H42" s="30" t="str">
        <f>IF($B42="N/A","N/A",IF(G42&gt;15,"No",IF(G42&lt;-15,"No","Yes")))</f>
        <v>N/A</v>
      </c>
      <c r="I42" s="32">
        <v>119.5</v>
      </c>
      <c r="J42" s="32">
        <v>415.9</v>
      </c>
      <c r="K42" s="30" t="str">
        <f t="shared" si="5"/>
        <v>No</v>
      </c>
    </row>
    <row r="43" spans="1:11">
      <c r="A43" s="51" t="s">
        <v>873</v>
      </c>
      <c r="B43" s="25" t="s">
        <v>49</v>
      </c>
      <c r="C43" s="30">
        <v>99.900869225999998</v>
      </c>
      <c r="D43" s="30" t="str">
        <f t="shared" ref="D43:D45" si="6">IF($B43="N/A","N/A",IF(C43&gt;15,"No",IF(C43&lt;-15,"No","Yes")))</f>
        <v>N/A</v>
      </c>
      <c r="E43" s="30">
        <v>99.897257095000001</v>
      </c>
      <c r="F43" s="30" t="str">
        <f t="shared" ref="F43:F45" si="7">IF($B43="N/A","N/A",IF(E43&gt;15,"No",IF(E43&lt;-15,"No","Yes")))</f>
        <v>N/A</v>
      </c>
      <c r="G43" s="30">
        <v>99.845681795000004</v>
      </c>
      <c r="H43" s="30" t="str">
        <f t="shared" ref="H43:H45" si="8">IF($B43="N/A","N/A",IF(G43&gt;15,"No",IF(G43&lt;-15,"No","Yes")))</f>
        <v>N/A</v>
      </c>
      <c r="I43" s="32">
        <v>-4.0000000000000001E-3</v>
      </c>
      <c r="J43" s="32">
        <v>-5.1999999999999998E-2</v>
      </c>
      <c r="K43" s="30" t="str">
        <f t="shared" si="5"/>
        <v>Yes</v>
      </c>
    </row>
    <row r="44" spans="1:11">
      <c r="A44" s="51" t="s">
        <v>874</v>
      </c>
      <c r="B44" s="25" t="s">
        <v>49</v>
      </c>
      <c r="C44" s="30">
        <v>99.900869225999998</v>
      </c>
      <c r="D44" s="30" t="str">
        <f t="shared" si="6"/>
        <v>N/A</v>
      </c>
      <c r="E44" s="30">
        <v>99.897257095000001</v>
      </c>
      <c r="F44" s="30" t="str">
        <f t="shared" si="7"/>
        <v>N/A</v>
      </c>
      <c r="G44" s="30">
        <v>99.845681795000004</v>
      </c>
      <c r="H44" s="30" t="str">
        <f t="shared" si="8"/>
        <v>N/A</v>
      </c>
      <c r="I44" s="32">
        <v>-4.0000000000000001E-3</v>
      </c>
      <c r="J44" s="32">
        <v>-5.1999999999999998E-2</v>
      </c>
      <c r="K44" s="30" t="str">
        <f t="shared" si="5"/>
        <v>Yes</v>
      </c>
    </row>
    <row r="45" spans="1:11">
      <c r="A45" s="51" t="s">
        <v>875</v>
      </c>
      <c r="B45" s="25" t="s">
        <v>49</v>
      </c>
      <c r="C45" s="30">
        <v>99.900869225999998</v>
      </c>
      <c r="D45" s="30" t="str">
        <f t="shared" si="6"/>
        <v>N/A</v>
      </c>
      <c r="E45" s="30">
        <v>99.897257095000001</v>
      </c>
      <c r="F45" s="30" t="str">
        <f t="shared" si="7"/>
        <v>N/A</v>
      </c>
      <c r="G45" s="30">
        <v>99.845681795000004</v>
      </c>
      <c r="H45" s="30" t="str">
        <f t="shared" si="8"/>
        <v>N/A</v>
      </c>
      <c r="I45" s="32">
        <v>-4.0000000000000001E-3</v>
      </c>
      <c r="J45" s="32">
        <v>-5.1999999999999998E-2</v>
      </c>
      <c r="K45" s="30" t="str">
        <f t="shared" si="5"/>
        <v>Yes</v>
      </c>
    </row>
    <row r="46" spans="1:11">
      <c r="A46" s="51" t="s">
        <v>284</v>
      </c>
      <c r="B46" s="25" t="s">
        <v>49</v>
      </c>
      <c r="C46" s="30">
        <v>3.9142145425999999</v>
      </c>
      <c r="D46" s="30" t="str">
        <f>IF($B46="N/A","N/A",IF(C46&gt;15,"No",IF(C46&lt;-15,"No","Yes")))</f>
        <v>N/A</v>
      </c>
      <c r="E46" s="30">
        <v>5.4000816504999998</v>
      </c>
      <c r="F46" s="30" t="str">
        <f>IF($B46="N/A","N/A",IF(E46&gt;15,"No",IF(E46&lt;-15,"No","Yes")))</f>
        <v>N/A</v>
      </c>
      <c r="G46" s="30">
        <v>6.1034465484</v>
      </c>
      <c r="H46" s="30" t="str">
        <f>IF($B46="N/A","N/A",IF(G46&gt;15,"No",IF(G46&lt;-15,"No","Yes")))</f>
        <v>N/A</v>
      </c>
      <c r="I46" s="32">
        <v>37.96</v>
      </c>
      <c r="J46" s="32">
        <v>13.03</v>
      </c>
      <c r="K46" s="30" t="str">
        <f t="shared" si="5"/>
        <v>Yes</v>
      </c>
    </row>
    <row r="47" spans="1:11">
      <c r="A47" s="51" t="s">
        <v>285</v>
      </c>
      <c r="B47" s="25" t="s">
        <v>49</v>
      </c>
      <c r="C47" s="30">
        <v>95.986654682999998</v>
      </c>
      <c r="D47" s="30" t="str">
        <f>IF($B47="N/A","N/A",IF(C47&gt;15,"No",IF(C47&lt;-15,"No","Yes")))</f>
        <v>N/A</v>
      </c>
      <c r="E47" s="30">
        <v>94.497175444000007</v>
      </c>
      <c r="F47" s="30" t="str">
        <f>IF($B47="N/A","N/A",IF(E47&gt;15,"No",IF(E47&lt;-15,"No","Yes")))</f>
        <v>N/A</v>
      </c>
      <c r="G47" s="30">
        <v>93.742235246999996</v>
      </c>
      <c r="H47" s="30" t="str">
        <f>IF($B47="N/A","N/A",IF(G47&gt;15,"No",IF(G47&lt;-15,"No","Yes")))</f>
        <v>N/A</v>
      </c>
      <c r="I47" s="32">
        <v>-1.55</v>
      </c>
      <c r="J47" s="32">
        <v>-0.79900000000000004</v>
      </c>
      <c r="K47" s="30" t="str">
        <f t="shared" si="5"/>
        <v>Yes</v>
      </c>
    </row>
    <row r="48" spans="1:11">
      <c r="A48" s="51" t="s">
        <v>286</v>
      </c>
      <c r="B48" s="25" t="s">
        <v>49</v>
      </c>
      <c r="C48" s="30">
        <v>62.446937519000002</v>
      </c>
      <c r="D48" s="30" t="str">
        <f>IF($B48="N/A","N/A",IF(C48&gt;15,"No",IF(C48&lt;-15,"No","Yes")))</f>
        <v>N/A</v>
      </c>
      <c r="E48" s="30">
        <v>65.026198469999997</v>
      </c>
      <c r="F48" s="30" t="str">
        <f>IF($B48="N/A","N/A",IF(E48&gt;15,"No",IF(E48&lt;-15,"No","Yes")))</f>
        <v>N/A</v>
      </c>
      <c r="G48" s="30">
        <v>69.906822964</v>
      </c>
      <c r="H48" s="30" t="str">
        <f>IF($B48="N/A","N/A",IF(G48&gt;15,"No",IF(G48&lt;-15,"No","Yes")))</f>
        <v>N/A</v>
      </c>
      <c r="I48" s="32">
        <v>4.13</v>
      </c>
      <c r="J48" s="32">
        <v>7.5060000000000002</v>
      </c>
      <c r="K48" s="30" t="str">
        <f t="shared" si="5"/>
        <v>Yes</v>
      </c>
    </row>
    <row r="49" spans="1:11">
      <c r="A49" s="51" t="s">
        <v>287</v>
      </c>
      <c r="B49" s="25" t="s">
        <v>49</v>
      </c>
      <c r="C49" s="30">
        <v>32.183649934000002</v>
      </c>
      <c r="D49" s="30" t="str">
        <f>IF($B49="N/A","N/A",IF(C49&gt;15,"No",IF(C49&lt;-15,"No","Yes")))</f>
        <v>N/A</v>
      </c>
      <c r="E49" s="30">
        <v>29.794393771999999</v>
      </c>
      <c r="F49" s="30" t="str">
        <f>IF($B49="N/A","N/A",IF(E49&gt;15,"No",IF(E49&lt;-15,"No","Yes")))</f>
        <v>N/A</v>
      </c>
      <c r="G49" s="30">
        <v>24.703085862999998</v>
      </c>
      <c r="H49" s="30" t="str">
        <f>IF($B49="N/A","N/A",IF(G49&gt;15,"No",IF(G49&lt;-15,"No","Yes")))</f>
        <v>N/A</v>
      </c>
      <c r="I49" s="32">
        <v>-7.42</v>
      </c>
      <c r="J49" s="32">
        <v>-17.100000000000001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917726</v>
      </c>
      <c r="D7" s="151" t="str">
        <f>IF($B7="N/A","N/A",IF(C7&gt;10,"No",IF(C7&lt;-10,"No","Yes")))</f>
        <v>N/A</v>
      </c>
      <c r="E7" s="150">
        <v>919466</v>
      </c>
      <c r="F7" s="151" t="str">
        <f>IF($B7="N/A","N/A",IF(E7&gt;10,"No",IF(E7&lt;-10,"No","Yes")))</f>
        <v>N/A</v>
      </c>
      <c r="G7" s="150">
        <v>960478</v>
      </c>
      <c r="H7" s="151" t="str">
        <f>IF($B7="N/A","N/A",IF(G7&gt;10,"No",IF(G7&lt;-10,"No","Yes")))</f>
        <v>N/A</v>
      </c>
      <c r="I7" s="152">
        <v>0.18959999999999999</v>
      </c>
      <c r="J7" s="152">
        <v>4.46</v>
      </c>
      <c r="K7" s="153" t="s">
        <v>1193</v>
      </c>
      <c r="L7" s="154" t="str">
        <f>IF(J7="Div by 0", "N/A", IF(K7="N/A","N/A", IF(J7&gt;VALUE(MID(K7,1,2)), "No", IF(J7&lt;-1*VALUE(MID(K7,1,2)), "No", "Yes"))))</f>
        <v>Yes</v>
      </c>
    </row>
    <row r="8" spans="1:12">
      <c r="A8" s="51" t="s">
        <v>288</v>
      </c>
      <c r="B8" s="25" t="s">
        <v>49</v>
      </c>
      <c r="C8" s="31">
        <v>3231620801</v>
      </c>
      <c r="D8" s="27" t="str">
        <f>IF($B8="N/A","N/A",IF(C8&gt;10,"No",IF(C8&lt;-10,"No","Yes")))</f>
        <v>N/A</v>
      </c>
      <c r="E8" s="31">
        <v>3616310839</v>
      </c>
      <c r="F8" s="27" t="str">
        <f>IF($B8="N/A","N/A",IF(E8&gt;10,"No",IF(E8&lt;-10,"No","Yes")))</f>
        <v>N/A</v>
      </c>
      <c r="G8" s="31">
        <v>3899982239</v>
      </c>
      <c r="H8" s="27" t="str">
        <f>IF($B8="N/A","N/A",IF(G8&gt;10,"No",IF(G8&lt;-10,"No","Yes")))</f>
        <v>N/A</v>
      </c>
      <c r="I8" s="28">
        <v>11.9</v>
      </c>
      <c r="J8" s="28">
        <v>7.8440000000000003</v>
      </c>
      <c r="K8" s="29" t="s">
        <v>1193</v>
      </c>
      <c r="L8" s="30" t="str">
        <f>IF(J8="Div by 0", "N/A", IF(K8="N/A","N/A", IF(J8&gt;VALUE(MID(K8,1,2)), "No", IF(J8&lt;-1*VALUE(MID(K8,1,2)), "No", "Yes"))))</f>
        <v>Yes</v>
      </c>
    </row>
    <row r="9" spans="1:12">
      <c r="A9" s="85" t="s">
        <v>1073</v>
      </c>
      <c r="B9" s="30" t="s">
        <v>49</v>
      </c>
      <c r="C9" s="32">
        <v>8.3298282930000003</v>
      </c>
      <c r="D9" s="27" t="str">
        <f>IF($B9="N/A","N/A",IF(C9&gt;10,"No",IF(C9&lt;-10,"No","Yes")))</f>
        <v>N/A</v>
      </c>
      <c r="E9" s="32">
        <v>5.6966761141999998</v>
      </c>
      <c r="F9" s="27" t="str">
        <f>IF($B9="N/A","N/A",IF(E9&gt;10,"No",IF(E9&lt;-10,"No","Yes")))</f>
        <v>N/A</v>
      </c>
      <c r="G9" s="32">
        <v>5.8435487330000004</v>
      </c>
      <c r="H9" s="27" t="str">
        <f>IF($B9="N/A","N/A",IF(G9&gt;10,"No",IF(G9&lt;-10,"No","Yes")))</f>
        <v>N/A</v>
      </c>
      <c r="I9" s="28">
        <v>-31.6</v>
      </c>
      <c r="J9" s="28">
        <v>2.5779999999999998</v>
      </c>
      <c r="K9" s="30" t="s">
        <v>49</v>
      </c>
      <c r="L9" s="30" t="str">
        <f>IF(J9="Div by 0", "N/A", IF(K9="N/A","N/A", IF(J9&gt;VALUE(MID(K9,1,2)), "No", IF(J9&lt;-1*VALUE(MID(K9,1,2)), "No", "Yes"))))</f>
        <v>N/A</v>
      </c>
    </row>
    <row r="10" spans="1:12">
      <c r="A10" s="85" t="s">
        <v>289</v>
      </c>
      <c r="B10" s="30" t="s">
        <v>49</v>
      </c>
      <c r="C10" s="32">
        <v>8.2405859700999997</v>
      </c>
      <c r="D10" s="27" t="str">
        <f t="shared" ref="D10:D17" si="0">IF($B10="N/A","N/A",IF(C10&gt;10,"No",IF(C10&lt;-10,"No","Yes")))</f>
        <v>N/A</v>
      </c>
      <c r="E10" s="32">
        <v>5.3835595877999998</v>
      </c>
      <c r="F10" s="27" t="str">
        <f t="shared" ref="F10:F17" si="1">IF($B10="N/A","N/A",IF(E10&gt;10,"No",IF(E10&lt;-10,"No","Yes")))</f>
        <v>N/A</v>
      </c>
      <c r="G10" s="32">
        <v>4.1941616570000004</v>
      </c>
      <c r="H10" s="27" t="str">
        <f t="shared" ref="H10:H17" si="2">IF($B10="N/A","N/A",IF(G10&gt;10,"No",IF(G10&lt;-10,"No","Yes")))</f>
        <v>N/A</v>
      </c>
      <c r="I10" s="28">
        <v>-34.700000000000003</v>
      </c>
      <c r="J10" s="28">
        <v>-22.1</v>
      </c>
      <c r="K10" s="30" t="s">
        <v>49</v>
      </c>
      <c r="L10" s="30" t="str">
        <f t="shared" ref="L10:L24" si="3">IF(J10="Div by 0", "N/A", IF(K10="N/A","N/A", IF(J10&gt;VALUE(MID(K10,1,2)), "No", IF(J10&lt;-1*VALUE(MID(K10,1,2)), "No", "Yes"))))</f>
        <v>N/A</v>
      </c>
    </row>
    <row r="11" spans="1:12">
      <c r="A11" s="85" t="s">
        <v>290</v>
      </c>
      <c r="B11" s="30" t="s">
        <v>49</v>
      </c>
      <c r="C11" s="32">
        <v>8.9192198978999997</v>
      </c>
      <c r="D11" s="27" t="str">
        <f t="shared" si="0"/>
        <v>N/A</v>
      </c>
      <c r="E11" s="32">
        <v>11.212812654</v>
      </c>
      <c r="F11" s="27" t="str">
        <f t="shared" si="1"/>
        <v>N/A</v>
      </c>
      <c r="G11" s="32">
        <v>16.113331071000001</v>
      </c>
      <c r="H11" s="27" t="str">
        <f t="shared" si="2"/>
        <v>N/A</v>
      </c>
      <c r="I11" s="28">
        <v>25.72</v>
      </c>
      <c r="J11" s="28">
        <v>43.7</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74.510365839000002</v>
      </c>
      <c r="D13" s="27" t="str">
        <f t="shared" si="0"/>
        <v>N/A</v>
      </c>
      <c r="E13" s="32">
        <v>77.706951644</v>
      </c>
      <c r="F13" s="27" t="str">
        <f t="shared" si="1"/>
        <v>N/A</v>
      </c>
      <c r="G13" s="32">
        <v>73.848958538999995</v>
      </c>
      <c r="H13" s="27" t="str">
        <f t="shared" si="2"/>
        <v>N/A</v>
      </c>
      <c r="I13" s="28">
        <v>4.29</v>
      </c>
      <c r="J13" s="28">
        <v>-4.96</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452</v>
      </c>
      <c r="D17" s="27" t="str">
        <f t="shared" si="0"/>
        <v>N/A</v>
      </c>
      <c r="E17" s="26">
        <v>1039</v>
      </c>
      <c r="F17" s="27" t="str">
        <f t="shared" si="1"/>
        <v>N/A</v>
      </c>
      <c r="G17" s="26">
        <v>673</v>
      </c>
      <c r="H17" s="27" t="str">
        <f t="shared" si="2"/>
        <v>N/A</v>
      </c>
      <c r="I17" s="28">
        <v>129.9</v>
      </c>
      <c r="J17" s="28">
        <v>-35.200000000000003</v>
      </c>
      <c r="K17" s="26" t="s">
        <v>49</v>
      </c>
      <c r="L17" s="30" t="str">
        <f t="shared" si="3"/>
        <v>N/A</v>
      </c>
    </row>
    <row r="18" spans="1:12" ht="12.75" customHeight="1">
      <c r="A18" s="45" t="s">
        <v>773</v>
      </c>
      <c r="B18" s="36" t="s">
        <v>6</v>
      </c>
      <c r="C18" s="32">
        <v>4.92521733E-2</v>
      </c>
      <c r="D18" s="27" t="str">
        <f>IF($B18="N/A","N/A",IF(C18&gt;=2,"No",IF(C18&lt;0,"No","Yes")))</f>
        <v>Yes</v>
      </c>
      <c r="E18" s="32">
        <v>0.113000372</v>
      </c>
      <c r="F18" s="27" t="str">
        <f>IF($B18="N/A","N/A",IF(E18&gt;=2,"No",IF(E18&lt;0,"No","Yes")))</f>
        <v>Yes</v>
      </c>
      <c r="G18" s="32">
        <v>7.0069277999999999E-2</v>
      </c>
      <c r="H18" s="27" t="str">
        <f>IF($B18="N/A","N/A",IF(G18&gt;=2,"No",IF(G18&lt;0,"No","Yes")))</f>
        <v>Yes</v>
      </c>
      <c r="I18" s="28">
        <v>129.4</v>
      </c>
      <c r="J18" s="28">
        <v>-38</v>
      </c>
      <c r="K18" s="30" t="s">
        <v>49</v>
      </c>
      <c r="L18" s="30" t="str">
        <f t="shared" si="3"/>
        <v>N/A</v>
      </c>
    </row>
    <row r="19" spans="1:12" ht="25.5">
      <c r="A19" s="94" t="s">
        <v>774</v>
      </c>
      <c r="B19" s="36" t="s">
        <v>49</v>
      </c>
      <c r="C19" s="31">
        <v>741934</v>
      </c>
      <c r="D19" s="27" t="str">
        <f t="shared" ref="D19:D24" si="4">IF($B19="N/A","N/A",IF(C19&gt;10,"No",IF(C19&lt;-10,"No","Yes")))</f>
        <v>N/A</v>
      </c>
      <c r="E19" s="31">
        <v>1387460</v>
      </c>
      <c r="F19" s="27" t="str">
        <f t="shared" ref="F19:F24" si="5">IF($B19="N/A","N/A",IF(E19&gt;10,"No",IF(E19&lt;-10,"No","Yes")))</f>
        <v>N/A</v>
      </c>
      <c r="G19" s="31">
        <v>1085381</v>
      </c>
      <c r="H19" s="27" t="str">
        <f t="shared" ref="H19:H24" si="6">IF($B19="N/A","N/A",IF(G19&gt;10,"No",IF(G19&lt;-10,"No","Yes")))</f>
        <v>N/A</v>
      </c>
      <c r="I19" s="28">
        <v>87.01</v>
      </c>
      <c r="J19" s="28">
        <v>-21.8</v>
      </c>
      <c r="K19" s="30" t="s">
        <v>49</v>
      </c>
      <c r="L19" s="30" t="str">
        <f t="shared" si="3"/>
        <v>N/A</v>
      </c>
    </row>
    <row r="20" spans="1:12" ht="25.5">
      <c r="A20" s="94" t="s">
        <v>775</v>
      </c>
      <c r="B20" s="36" t="s">
        <v>49</v>
      </c>
      <c r="C20" s="31">
        <v>1641.4469027</v>
      </c>
      <c r="D20" s="27" t="str">
        <f t="shared" si="4"/>
        <v>N/A</v>
      </c>
      <c r="E20" s="31">
        <v>1335.3801731999999</v>
      </c>
      <c r="F20" s="27" t="str">
        <f t="shared" si="5"/>
        <v>N/A</v>
      </c>
      <c r="G20" s="31">
        <v>1612.7503715</v>
      </c>
      <c r="H20" s="27" t="str">
        <f t="shared" si="6"/>
        <v>N/A</v>
      </c>
      <c r="I20" s="28">
        <v>-18.600000000000001</v>
      </c>
      <c r="J20" s="28">
        <v>20.77</v>
      </c>
      <c r="K20" s="30" t="s">
        <v>49</v>
      </c>
      <c r="L20" s="30" t="str">
        <f t="shared" si="3"/>
        <v>N/A</v>
      </c>
    </row>
    <row r="21" spans="1:12" ht="12.75" customHeight="1">
      <c r="A21" s="45" t="s">
        <v>776</v>
      </c>
      <c r="B21" s="25" t="s">
        <v>49</v>
      </c>
      <c r="C21" s="34">
        <v>283</v>
      </c>
      <c r="D21" s="27" t="str">
        <f t="shared" si="4"/>
        <v>N/A</v>
      </c>
      <c r="E21" s="34">
        <v>296</v>
      </c>
      <c r="F21" s="27" t="str">
        <f t="shared" si="5"/>
        <v>N/A</v>
      </c>
      <c r="G21" s="34">
        <v>210</v>
      </c>
      <c r="H21" s="27" t="str">
        <f t="shared" si="6"/>
        <v>N/A</v>
      </c>
      <c r="I21" s="28">
        <v>4.5940000000000003</v>
      </c>
      <c r="J21" s="28">
        <v>-29.1</v>
      </c>
      <c r="K21" s="26" t="s">
        <v>49</v>
      </c>
      <c r="L21" s="30" t="str">
        <f t="shared" si="3"/>
        <v>N/A</v>
      </c>
    </row>
    <row r="22" spans="1:12" ht="12.75" customHeight="1">
      <c r="A22" s="45" t="s">
        <v>777</v>
      </c>
      <c r="B22" s="25" t="s">
        <v>49</v>
      </c>
      <c r="C22" s="35">
        <v>3.0837090800000001E-2</v>
      </c>
      <c r="D22" s="27" t="str">
        <f t="shared" si="4"/>
        <v>N/A</v>
      </c>
      <c r="E22" s="35">
        <v>3.2192598699999998E-2</v>
      </c>
      <c r="F22" s="27" t="str">
        <f t="shared" si="5"/>
        <v>N/A</v>
      </c>
      <c r="G22" s="35">
        <v>2.1864113500000001E-2</v>
      </c>
      <c r="H22" s="27" t="str">
        <f t="shared" si="6"/>
        <v>N/A</v>
      </c>
      <c r="I22" s="28">
        <v>4.3959999999999999</v>
      </c>
      <c r="J22" s="28">
        <v>-32.1</v>
      </c>
      <c r="K22" s="30" t="s">
        <v>49</v>
      </c>
      <c r="L22" s="30" t="str">
        <f t="shared" si="3"/>
        <v>N/A</v>
      </c>
    </row>
    <row r="23" spans="1:12" ht="25.5">
      <c r="A23" s="86" t="s">
        <v>778</v>
      </c>
      <c r="B23" s="25" t="s">
        <v>49</v>
      </c>
      <c r="C23" s="47">
        <v>723520</v>
      </c>
      <c r="D23" s="27" t="str">
        <f t="shared" si="4"/>
        <v>N/A</v>
      </c>
      <c r="E23" s="47">
        <v>1367350</v>
      </c>
      <c r="F23" s="27" t="str">
        <f t="shared" si="5"/>
        <v>N/A</v>
      </c>
      <c r="G23" s="47">
        <v>1040077</v>
      </c>
      <c r="H23" s="27" t="str">
        <f t="shared" si="6"/>
        <v>N/A</v>
      </c>
      <c r="I23" s="28">
        <v>88.99</v>
      </c>
      <c r="J23" s="28">
        <v>-23.9</v>
      </c>
      <c r="K23" s="30" t="s">
        <v>49</v>
      </c>
      <c r="L23" s="30" t="str">
        <f t="shared" si="3"/>
        <v>N/A</v>
      </c>
    </row>
    <row r="24" spans="1:12" ht="25.5">
      <c r="A24" s="86" t="s">
        <v>779</v>
      </c>
      <c r="B24" s="25" t="s">
        <v>49</v>
      </c>
      <c r="C24" s="47">
        <v>2556.6077739000002</v>
      </c>
      <c r="D24" s="27" t="str">
        <f t="shared" si="4"/>
        <v>N/A</v>
      </c>
      <c r="E24" s="47">
        <v>4619.4256757000003</v>
      </c>
      <c r="F24" s="27" t="str">
        <f t="shared" si="5"/>
        <v>N/A</v>
      </c>
      <c r="G24" s="47">
        <v>4952.7476189999998</v>
      </c>
      <c r="H24" s="27" t="str">
        <f t="shared" si="6"/>
        <v>N/A</v>
      </c>
      <c r="I24" s="28">
        <v>80.69</v>
      </c>
      <c r="J24" s="28">
        <v>7.2160000000000002</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2746</v>
      </c>
      <c r="F26" s="27" t="str">
        <f>IF($B26="N/A","N/A",IF(E26&gt;10,"No",IF(E26&lt;-10,"No","Yes")))</f>
        <v>N/A</v>
      </c>
      <c r="G26" s="26">
        <v>10456</v>
      </c>
      <c r="H26" s="27" t="str">
        <f>IF($B26="N/A","N/A",IF(G26&gt;10,"No",IF(G26&lt;-10,"No","Yes")))</f>
        <v>N/A</v>
      </c>
      <c r="I26" s="28" t="s">
        <v>1207</v>
      </c>
      <c r="J26" s="28">
        <v>280.8</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0.29865160870000002</v>
      </c>
      <c r="F27" s="27" t="str">
        <f>IF($B27="N/A","N/A",IF(E27&gt;10,"No",IF(E27&lt;-10,"No","Yes")))</f>
        <v>N/A</v>
      </c>
      <c r="G27" s="32">
        <v>1.0886246223</v>
      </c>
      <c r="H27" s="27" t="str">
        <f>IF($B27="N/A","N/A",IF(G27&gt;10,"No",IF(G27&lt;-10,"No","Yes")))</f>
        <v>N/A</v>
      </c>
      <c r="I27" s="28" t="s">
        <v>1207</v>
      </c>
      <c r="J27" s="28">
        <v>264.5</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9473</v>
      </c>
      <c r="F28" s="27" t="str">
        <f>IF($B28="N/A","N/A",IF(E28&gt;10,"No",IF(E28&lt;-10,"No","Yes")))</f>
        <v>N/A</v>
      </c>
      <c r="G28" s="26">
        <v>21433</v>
      </c>
      <c r="H28" s="27" t="str">
        <f>IF($B28="N/A","N/A",IF(G28&gt;10,"No",IF(G28&lt;-10,"No","Yes")))</f>
        <v>N/A</v>
      </c>
      <c r="I28" s="28" t="s">
        <v>1207</v>
      </c>
      <c r="J28" s="28">
        <v>126.3</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1.0302719187</v>
      </c>
      <c r="F29" s="27" t="str">
        <f>IF($B29="N/A","N/A",IF(E29&gt;10,"No",IF(E29&lt;-10,"No","Yes")))</f>
        <v>N/A</v>
      </c>
      <c r="G29" s="32">
        <v>2.2314930690999999</v>
      </c>
      <c r="H29" s="27" t="str">
        <f>IF($B29="N/A","N/A",IF(G29&gt;10,"No",IF(G29&lt;-10,"No","Yes")))</f>
        <v>N/A</v>
      </c>
      <c r="I29" s="28" t="s">
        <v>1207</v>
      </c>
      <c r="J29" s="28">
        <v>116.6</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3357.6666667</v>
      </c>
      <c r="F30" s="27" t="str">
        <f>IF($B30="N/A","N/A",IF(E30&gt;10,"No",IF(E30&lt;-10,"No","Yes")))</f>
        <v>N/A</v>
      </c>
      <c r="G30" s="34">
        <v>13487.75</v>
      </c>
      <c r="H30" s="27" t="str">
        <f>IF($B30="N/A","N/A",IF(G30&gt;10,"No",IF(G30&lt;-10,"No","Yes")))</f>
        <v>N/A</v>
      </c>
      <c r="I30" s="28" t="s">
        <v>1207</v>
      </c>
      <c r="J30" s="28">
        <v>301.7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917274</v>
      </c>
      <c r="D32" s="27" t="str">
        <f>IF($B32="N/A","N/A",IF(C32&gt;10,"No",IF(C32&lt;-10,"No","Yes")))</f>
        <v>N/A</v>
      </c>
      <c r="E32" s="26">
        <v>915681</v>
      </c>
      <c r="F32" s="27" t="str">
        <f>IF($B32="N/A","N/A",IF(E32&gt;10,"No",IF(E32&lt;-10,"No","Yes")))</f>
        <v>N/A</v>
      </c>
      <c r="G32" s="26">
        <v>949349</v>
      </c>
      <c r="H32" s="27" t="str">
        <f>IF($B32="N/A","N/A",IF(G32&gt;10,"No",IF(G32&lt;-10,"No","Yes")))</f>
        <v>N/A</v>
      </c>
      <c r="I32" s="28">
        <v>-0.17399999999999999</v>
      </c>
      <c r="J32" s="28">
        <v>3.677</v>
      </c>
      <c r="K32" s="37" t="s">
        <v>1193</v>
      </c>
      <c r="L32" s="30" t="str">
        <f>IF(J32="Div by 0", "N/A", IF(K32="N/A","N/A", IF(J32&gt;VALUE(MID(K32,1,2)), "No", IF(J32&lt;-1*VALUE(MID(K32,1,2)), "No", "Yes"))))</f>
        <v>Yes</v>
      </c>
    </row>
    <row r="33" spans="1:12">
      <c r="A33" s="45" t="s">
        <v>295</v>
      </c>
      <c r="B33" s="26" t="s">
        <v>49</v>
      </c>
      <c r="C33" s="26">
        <v>736346.73</v>
      </c>
      <c r="D33" s="27" t="str">
        <f>IF($B33="N/A","N/A",IF(C33&gt;10,"No",IF(C33&lt;-10,"No","Yes")))</f>
        <v>N/A</v>
      </c>
      <c r="E33" s="26">
        <v>746085.82</v>
      </c>
      <c r="F33" s="27" t="str">
        <f>IF($B33="N/A","N/A",IF(E33&gt;10,"No",IF(E33&lt;-10,"No","Yes")))</f>
        <v>N/A</v>
      </c>
      <c r="G33" s="26">
        <v>773957.04</v>
      </c>
      <c r="H33" s="27" t="str">
        <f>IF($B33="N/A","N/A",IF(G33&gt;10,"No",IF(G33&lt;-10,"No","Yes")))</f>
        <v>N/A</v>
      </c>
      <c r="I33" s="28">
        <v>1.323</v>
      </c>
      <c r="J33" s="28">
        <v>3.7360000000000002</v>
      </c>
      <c r="K33" s="37" t="s">
        <v>107</v>
      </c>
      <c r="L33" s="30" t="str">
        <f>IF(J33="Div by 0", "N/A", IF(K33="N/A","N/A", IF(J33&gt;VALUE(MID(K33,1,2)), "No", IF(J33&lt;-1*VALUE(MID(K33,1,2)), "No", "Yes"))))</f>
        <v>Yes</v>
      </c>
    </row>
    <row r="34" spans="1:12">
      <c r="A34" s="45" t="s">
        <v>787</v>
      </c>
      <c r="B34" s="26" t="s">
        <v>49</v>
      </c>
      <c r="C34" s="26">
        <v>63040</v>
      </c>
      <c r="D34" s="27" t="str">
        <f>IF($B34="N/A","N/A",IF(C34&gt;10,"No",IF(C34&lt;-10,"No","Yes")))</f>
        <v>N/A</v>
      </c>
      <c r="E34" s="26">
        <v>70621</v>
      </c>
      <c r="F34" s="27" t="str">
        <f>IF($B34="N/A","N/A",IF(E34&gt;10,"No",IF(E34&lt;-10,"No","Yes")))</f>
        <v>N/A</v>
      </c>
      <c r="G34" s="26">
        <v>66972</v>
      </c>
      <c r="H34" s="27" t="str">
        <f>IF($B34="N/A","N/A",IF(G34&gt;10,"No",IF(G34&lt;-10,"No","Yes")))</f>
        <v>N/A</v>
      </c>
      <c r="I34" s="28">
        <v>12.03</v>
      </c>
      <c r="J34" s="28">
        <v>-5.17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68445</v>
      </c>
      <c r="F35" s="27" t="str">
        <f t="shared" ref="F35:F37" si="8">IF($B35="N/A","N/A",IF(E35&gt;10,"No",IF(E35&lt;-10,"No","Yes")))</f>
        <v>N/A</v>
      </c>
      <c r="G35" s="26">
        <v>64647</v>
      </c>
      <c r="H35" s="27" t="str">
        <f t="shared" ref="H35:H37" si="9">IF($B35="N/A","N/A",IF(G35&gt;10,"No",IF(G35&lt;-10,"No","Yes")))</f>
        <v>N/A</v>
      </c>
      <c r="I35" s="28" t="s">
        <v>49</v>
      </c>
      <c r="J35" s="28">
        <v>-5.55</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2176</v>
      </c>
      <c r="F36" s="27" t="str">
        <f t="shared" si="8"/>
        <v>N/A</v>
      </c>
      <c r="G36" s="26">
        <v>2325</v>
      </c>
      <c r="H36" s="27" t="str">
        <f t="shared" si="9"/>
        <v>N/A</v>
      </c>
      <c r="I36" s="28" t="s">
        <v>49</v>
      </c>
      <c r="J36" s="28">
        <v>6.8470000000000004</v>
      </c>
      <c r="K36" s="26" t="s">
        <v>49</v>
      </c>
      <c r="L36" s="30" t="str">
        <f t="shared" si="10"/>
        <v>N/A</v>
      </c>
    </row>
    <row r="37" spans="1:12">
      <c r="A37" s="45" t="s">
        <v>887</v>
      </c>
      <c r="B37" s="26" t="s">
        <v>49</v>
      </c>
      <c r="C37" s="32" t="s">
        <v>49</v>
      </c>
      <c r="D37" s="27" t="str">
        <f t="shared" si="7"/>
        <v>N/A</v>
      </c>
      <c r="E37" s="32">
        <v>7.7124020265000004</v>
      </c>
      <c r="F37" s="27" t="str">
        <f t="shared" si="8"/>
        <v>N/A</v>
      </c>
      <c r="G37" s="32">
        <v>7.0545184121000002</v>
      </c>
      <c r="H37" s="27" t="str">
        <f t="shared" si="9"/>
        <v>N/A</v>
      </c>
      <c r="I37" s="28" t="s">
        <v>49</v>
      </c>
      <c r="J37" s="28">
        <v>-8.5299999999999994</v>
      </c>
      <c r="K37" s="26" t="s">
        <v>49</v>
      </c>
      <c r="L37" s="30" t="str">
        <f t="shared" si="10"/>
        <v>N/A</v>
      </c>
    </row>
    <row r="38" spans="1:12">
      <c r="A38" s="45" t="s">
        <v>788</v>
      </c>
      <c r="B38" s="26" t="s">
        <v>49</v>
      </c>
      <c r="C38" s="26">
        <v>37551.75</v>
      </c>
      <c r="D38" s="27" t="str">
        <f>IF($B38="N/A","N/A",IF(C38&gt;10,"No",IF(C38&lt;-10,"No","Yes")))</f>
        <v>N/A</v>
      </c>
      <c r="E38" s="26">
        <v>43119.666666999998</v>
      </c>
      <c r="F38" s="27" t="str">
        <f>IF($B38="N/A","N/A",IF(E38&gt;10,"No",IF(E38&lt;-10,"No","Yes")))</f>
        <v>N/A</v>
      </c>
      <c r="G38" s="26">
        <v>39611.5</v>
      </c>
      <c r="H38" s="27" t="str">
        <f>IF($B38="N/A","N/A",IF(G38&gt;10,"No",IF(G38&lt;-10,"No","Yes")))</f>
        <v>N/A</v>
      </c>
      <c r="I38" s="28">
        <v>14.83</v>
      </c>
      <c r="J38" s="28">
        <v>-8.14</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95.031364674000002</v>
      </c>
      <c r="D40" s="27" t="str">
        <f>IF($B40="N/A","N/A",IF(C40&gt;=95,"Yes","No"))</f>
        <v>Yes</v>
      </c>
      <c r="E40" s="32">
        <v>95.830534869999994</v>
      </c>
      <c r="F40" s="27" t="str">
        <f>IF($B40="N/A","N/A",IF(E40&gt;=95,"Yes","No"))</f>
        <v>Yes</v>
      </c>
      <c r="G40" s="32">
        <v>98.216146011999996</v>
      </c>
      <c r="H40" s="27" t="str">
        <f>IF($B40="N/A","N/A",IF(G40&gt;=95,"Yes","No"))</f>
        <v>Yes</v>
      </c>
      <c r="I40" s="28">
        <v>0.84099999999999997</v>
      </c>
      <c r="J40" s="28">
        <v>2.4889999999999999</v>
      </c>
      <c r="K40" s="29" t="s">
        <v>107</v>
      </c>
      <c r="L40" s="30" t="str">
        <f t="shared" ref="L40:L89" si="11">IF(J40="Div by 0", "N/A", IF(K40="N/A","N/A", IF(J40&gt;VALUE(MID(K40,1,2)), "No", IF(J40&lt;-1*VALUE(MID(K40,1,2)), "No", "Yes"))))</f>
        <v>Yes</v>
      </c>
    </row>
    <row r="41" spans="1:12" ht="12.75" customHeight="1">
      <c r="A41" s="86" t="s">
        <v>297</v>
      </c>
      <c r="B41" s="38" t="s">
        <v>67</v>
      </c>
      <c r="C41" s="39">
        <v>94.909045715999994</v>
      </c>
      <c r="D41" s="27" t="str">
        <f>IF($B41="N/A","N/A",IF(C41&gt;95,"Yes","No"))</f>
        <v>No</v>
      </c>
      <c r="E41" s="39">
        <v>95.720780489999996</v>
      </c>
      <c r="F41" s="27" t="str">
        <f>IF($B41="N/A","N/A",IF(E41&gt;95,"Yes","No"))</f>
        <v>Yes</v>
      </c>
      <c r="G41" s="39">
        <v>97.993151096000005</v>
      </c>
      <c r="H41" s="27" t="str">
        <f>IF($B41="N/A","N/A",IF(G41&gt;95,"Yes","No"))</f>
        <v>Yes</v>
      </c>
      <c r="I41" s="41">
        <v>0.85529999999999995</v>
      </c>
      <c r="J41" s="41">
        <v>2.3740000000000001</v>
      </c>
      <c r="K41" s="42" t="s">
        <v>107</v>
      </c>
      <c r="L41" s="30" t="str">
        <f t="shared" si="11"/>
        <v>Yes</v>
      </c>
    </row>
    <row r="42" spans="1:12" ht="12.75" customHeight="1">
      <c r="A42" s="86" t="s">
        <v>298</v>
      </c>
      <c r="B42" s="38" t="s">
        <v>49</v>
      </c>
      <c r="C42" s="39">
        <v>2.15856985E-2</v>
      </c>
      <c r="D42" s="40" t="str">
        <f t="shared" ref="D42:D46" si="12">IF($B42="N/A","N/A",IF(C42&gt;10,"No",IF(C42&lt;-10,"No","Yes")))</f>
        <v>N/A</v>
      </c>
      <c r="E42" s="39">
        <v>1.9002250799999999E-2</v>
      </c>
      <c r="F42" s="40" t="str">
        <f t="shared" ref="F42:F46" si="13">IF($B42="N/A","N/A",IF(E42&gt;10,"No",IF(E42&lt;-10,"No","Yes")))</f>
        <v>N/A</v>
      </c>
      <c r="G42" s="39">
        <v>2.1804415399999999E-2</v>
      </c>
      <c r="H42" s="40" t="str">
        <f t="shared" ref="H42:H46" si="14">IF($B42="N/A","N/A",IF(G42&gt;10,"No",IF(G42&lt;-10,"No","Yes")))</f>
        <v>N/A</v>
      </c>
      <c r="I42" s="41">
        <v>-12</v>
      </c>
      <c r="J42" s="41">
        <v>14.75</v>
      </c>
      <c r="K42" s="42" t="s">
        <v>49</v>
      </c>
      <c r="L42" s="30" t="str">
        <f t="shared" si="11"/>
        <v>N/A</v>
      </c>
    </row>
    <row r="43" spans="1:12" ht="12.75" customHeight="1">
      <c r="A43" s="86" t="s">
        <v>299</v>
      </c>
      <c r="B43" s="38" t="s">
        <v>49</v>
      </c>
      <c r="C43" s="39">
        <v>6.5411210000000002E-4</v>
      </c>
      <c r="D43" s="40" t="str">
        <f t="shared" si="12"/>
        <v>N/A</v>
      </c>
      <c r="E43" s="39">
        <v>6.5525000000000002E-4</v>
      </c>
      <c r="F43" s="40" t="str">
        <f t="shared" si="13"/>
        <v>N/A</v>
      </c>
      <c r="G43" s="39">
        <v>3.1600600000000002E-4</v>
      </c>
      <c r="H43" s="40" t="str">
        <f t="shared" si="14"/>
        <v>N/A</v>
      </c>
      <c r="I43" s="41">
        <v>0.17399999999999999</v>
      </c>
      <c r="J43" s="41">
        <v>-51.8</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0.1000791476</v>
      </c>
      <c r="D45" s="27" t="str">
        <f t="shared" si="12"/>
        <v>N/A</v>
      </c>
      <c r="E45" s="35">
        <v>8.9987670399999997E-2</v>
      </c>
      <c r="F45" s="27" t="str">
        <f t="shared" si="13"/>
        <v>N/A</v>
      </c>
      <c r="G45" s="35">
        <v>0.20076915870000001</v>
      </c>
      <c r="H45" s="27" t="str">
        <f t="shared" si="14"/>
        <v>N/A</v>
      </c>
      <c r="I45" s="28">
        <v>-10.1</v>
      </c>
      <c r="J45" s="28">
        <v>123.1</v>
      </c>
      <c r="K45" s="29" t="s">
        <v>49</v>
      </c>
      <c r="L45" s="30" t="str">
        <f t="shared" si="11"/>
        <v>N/A</v>
      </c>
    </row>
    <row r="46" spans="1:12" ht="27.75" customHeight="1">
      <c r="A46" s="86" t="s">
        <v>301</v>
      </c>
      <c r="B46" s="25" t="s">
        <v>49</v>
      </c>
      <c r="C46" s="35">
        <v>0</v>
      </c>
      <c r="D46" s="27" t="str">
        <f t="shared" si="12"/>
        <v>N/A</v>
      </c>
      <c r="E46" s="35">
        <v>1.092083E-4</v>
      </c>
      <c r="F46" s="27" t="str">
        <f t="shared" si="13"/>
        <v>N/A</v>
      </c>
      <c r="G46" s="35">
        <v>1.053353E-4</v>
      </c>
      <c r="H46" s="27" t="str">
        <f t="shared" si="14"/>
        <v>N/A</v>
      </c>
      <c r="I46" s="28" t="s">
        <v>1207</v>
      </c>
      <c r="J46" s="28">
        <v>-3.55</v>
      </c>
      <c r="K46" s="29" t="s">
        <v>49</v>
      </c>
      <c r="L46" s="30" t="str">
        <f t="shared" si="11"/>
        <v>N/A</v>
      </c>
    </row>
    <row r="47" spans="1:12">
      <c r="A47" s="86" t="s">
        <v>840</v>
      </c>
      <c r="B47" s="36" t="s">
        <v>49</v>
      </c>
      <c r="C47" s="34">
        <v>46698</v>
      </c>
      <c r="D47" s="27" t="str">
        <f>IF($B47="N/A","N/A",IF(C47&gt;0,"No",IF(C47&lt;0,"No","Yes")))</f>
        <v>N/A</v>
      </c>
      <c r="E47" s="34">
        <v>39184</v>
      </c>
      <c r="F47" s="27" t="str">
        <f>IF($B47="N/A","N/A",IF(E47&gt;0,"No",IF(E47&lt;0,"No","Yes")))</f>
        <v>N/A</v>
      </c>
      <c r="G47" s="34">
        <v>19052</v>
      </c>
      <c r="H47" s="27" t="str">
        <f>IF($B47="N/A","N/A",IF(G47&gt;0,"No",IF(G47&lt;0,"No","Yes")))</f>
        <v>N/A</v>
      </c>
      <c r="I47" s="28">
        <v>-16.100000000000001</v>
      </c>
      <c r="J47" s="28">
        <v>-51.4</v>
      </c>
      <c r="K47" s="29" t="s">
        <v>49</v>
      </c>
      <c r="L47" s="30" t="str">
        <f t="shared" si="11"/>
        <v>N/A</v>
      </c>
    </row>
    <row r="48" spans="1:12">
      <c r="A48" s="86" t="s">
        <v>841</v>
      </c>
      <c r="B48" s="36" t="s">
        <v>0</v>
      </c>
      <c r="C48" s="32">
        <v>5.0909542841000004</v>
      </c>
      <c r="D48" s="27" t="str">
        <f>IF($B48="N/A","N/A",IF(C48&gt;=5,"No",IF(C48&lt;0,"No","Yes")))</f>
        <v>No</v>
      </c>
      <c r="E48" s="32">
        <v>4.2792195098999999</v>
      </c>
      <c r="F48" s="27" t="str">
        <f>IF($B48="N/A","N/A",IF(E48&gt;=5,"No",IF(E48&lt;0,"No","Yes")))</f>
        <v>Yes</v>
      </c>
      <c r="G48" s="32">
        <v>2.0068489037999999</v>
      </c>
      <c r="H48" s="27" t="str">
        <f>IF($B48="N/A","N/A",IF(G48&gt;=5,"No",IF(G48&lt;0,"No","Yes")))</f>
        <v>Yes</v>
      </c>
      <c r="I48" s="28">
        <v>-15.9</v>
      </c>
      <c r="J48" s="28">
        <v>-53.1</v>
      </c>
      <c r="K48" s="30" t="s">
        <v>49</v>
      </c>
      <c r="L48" s="30" t="str">
        <f t="shared" si="11"/>
        <v>N/A</v>
      </c>
    </row>
    <row r="49" spans="1:12" ht="12.75" customHeight="1">
      <c r="A49" s="88" t="s">
        <v>842</v>
      </c>
      <c r="B49" s="38" t="s">
        <v>49</v>
      </c>
      <c r="C49" s="39">
        <v>92.584264851</v>
      </c>
      <c r="D49" s="40" t="str">
        <f t="shared" ref="D49:D52" si="15">IF($B49="N/A","N/A",IF(C49&gt;10,"No",IF(C49&lt;-10,"No","Yes")))</f>
        <v>N/A</v>
      </c>
      <c r="E49" s="39">
        <v>90.736014699999998</v>
      </c>
      <c r="F49" s="40" t="str">
        <f t="shared" ref="F49:F52" si="16">IF($B49="N/A","N/A",IF(E49&gt;10,"No",IF(E49&lt;-10,"No","Yes")))</f>
        <v>N/A</v>
      </c>
      <c r="G49" s="39">
        <v>83.812723074000004</v>
      </c>
      <c r="H49" s="40" t="str">
        <f t="shared" ref="H49:H52" si="17">IF($B49="N/A","N/A",IF(G49&gt;10,"No",IF(G49&lt;-10,"No","Yes")))</f>
        <v>N/A</v>
      </c>
      <c r="I49" s="28">
        <v>-2</v>
      </c>
      <c r="J49" s="28">
        <v>-7.63</v>
      </c>
      <c r="K49" s="42" t="s">
        <v>49</v>
      </c>
      <c r="L49" s="30" t="str">
        <f t="shared" ref="L49:L52" si="18">IF(J49="Div by 0", "N/A", IF(K49="N/A","N/A", IF(J49&gt;VALUE(MID(K49,1,2)), "No", IF(J49&lt;-1*VALUE(MID(K49,1,2)), "No", "Yes"))))</f>
        <v>N/A</v>
      </c>
    </row>
    <row r="50" spans="1:12" ht="12.75" customHeight="1">
      <c r="A50" s="88" t="s">
        <v>843</v>
      </c>
      <c r="B50" s="38" t="s">
        <v>49</v>
      </c>
      <c r="C50" s="39">
        <v>57.634159920999998</v>
      </c>
      <c r="D50" s="40" t="str">
        <f t="shared" si="15"/>
        <v>N/A</v>
      </c>
      <c r="E50" s="39">
        <v>61.935994282999999</v>
      </c>
      <c r="F50" s="40" t="str">
        <f t="shared" si="16"/>
        <v>N/A</v>
      </c>
      <c r="G50" s="39">
        <v>46.609279866000001</v>
      </c>
      <c r="H50" s="40" t="str">
        <f t="shared" si="17"/>
        <v>N/A</v>
      </c>
      <c r="I50" s="28">
        <v>7.4640000000000004</v>
      </c>
      <c r="J50" s="28">
        <v>-24.7</v>
      </c>
      <c r="K50" s="42" t="s">
        <v>49</v>
      </c>
      <c r="L50" s="30" t="str">
        <f t="shared" si="18"/>
        <v>N/A</v>
      </c>
    </row>
    <row r="51" spans="1:12" ht="12.75" customHeight="1">
      <c r="A51" s="88" t="s">
        <v>844</v>
      </c>
      <c r="B51" s="38" t="s">
        <v>49</v>
      </c>
      <c r="C51" s="39">
        <v>6.8589661227000001</v>
      </c>
      <c r="D51" s="40" t="str">
        <f t="shared" si="15"/>
        <v>N/A</v>
      </c>
      <c r="E51" s="39">
        <v>8.8913842385000006</v>
      </c>
      <c r="F51" s="40" t="str">
        <f t="shared" si="16"/>
        <v>N/A</v>
      </c>
      <c r="G51" s="39">
        <v>16.633424311999999</v>
      </c>
      <c r="H51" s="40" t="str">
        <f t="shared" si="17"/>
        <v>N/A</v>
      </c>
      <c r="I51" s="28">
        <v>29.63</v>
      </c>
      <c r="J51" s="28">
        <v>87.07</v>
      </c>
      <c r="K51" s="42" t="s">
        <v>49</v>
      </c>
      <c r="L51" s="30" t="str">
        <f t="shared" si="18"/>
        <v>N/A</v>
      </c>
    </row>
    <row r="52" spans="1:12" ht="12.75" customHeight="1">
      <c r="A52" s="88" t="s">
        <v>960</v>
      </c>
      <c r="B52" s="38" t="s">
        <v>49</v>
      </c>
      <c r="C52" s="39" t="s">
        <v>49</v>
      </c>
      <c r="D52" s="40" t="str">
        <f t="shared" si="15"/>
        <v>N/A</v>
      </c>
      <c r="E52" s="39">
        <v>0.3139036341</v>
      </c>
      <c r="F52" s="40" t="str">
        <f t="shared" si="16"/>
        <v>N/A</v>
      </c>
      <c r="G52" s="39">
        <v>0.29918118830000001</v>
      </c>
      <c r="H52" s="40" t="str">
        <f t="shared" si="17"/>
        <v>N/A</v>
      </c>
      <c r="I52" s="28" t="s">
        <v>49</v>
      </c>
      <c r="J52" s="28">
        <v>-4.6900000000000004</v>
      </c>
      <c r="K52" s="42" t="s">
        <v>49</v>
      </c>
      <c r="L52" s="30" t="str">
        <f t="shared" si="18"/>
        <v>N/A</v>
      </c>
    </row>
    <row r="53" spans="1:12">
      <c r="A53" s="94" t="s">
        <v>302</v>
      </c>
      <c r="B53" s="36" t="s">
        <v>121</v>
      </c>
      <c r="C53" s="34">
        <v>64</v>
      </c>
      <c r="D53" s="27" t="str">
        <f>IF($B53="N/A","N/A",IF(C53&gt;0,"No",IF(C53&lt;0,"No","Yes")))</f>
        <v>No</v>
      </c>
      <c r="E53" s="34">
        <v>33</v>
      </c>
      <c r="F53" s="27" t="str">
        <f>IF($B53="N/A","N/A",IF(E53&gt;0,"No",IF(E53&lt;0,"No","Yes")))</f>
        <v>No</v>
      </c>
      <c r="G53" s="34">
        <v>254</v>
      </c>
      <c r="H53" s="27" t="str">
        <f>IF($B53="N/A","N/A",IF(G53&gt;0,"No",IF(G53&lt;0,"No","Yes")))</f>
        <v>No</v>
      </c>
      <c r="I53" s="28">
        <v>-48.4</v>
      </c>
      <c r="J53" s="28">
        <v>669.7</v>
      </c>
      <c r="K53" s="29" t="s">
        <v>49</v>
      </c>
      <c r="L53" s="30" t="str">
        <f t="shared" ref="L53" si="19">IF(J53="Div by 0", "N/A", IF(K53="N/A","N/A", IF(J53&gt;VALUE(MID(K53,1,2)), "No", IF(J53&lt;-1*VALUE(MID(K53,1,2)), "No", "Yes"))))</f>
        <v>N/A</v>
      </c>
    </row>
    <row r="54" spans="1:12">
      <c r="A54" s="86" t="s">
        <v>807</v>
      </c>
      <c r="B54" s="36" t="s">
        <v>138</v>
      </c>
      <c r="C54" s="32">
        <v>1.39543909E-2</v>
      </c>
      <c r="D54" s="27" t="str">
        <f>IF($B54="N/A","N/A",IF(C54&gt;=10,"No",IF(C54&lt;0,"No","Yes")))</f>
        <v>Yes</v>
      </c>
      <c r="E54" s="32">
        <v>7.2077503000000003E-3</v>
      </c>
      <c r="F54" s="27" t="str">
        <f>IF($B54="N/A","N/A",IF(E54&gt;=10,"No",IF(E54&lt;0,"No","Yes")))</f>
        <v>Yes</v>
      </c>
      <c r="G54" s="32">
        <v>5.3510352900000002E-2</v>
      </c>
      <c r="H54" s="27" t="str">
        <f>IF($B54="N/A","N/A",IF(G54&gt;=10,"No",IF(G54&lt;0,"No","Yes")))</f>
        <v>Yes</v>
      </c>
      <c r="I54" s="28">
        <v>-48.3</v>
      </c>
      <c r="J54" s="28">
        <v>642.4</v>
      </c>
      <c r="K54" s="29" t="s">
        <v>49</v>
      </c>
      <c r="L54" s="30" t="str">
        <f t="shared" ref="L54:L58" si="20">IF(J54="Div by 0", "N/A", IF(K54="N/A","N/A", IF(J54&gt;VALUE(MID(K54,1,2)), "No", IF(J54&lt;-1*VALUE(MID(K54,1,2)), "No", "Yes"))))</f>
        <v>N/A</v>
      </c>
    </row>
    <row r="55" spans="1:12">
      <c r="A55" s="88" t="s">
        <v>842</v>
      </c>
      <c r="B55" s="25" t="s">
        <v>49</v>
      </c>
      <c r="C55" s="35">
        <v>75</v>
      </c>
      <c r="D55" s="40" t="str">
        <f t="shared" ref="D55:D58" si="21">IF($B55="N/A","N/A",IF(C55&gt;10,"No",IF(C55&lt;-10,"No","Yes")))</f>
        <v>N/A</v>
      </c>
      <c r="E55" s="35">
        <v>78.787878788</v>
      </c>
      <c r="F55" s="27" t="str">
        <f t="shared" ref="F55:F58" si="22">IF($B55="N/A","N/A",IF(E55&gt;10,"No",IF(E55&lt;-10,"No","Yes")))</f>
        <v>N/A</v>
      </c>
      <c r="G55" s="35">
        <v>96.259842520000007</v>
      </c>
      <c r="H55" s="27" t="str">
        <f t="shared" ref="H55:H58" si="23">IF($B55="N/A","N/A",IF(G55&gt;10,"No",IF(G55&lt;-10,"No","Yes")))</f>
        <v>N/A</v>
      </c>
      <c r="I55" s="28">
        <v>5.0510000000000002</v>
      </c>
      <c r="J55" s="28">
        <v>22.18</v>
      </c>
      <c r="K55" s="29" t="s">
        <v>49</v>
      </c>
      <c r="L55" s="30" t="str">
        <f t="shared" si="20"/>
        <v>N/A</v>
      </c>
    </row>
    <row r="56" spans="1:12">
      <c r="A56" s="88" t="s">
        <v>843</v>
      </c>
      <c r="B56" s="25" t="s">
        <v>49</v>
      </c>
      <c r="C56" s="35">
        <v>1.5625</v>
      </c>
      <c r="D56" s="40" t="str">
        <f t="shared" ref="D56" si="24">IF($B56="N/A","N/A",IF(C56&gt;10,"No",IF(C56&lt;-10,"No","Yes")))</f>
        <v>N/A</v>
      </c>
      <c r="E56" s="35">
        <v>3.0303030302999998</v>
      </c>
      <c r="F56" s="27" t="str">
        <f t="shared" ref="F56" si="25">IF($B56="N/A","N/A",IF(E56&gt;10,"No",IF(E56&lt;-10,"No","Yes")))</f>
        <v>N/A</v>
      </c>
      <c r="G56" s="35">
        <v>61.811023622</v>
      </c>
      <c r="H56" s="27" t="str">
        <f t="shared" ref="H56" si="26">IF($B56="N/A","N/A",IF(G56&gt;10,"No",IF(G56&lt;-10,"No","Yes")))</f>
        <v>N/A</v>
      </c>
      <c r="I56" s="28">
        <v>93.94</v>
      </c>
      <c r="J56" s="28">
        <v>1940</v>
      </c>
      <c r="K56" s="29" t="s">
        <v>49</v>
      </c>
      <c r="L56" s="30" t="str">
        <f t="shared" ref="L56" si="27">IF(J56="Div by 0", "N/A", IF(K56="N/A","N/A", IF(J56&gt;VALUE(MID(K56,1,2)), "No", IF(J56&lt;-1*VALUE(MID(K56,1,2)), "No", "Yes"))))</f>
        <v>N/A</v>
      </c>
    </row>
    <row r="57" spans="1:12">
      <c r="A57" s="88" t="s">
        <v>844</v>
      </c>
      <c r="B57" s="25" t="s">
        <v>49</v>
      </c>
      <c r="C57" s="35">
        <v>0.78125</v>
      </c>
      <c r="D57" s="40" t="str">
        <f t="shared" si="21"/>
        <v>N/A</v>
      </c>
      <c r="E57" s="35">
        <v>0</v>
      </c>
      <c r="F57" s="27" t="str">
        <f t="shared" si="22"/>
        <v>N/A</v>
      </c>
      <c r="G57" s="35">
        <v>0.19685039369999999</v>
      </c>
      <c r="H57" s="27" t="str">
        <f t="shared" si="23"/>
        <v>N/A</v>
      </c>
      <c r="I57" s="28">
        <v>-100</v>
      </c>
      <c r="J57" s="28" t="s">
        <v>1207</v>
      </c>
      <c r="K57" s="29" t="s">
        <v>49</v>
      </c>
      <c r="L57" s="30" t="str">
        <f t="shared" si="20"/>
        <v>N/A</v>
      </c>
    </row>
    <row r="58" spans="1:12">
      <c r="A58" s="88" t="s">
        <v>960</v>
      </c>
      <c r="B58" s="25" t="s">
        <v>49</v>
      </c>
      <c r="C58" s="35" t="s">
        <v>49</v>
      </c>
      <c r="D58" s="40" t="str">
        <f t="shared" si="21"/>
        <v>N/A</v>
      </c>
      <c r="E58" s="35">
        <v>7.5757575758</v>
      </c>
      <c r="F58" s="27" t="str">
        <f t="shared" si="22"/>
        <v>N/A</v>
      </c>
      <c r="G58" s="35">
        <v>0.19685039369999999</v>
      </c>
      <c r="H58" s="27" t="str">
        <f t="shared" si="23"/>
        <v>N/A</v>
      </c>
      <c r="I58" s="28" t="s">
        <v>49</v>
      </c>
      <c r="J58" s="28">
        <v>-97.4</v>
      </c>
      <c r="K58" s="29" t="s">
        <v>49</v>
      </c>
      <c r="L58" s="30" t="str">
        <f t="shared" si="20"/>
        <v>N/A</v>
      </c>
    </row>
    <row r="59" spans="1:12">
      <c r="A59" s="94" t="s">
        <v>303</v>
      </c>
      <c r="B59" s="25" t="s">
        <v>49</v>
      </c>
      <c r="C59" s="39">
        <v>17.425327656</v>
      </c>
      <c r="D59" s="40" t="str">
        <f>IF($B59="N/A","N/A",IF(C59&gt;10,"No",IF(C59&lt;-10,"No","Yes")))</f>
        <v>N/A</v>
      </c>
      <c r="E59" s="39">
        <v>17.586910724999999</v>
      </c>
      <c r="F59" s="40" t="str">
        <f>IF($B59="N/A","N/A",IF(E59&gt;10,"No",IF(E59&lt;-10,"No","Yes")))</f>
        <v>N/A</v>
      </c>
      <c r="G59" s="39">
        <v>17.047471477999999</v>
      </c>
      <c r="H59" s="40" t="str">
        <f>IF($B59="N/A","N/A",IF(G59&gt;10,"No",IF(G59&lt;-10,"No","Yes")))</f>
        <v>N/A</v>
      </c>
      <c r="I59" s="28">
        <v>0.92730000000000001</v>
      </c>
      <c r="J59" s="28">
        <v>-3.07</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99.999563925000004</v>
      </c>
      <c r="D61" s="27" t="str">
        <f>IF($B61="N/A","N/A",IF(C61&gt;=98,"Yes","No"))</f>
        <v>Yes</v>
      </c>
      <c r="E61" s="35">
        <v>99.999453958000004</v>
      </c>
      <c r="F61" s="27" t="str">
        <f>IF($B61="N/A","N/A",IF(E61&gt;=98,"Yes","No"))</f>
        <v>Yes</v>
      </c>
      <c r="G61" s="35">
        <v>99.999367988000003</v>
      </c>
      <c r="H61" s="27" t="str">
        <f>IF($B61="N/A","N/A",IF(G61&gt;=98,"Yes","No"))</f>
        <v>Yes</v>
      </c>
      <c r="I61" s="28">
        <v>0</v>
      </c>
      <c r="J61" s="28">
        <v>0</v>
      </c>
      <c r="K61" s="29" t="s">
        <v>107</v>
      </c>
      <c r="L61" s="30" t="str">
        <f t="shared" si="11"/>
        <v>Yes</v>
      </c>
    </row>
    <row r="62" spans="1:12">
      <c r="A62" s="94" t="s">
        <v>91</v>
      </c>
      <c r="B62" s="36" t="s">
        <v>118</v>
      </c>
      <c r="C62" s="35">
        <v>99.960317200999995</v>
      </c>
      <c r="D62" s="27" t="str">
        <f>IF($B62="N/A","N/A",IF(C62&gt;=95,"Yes","No"))</f>
        <v>Yes</v>
      </c>
      <c r="E62" s="35">
        <v>99.959920539999999</v>
      </c>
      <c r="F62" s="27" t="str">
        <f>IF($B62="N/A","N/A",IF(E62&gt;=95,"Yes","No"))</f>
        <v>Yes</v>
      </c>
      <c r="G62" s="35">
        <v>99.984094364000001</v>
      </c>
      <c r="H62" s="27" t="str">
        <f>IF($B62="N/A","N/A",IF(G62&gt;=95,"Yes","No"))</f>
        <v>Yes</v>
      </c>
      <c r="I62" s="28">
        <v>0</v>
      </c>
      <c r="J62" s="28">
        <v>2.4199999999999999E-2</v>
      </c>
      <c r="K62" s="29" t="s">
        <v>107</v>
      </c>
      <c r="L62" s="30" t="str">
        <f t="shared" si="11"/>
        <v>Yes</v>
      </c>
    </row>
    <row r="63" spans="1:12">
      <c r="A63" s="94" t="s">
        <v>142</v>
      </c>
      <c r="B63" s="25" t="s">
        <v>49</v>
      </c>
      <c r="C63" s="35">
        <v>40.922995745999998</v>
      </c>
      <c r="D63" s="27" t="str">
        <f t="shared" ref="D63:D68" si="28">IF($B63="N/A","N/A",IF(C63&gt;10,"No",IF(C63&lt;-10,"No","Yes")))</f>
        <v>N/A</v>
      </c>
      <c r="E63" s="35">
        <v>40.792918057999998</v>
      </c>
      <c r="F63" s="27" t="str">
        <f t="shared" ref="F63:F68" si="29">IF($B63="N/A","N/A",IF(E63&gt;10,"No",IF(E63&lt;-10,"No","Yes")))</f>
        <v>N/A</v>
      </c>
      <c r="G63" s="35">
        <v>41.258167438999998</v>
      </c>
      <c r="H63" s="27" t="str">
        <f t="shared" ref="H63:H68" si="30">IF($B63="N/A","N/A",IF(G63&gt;10,"No",IF(G63&lt;-10,"No","Yes")))</f>
        <v>N/A</v>
      </c>
      <c r="I63" s="28">
        <v>-0.318</v>
      </c>
      <c r="J63" s="28">
        <v>1.141</v>
      </c>
      <c r="K63" s="29" t="s">
        <v>107</v>
      </c>
      <c r="L63" s="30" t="str">
        <f t="shared" si="11"/>
        <v>Yes</v>
      </c>
    </row>
    <row r="64" spans="1:12">
      <c r="A64" s="94" t="s">
        <v>143</v>
      </c>
      <c r="B64" s="25" t="s">
        <v>49</v>
      </c>
      <c r="C64" s="35">
        <v>49.109753464999997</v>
      </c>
      <c r="D64" s="27" t="str">
        <f t="shared" si="28"/>
        <v>N/A</v>
      </c>
      <c r="E64" s="35">
        <v>48.398732746</v>
      </c>
      <c r="F64" s="27" t="str">
        <f t="shared" si="29"/>
        <v>N/A</v>
      </c>
      <c r="G64" s="35">
        <v>47.482116693000002</v>
      </c>
      <c r="H64" s="27" t="str">
        <f t="shared" si="30"/>
        <v>N/A</v>
      </c>
      <c r="I64" s="28">
        <v>-1.45</v>
      </c>
      <c r="J64" s="28">
        <v>-1.89</v>
      </c>
      <c r="K64" s="29" t="s">
        <v>107</v>
      </c>
      <c r="L64" s="30" t="str">
        <f t="shared" si="11"/>
        <v>Yes</v>
      </c>
    </row>
    <row r="65" spans="1:12">
      <c r="A65" s="94" t="s">
        <v>144</v>
      </c>
      <c r="B65" s="25" t="s">
        <v>49</v>
      </c>
      <c r="C65" s="35">
        <v>0.19895908970000001</v>
      </c>
      <c r="D65" s="27" t="str">
        <f t="shared" si="28"/>
        <v>N/A</v>
      </c>
      <c r="E65" s="35">
        <v>0.21306546709999999</v>
      </c>
      <c r="F65" s="27" t="str">
        <f t="shared" si="29"/>
        <v>N/A</v>
      </c>
      <c r="G65" s="35">
        <v>2.2119368114000002</v>
      </c>
      <c r="H65" s="27" t="str">
        <f t="shared" si="30"/>
        <v>N/A</v>
      </c>
      <c r="I65" s="28">
        <v>7.09</v>
      </c>
      <c r="J65" s="28">
        <v>938.1</v>
      </c>
      <c r="K65" s="29" t="s">
        <v>107</v>
      </c>
      <c r="L65" s="30" t="str">
        <f t="shared" si="11"/>
        <v>No</v>
      </c>
    </row>
    <row r="66" spans="1:12">
      <c r="A66" s="94" t="s">
        <v>145</v>
      </c>
      <c r="B66" s="36" t="s">
        <v>49</v>
      </c>
      <c r="C66" s="35">
        <v>0.45907765839999998</v>
      </c>
      <c r="D66" s="33" t="str">
        <f t="shared" si="28"/>
        <v>N/A</v>
      </c>
      <c r="E66" s="35">
        <v>0.48149956150000001</v>
      </c>
      <c r="F66" s="33" t="str">
        <f t="shared" si="29"/>
        <v>N/A</v>
      </c>
      <c r="G66" s="35">
        <v>0.4976041477</v>
      </c>
      <c r="H66" s="33" t="str">
        <f t="shared" si="30"/>
        <v>N/A</v>
      </c>
      <c r="I66" s="28">
        <v>4.8840000000000003</v>
      </c>
      <c r="J66" s="28">
        <v>3.3450000000000002</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9.3092140407000006</v>
      </c>
      <c r="D69" s="33" t="str">
        <f>IF($B69="N/A","N/A",IF(C69&gt;=5,"No",IF(C69&lt;0,"No","Yes")))</f>
        <v>No</v>
      </c>
      <c r="E69" s="35">
        <v>10.113784167</v>
      </c>
      <c r="F69" s="33" t="str">
        <f>IF($B69="N/A","N/A",IF(E69&gt;=5,"No",IF(E69&lt;0,"No","Yes")))</f>
        <v>No</v>
      </c>
      <c r="G69" s="35">
        <v>8.5501749093000008</v>
      </c>
      <c r="H69" s="33" t="str">
        <f>IF($B69="N/A","N/A",IF(G69&gt;=5,"No",IF(G69&lt;0,"No","Yes")))</f>
        <v>No</v>
      </c>
      <c r="I69" s="28">
        <v>8.6430000000000007</v>
      </c>
      <c r="J69" s="28">
        <v>-15.5</v>
      </c>
      <c r="K69" s="29" t="s">
        <v>107</v>
      </c>
      <c r="L69" s="30" t="str">
        <f t="shared" si="11"/>
        <v>No</v>
      </c>
    </row>
    <row r="70" spans="1:12" ht="12.75" customHeight="1">
      <c r="A70" s="94" t="s">
        <v>308</v>
      </c>
      <c r="B70" s="36" t="s">
        <v>49</v>
      </c>
      <c r="C70" s="35">
        <v>4.5869609299</v>
      </c>
      <c r="D70" s="33" t="str">
        <f>IF($B70="N/A","N/A",IF(C70&gt;10,"No",IF(C70&lt;-10,"No","Yes")))</f>
        <v>N/A</v>
      </c>
      <c r="E70" s="35">
        <v>5.2069443397999997</v>
      </c>
      <c r="F70" s="33" t="str">
        <f>IF($B70="N/A","N/A",IF(E70&gt;10,"No",IF(E70&lt;-10,"No","Yes")))</f>
        <v>N/A</v>
      </c>
      <c r="G70" s="35">
        <v>3.2469618653999999</v>
      </c>
      <c r="H70" s="33" t="str">
        <f>IF($B70="N/A","N/A",IF(G70&gt;10,"No",IF(G70&lt;-10,"No","Yes")))</f>
        <v>N/A</v>
      </c>
      <c r="I70" s="28">
        <v>13.52</v>
      </c>
      <c r="J70" s="28">
        <v>-37.6</v>
      </c>
      <c r="K70" s="36" t="s">
        <v>107</v>
      </c>
      <c r="L70" s="30" t="str">
        <f t="shared" si="11"/>
        <v>No</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4.4034824927000003</v>
      </c>
      <c r="D72" s="27" t="str">
        <f>IF($B72="N/A","N/A",IF(C72&gt;8,"No",IF(C72&lt;2,"No","Yes")))</f>
        <v>Yes</v>
      </c>
      <c r="E72" s="32">
        <v>4.4955612270999996</v>
      </c>
      <c r="F72" s="27" t="str">
        <f>IF($B72="N/A","N/A",IF(E72&gt;8,"No",IF(E72&lt;2,"No","Yes")))</f>
        <v>Yes</v>
      </c>
      <c r="G72" s="32">
        <v>4.2476475985000004</v>
      </c>
      <c r="H72" s="27" t="str">
        <f>IF($B72="N/A","N/A",IF(G72&gt;8,"No",IF(G72&lt;2,"No","Yes")))</f>
        <v>Yes</v>
      </c>
      <c r="I72" s="28">
        <v>2.0910000000000002</v>
      </c>
      <c r="J72" s="28">
        <v>-5.51</v>
      </c>
      <c r="K72" s="29" t="s">
        <v>107</v>
      </c>
      <c r="L72" s="30" t="str">
        <f t="shared" si="11"/>
        <v>Yes</v>
      </c>
    </row>
    <row r="73" spans="1:12">
      <c r="A73" s="51" t="s">
        <v>888</v>
      </c>
      <c r="B73" s="25" t="s">
        <v>49</v>
      </c>
      <c r="C73" s="32" t="s">
        <v>49</v>
      </c>
      <c r="D73" s="33" t="str">
        <f t="shared" ref="D73:D80" si="31">IF($B73="N/A","N/A",IF(C73&gt;10,"No",IF(C73&lt;-10,"No","Yes")))</f>
        <v>N/A</v>
      </c>
      <c r="E73" s="32">
        <v>17.968703075000001</v>
      </c>
      <c r="F73" s="33" t="str">
        <f t="shared" ref="F73:F80" si="32">IF($B73="N/A","N/A",IF(E73&gt;10,"No",IF(E73&lt;-10,"No","Yes")))</f>
        <v>N/A</v>
      </c>
      <c r="G73" s="32">
        <v>18.519532859000002</v>
      </c>
      <c r="H73" s="33" t="str">
        <f t="shared" ref="H73:H80" si="33">IF($B73="N/A","N/A",IF(G73&gt;10,"No",IF(G73&lt;-10,"No","Yes")))</f>
        <v>N/A</v>
      </c>
      <c r="I73" s="28" t="s">
        <v>49</v>
      </c>
      <c r="J73" s="28">
        <v>3.0649999999999999</v>
      </c>
      <c r="K73" s="29" t="s">
        <v>107</v>
      </c>
      <c r="L73" s="30" t="str">
        <f>IF(J73="Div by 0", "N/A", IF(OR(J73="N/A",K73="N/A"),"N/A", IF(J73&gt;VALUE(MID(K73,1,2)), "No", IF(J73&lt;-1*VALUE(MID(K73,1,2)), "No", "Yes"))))</f>
        <v>Yes</v>
      </c>
    </row>
    <row r="74" spans="1:12">
      <c r="A74" s="51" t="s">
        <v>889</v>
      </c>
      <c r="B74" s="25" t="s">
        <v>49</v>
      </c>
      <c r="C74" s="32" t="s">
        <v>49</v>
      </c>
      <c r="D74" s="33" t="str">
        <f t="shared" si="31"/>
        <v>N/A</v>
      </c>
      <c r="E74" s="32">
        <v>32.362034377000001</v>
      </c>
      <c r="F74" s="33" t="str">
        <f t="shared" si="32"/>
        <v>N/A</v>
      </c>
      <c r="G74" s="32">
        <v>32.766769650000001</v>
      </c>
      <c r="H74" s="33" t="str">
        <f t="shared" si="33"/>
        <v>N/A</v>
      </c>
      <c r="I74" s="28" t="s">
        <v>49</v>
      </c>
      <c r="J74" s="28">
        <v>1.2509999999999999</v>
      </c>
      <c r="K74" s="29" t="s">
        <v>107</v>
      </c>
      <c r="L74" s="30" t="str">
        <f>IF(J74="Div by 0", "N/A", IF(OR(J74="N/A",K74="N/A"),"N/A", IF(J74&gt;VALUE(MID(K74,1,2)), "No", IF(J74&lt;-1*VALUE(MID(K74,1,2)), "No", "Yes"))))</f>
        <v>Yes</v>
      </c>
    </row>
    <row r="75" spans="1:12">
      <c r="A75" s="51" t="s">
        <v>890</v>
      </c>
      <c r="B75" s="25" t="s">
        <v>49</v>
      </c>
      <c r="C75" s="32" t="s">
        <v>49</v>
      </c>
      <c r="D75" s="33" t="str">
        <f t="shared" si="31"/>
        <v>N/A</v>
      </c>
      <c r="E75" s="32">
        <v>3.8094052404999998</v>
      </c>
      <c r="F75" s="33" t="str">
        <f t="shared" si="32"/>
        <v>N/A</v>
      </c>
      <c r="G75" s="32">
        <v>3.7643690571000001</v>
      </c>
      <c r="H75" s="33" t="str">
        <f t="shared" si="33"/>
        <v>N/A</v>
      </c>
      <c r="I75" s="28" t="s">
        <v>49</v>
      </c>
      <c r="J75" s="28">
        <v>-1.18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22.091099410999998</v>
      </c>
      <c r="F76" s="33" t="str">
        <f t="shared" si="32"/>
        <v>N/A</v>
      </c>
      <c r="G76" s="32">
        <v>21.791459199999998</v>
      </c>
      <c r="H76" s="33" t="str">
        <f t="shared" si="33"/>
        <v>N/A</v>
      </c>
      <c r="I76" s="28" t="s">
        <v>49</v>
      </c>
      <c r="J76" s="28">
        <v>-1.36</v>
      </c>
      <c r="K76" s="29" t="s">
        <v>107</v>
      </c>
      <c r="L76" s="30" t="str">
        <f t="shared" si="34"/>
        <v>Yes</v>
      </c>
    </row>
    <row r="77" spans="1:12">
      <c r="A77" s="51" t="s">
        <v>892</v>
      </c>
      <c r="B77" s="25" t="s">
        <v>49</v>
      </c>
      <c r="C77" s="32" t="s">
        <v>49</v>
      </c>
      <c r="D77" s="33" t="str">
        <f t="shared" si="31"/>
        <v>N/A</v>
      </c>
      <c r="E77" s="32">
        <v>10.001736413</v>
      </c>
      <c r="F77" s="33" t="str">
        <f t="shared" si="32"/>
        <v>N/A</v>
      </c>
      <c r="G77" s="32">
        <v>10.113140689</v>
      </c>
      <c r="H77" s="33" t="str">
        <f t="shared" si="33"/>
        <v>N/A</v>
      </c>
      <c r="I77" s="28" t="s">
        <v>49</v>
      </c>
      <c r="J77" s="28">
        <v>1.1140000000000001</v>
      </c>
      <c r="K77" s="29" t="s">
        <v>107</v>
      </c>
      <c r="L77" s="30" t="str">
        <f t="shared" si="34"/>
        <v>Yes</v>
      </c>
    </row>
    <row r="78" spans="1:12">
      <c r="A78" s="51" t="s">
        <v>893</v>
      </c>
      <c r="B78" s="25" t="s">
        <v>49</v>
      </c>
      <c r="C78" s="32" t="s">
        <v>49</v>
      </c>
      <c r="D78" s="33" t="str">
        <f t="shared" si="31"/>
        <v>N/A</v>
      </c>
      <c r="E78" s="32">
        <v>4.0864667935999996</v>
      </c>
      <c r="F78" s="33" t="str">
        <f t="shared" si="32"/>
        <v>N/A</v>
      </c>
      <c r="G78" s="32">
        <v>3.9341696257000001</v>
      </c>
      <c r="H78" s="33" t="str">
        <f t="shared" si="33"/>
        <v>N/A</v>
      </c>
      <c r="I78" s="28" t="s">
        <v>49</v>
      </c>
      <c r="J78" s="28">
        <v>-3.73</v>
      </c>
      <c r="K78" s="29" t="s">
        <v>107</v>
      </c>
      <c r="L78" s="30" t="str">
        <f t="shared" si="34"/>
        <v>Yes</v>
      </c>
    </row>
    <row r="79" spans="1:12">
      <c r="A79" s="51" t="s">
        <v>894</v>
      </c>
      <c r="B79" s="25" t="s">
        <v>49</v>
      </c>
      <c r="C79" s="32" t="s">
        <v>49</v>
      </c>
      <c r="D79" s="33" t="str">
        <f t="shared" si="31"/>
        <v>N/A</v>
      </c>
      <c r="E79" s="32">
        <v>3.1614721720999999</v>
      </c>
      <c r="F79" s="33" t="str">
        <f t="shared" si="32"/>
        <v>N/A</v>
      </c>
      <c r="G79" s="32">
        <v>2.9461241335000001</v>
      </c>
      <c r="H79" s="33" t="str">
        <f t="shared" si="33"/>
        <v>N/A</v>
      </c>
      <c r="I79" s="28" t="s">
        <v>49</v>
      </c>
      <c r="J79" s="28">
        <v>-6.81</v>
      </c>
      <c r="K79" s="29" t="s">
        <v>107</v>
      </c>
      <c r="L79" s="30" t="str">
        <f t="shared" si="34"/>
        <v>Yes</v>
      </c>
    </row>
    <row r="80" spans="1:12">
      <c r="A80" s="51" t="s">
        <v>895</v>
      </c>
      <c r="B80" s="25" t="s">
        <v>49</v>
      </c>
      <c r="C80" s="32" t="s">
        <v>49</v>
      </c>
      <c r="D80" s="33" t="str">
        <f t="shared" si="31"/>
        <v>N/A</v>
      </c>
      <c r="E80" s="32">
        <v>2.0230844585000001</v>
      </c>
      <c r="F80" s="33" t="str">
        <f t="shared" si="32"/>
        <v>N/A</v>
      </c>
      <c r="G80" s="32">
        <v>1.9162605112</v>
      </c>
      <c r="H80" s="33" t="str">
        <f t="shared" si="33"/>
        <v>N/A</v>
      </c>
      <c r="I80" s="28" t="s">
        <v>49</v>
      </c>
      <c r="J80" s="28">
        <v>-5.28</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526133</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35661</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299645</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69058</v>
      </c>
      <c r="H84" s="30" t="str">
        <f t="shared" si="37"/>
        <v>N/A</v>
      </c>
      <c r="I84" s="28" t="s">
        <v>49</v>
      </c>
      <c r="J84" s="28" t="s">
        <v>49</v>
      </c>
      <c r="K84" s="29" t="s">
        <v>107</v>
      </c>
      <c r="L84" s="30" t="str">
        <f t="shared" si="34"/>
        <v>N/A</v>
      </c>
    </row>
    <row r="85" spans="1:12">
      <c r="A85" s="94" t="s">
        <v>599</v>
      </c>
      <c r="B85" s="25" t="s">
        <v>49</v>
      </c>
      <c r="C85" s="32">
        <v>99.998909812999997</v>
      </c>
      <c r="D85" s="27" t="str">
        <f>IF($B85="N/A","N/A",IF(C85&gt;10,"No",IF(C85&lt;-10,"No","Yes")))</f>
        <v>N/A</v>
      </c>
      <c r="E85" s="32">
        <v>99.999563167000005</v>
      </c>
      <c r="F85" s="27" t="str">
        <f>IF($B85="N/A","N/A",IF(E85&gt;10,"No",IF(E85&lt;-10,"No","Yes")))</f>
        <v>N/A</v>
      </c>
      <c r="G85" s="32">
        <v>99.999473323000004</v>
      </c>
      <c r="H85" s="27" t="str">
        <f>IF($B85="N/A","N/A",IF(G85&gt;10,"No",IF(G85&lt;-10,"No","Yes")))</f>
        <v>N/A</v>
      </c>
      <c r="I85" s="28">
        <v>6.9999999999999999E-4</v>
      </c>
      <c r="J85" s="28">
        <v>0</v>
      </c>
      <c r="K85" s="25" t="s">
        <v>49</v>
      </c>
      <c r="L85" s="30" t="str">
        <f t="shared" si="11"/>
        <v>N/A</v>
      </c>
    </row>
    <row r="86" spans="1:12">
      <c r="A86" s="94" t="s">
        <v>146</v>
      </c>
      <c r="B86" s="25" t="s">
        <v>49</v>
      </c>
      <c r="C86" s="32">
        <v>99.998582756999994</v>
      </c>
      <c r="D86" s="27" t="str">
        <f>IF($B86="N/A","N/A",IF(C86&gt;10,"No",IF(C86&lt;-10,"No","Yes")))</f>
        <v>N/A</v>
      </c>
      <c r="E86" s="32">
        <v>99.997051374999998</v>
      </c>
      <c r="F86" s="27" t="str">
        <f>IF($B86="N/A","N/A",IF(E86&gt;10,"No",IF(E86&lt;-10,"No","Yes")))</f>
        <v>N/A</v>
      </c>
      <c r="G86" s="32">
        <v>99.998103963999995</v>
      </c>
      <c r="H86" s="27" t="str">
        <f>IF($B86="N/A","N/A",IF(G86&gt;10,"No",IF(G86&lt;-10,"No","Yes")))</f>
        <v>N/A</v>
      </c>
      <c r="I86" s="28">
        <v>-2E-3</v>
      </c>
      <c r="J86" s="28">
        <v>1.1000000000000001E-3</v>
      </c>
      <c r="K86" s="25" t="s">
        <v>49</v>
      </c>
      <c r="L86" s="30" t="str">
        <f t="shared" si="11"/>
        <v>N/A</v>
      </c>
    </row>
    <row r="87" spans="1:12">
      <c r="A87" s="94" t="s">
        <v>896</v>
      </c>
      <c r="B87" s="25" t="s">
        <v>49</v>
      </c>
      <c r="C87" s="32" t="s">
        <v>49</v>
      </c>
      <c r="D87" s="27" t="str">
        <f t="shared" ref="D87:D88" si="38">IF($B87="N/A","N/A",IF(C87&gt;10,"No",IF(C87&lt;-10,"No","Yes")))</f>
        <v>N/A</v>
      </c>
      <c r="E87" s="32">
        <v>61.185718606999998</v>
      </c>
      <c r="F87" s="27" t="str">
        <f t="shared" ref="F87:F88" si="39">IF($B87="N/A","N/A",IF(E87&gt;10,"No",IF(E87&lt;-10,"No","Yes")))</f>
        <v>N/A</v>
      </c>
      <c r="G87" s="32">
        <v>60.591099796000002</v>
      </c>
      <c r="H87" s="27" t="str">
        <f t="shared" ref="H87:H88" si="40">IF($B87="N/A","N/A",IF(G87&gt;10,"No",IF(G87&lt;-10,"No","Yes")))</f>
        <v>N/A</v>
      </c>
      <c r="I87" s="28" t="s">
        <v>49</v>
      </c>
      <c r="J87" s="28">
        <v>-0.97199999999999998</v>
      </c>
      <c r="K87" s="29" t="s">
        <v>107</v>
      </c>
      <c r="L87" s="30" t="str">
        <f>IF(J87="Div by 0", "N/A", IF(OR(J87="N/A",K87="N/A"),"N/A", IF(J87&gt;VALUE(MID(K87,1,2)), "No", IF(J87&lt;-1*VALUE(MID(K87,1,2)), "No", "Yes"))))</f>
        <v>Yes</v>
      </c>
    </row>
    <row r="88" spans="1:12">
      <c r="A88" s="94" t="s">
        <v>897</v>
      </c>
      <c r="B88" s="25" t="s">
        <v>49</v>
      </c>
      <c r="C88" s="32" t="s">
        <v>49</v>
      </c>
      <c r="D88" s="27" t="str">
        <f t="shared" si="38"/>
        <v>N/A</v>
      </c>
      <c r="E88" s="32">
        <v>38.811332768</v>
      </c>
      <c r="F88" s="27" t="str">
        <f t="shared" si="39"/>
        <v>N/A</v>
      </c>
      <c r="G88" s="32">
        <v>39.407004168</v>
      </c>
      <c r="H88" s="27" t="str">
        <f t="shared" si="40"/>
        <v>N/A</v>
      </c>
      <c r="I88" s="28" t="s">
        <v>49</v>
      </c>
      <c r="J88" s="28">
        <v>1.5349999999999999</v>
      </c>
      <c r="K88" s="29" t="s">
        <v>107</v>
      </c>
      <c r="L88" s="30" t="str">
        <f>IF(J88="Div by 0", "N/A", IF(OR(J88="N/A",K88="N/A"),"N/A", IF(J88&gt;VALUE(MID(K88,1,2)), "No", IF(J88&lt;-1*VALUE(MID(K88,1,2)), "No", "Yes"))))</f>
        <v>Yes</v>
      </c>
    </row>
    <row r="89" spans="1:12">
      <c r="A89" s="51" t="s">
        <v>310</v>
      </c>
      <c r="B89" s="25" t="s">
        <v>726</v>
      </c>
      <c r="C89" s="32">
        <v>57.763874262000002</v>
      </c>
      <c r="D89" s="27" t="str">
        <f>IF($B89="N/A","N/A",IF(C89&gt;70,"No",IF(C89&lt;40,"No","Yes")))</f>
        <v>Yes</v>
      </c>
      <c r="E89" s="32">
        <v>59.160340773999998</v>
      </c>
      <c r="F89" s="27" t="str">
        <f>IF($B89="N/A","N/A",IF(E89&gt;70,"No",IF(E89&lt;40,"No","Yes")))</f>
        <v>Yes</v>
      </c>
      <c r="G89" s="32">
        <v>59.486764088000001</v>
      </c>
      <c r="H89" s="27" t="str">
        <f>IF($B89="N/A","N/A",IF(G89&gt;70,"No",IF(G89&lt;40,"No","Yes")))</f>
        <v>Yes</v>
      </c>
      <c r="I89" s="28">
        <v>2.4180000000000001</v>
      </c>
      <c r="J89" s="28">
        <v>0.55179999999999996</v>
      </c>
      <c r="K89" s="29" t="s">
        <v>107</v>
      </c>
      <c r="L89" s="30" t="str">
        <f t="shared" si="11"/>
        <v>Yes</v>
      </c>
    </row>
    <row r="90" spans="1:12">
      <c r="A90" s="89" t="s">
        <v>808</v>
      </c>
      <c r="B90" s="25" t="s">
        <v>49</v>
      </c>
      <c r="C90" s="32">
        <v>75.471698113000002</v>
      </c>
      <c r="D90" s="27" t="str">
        <f>IF($B90="N/A","N/A",IF(C90&gt;10,"No",IF(C90&lt;-10,"No","Yes")))</f>
        <v>N/A</v>
      </c>
      <c r="E90" s="32">
        <v>75.740604843</v>
      </c>
      <c r="F90" s="27" t="str">
        <f>IF($B90="N/A","N/A",IF(E90&gt;10,"No",IF(E90&lt;-10,"No","Yes")))</f>
        <v>N/A</v>
      </c>
      <c r="G90" s="32">
        <v>75.132611081999997</v>
      </c>
      <c r="H90" s="27" t="str">
        <f>IF($B90="N/A","N/A",IF(G90&gt;10,"No",IF(G90&lt;-10,"No","Yes")))</f>
        <v>N/A</v>
      </c>
      <c r="I90" s="28">
        <v>0.35630000000000001</v>
      </c>
      <c r="J90" s="28">
        <v>-0.80300000000000005</v>
      </c>
      <c r="K90" s="25" t="s">
        <v>49</v>
      </c>
      <c r="L90" s="30" t="str">
        <f t="shared" ref="L90" si="41">IF(J90="Div by 0", "N/A", IF(K90="N/A","N/A", IF(J90&gt;VALUE(MID(K90,1,2)), "No", IF(J90&lt;-1*VALUE(MID(K90,1,2)), "No", "Yes"))))</f>
        <v>N/A</v>
      </c>
    </row>
    <row r="91" spans="1:12">
      <c r="A91" s="89" t="s">
        <v>809</v>
      </c>
      <c r="B91" s="25" t="s">
        <v>49</v>
      </c>
      <c r="C91" s="32">
        <v>81.185754334999999</v>
      </c>
      <c r="D91" s="27" t="str">
        <f t="shared" ref="D91:D97" si="42">IF($B91="N/A","N/A",IF(C91&gt;10,"No",IF(C91&lt;-10,"No","Yes")))</f>
        <v>N/A</v>
      </c>
      <c r="E91" s="32">
        <v>80.151432185999994</v>
      </c>
      <c r="F91" s="27" t="str">
        <f t="shared" ref="F91:F97" si="43">IF($B91="N/A","N/A",IF(E91&gt;10,"No",IF(E91&lt;-10,"No","Yes")))</f>
        <v>N/A</v>
      </c>
      <c r="G91" s="32">
        <v>79.559876367000001</v>
      </c>
      <c r="H91" s="27" t="str">
        <f t="shared" ref="H91:H97" si="44">IF($B91="N/A","N/A",IF(G91&gt;10,"No",IF(G91&lt;-10,"No","Yes")))</f>
        <v>N/A</v>
      </c>
      <c r="I91" s="28">
        <v>-1.27</v>
      </c>
      <c r="J91" s="28">
        <v>-0.73799999999999999</v>
      </c>
      <c r="K91" s="25" t="s">
        <v>49</v>
      </c>
      <c r="L91" s="30" t="str">
        <f t="shared" ref="L91:L101" si="45">IF(J91="Div by 0", "N/A", IF(K91="N/A","N/A", IF(J91&gt;VALUE(MID(K91,1,2)), "No", IF(J91&lt;-1*VALUE(MID(K91,1,2)), "No", "Yes"))))</f>
        <v>N/A</v>
      </c>
    </row>
    <row r="92" spans="1:12">
      <c r="A92" s="89" t="s">
        <v>810</v>
      </c>
      <c r="B92" s="25" t="s">
        <v>49</v>
      </c>
      <c r="C92" s="32">
        <v>55.163636056999998</v>
      </c>
      <c r="D92" s="27" t="str">
        <f t="shared" si="42"/>
        <v>N/A</v>
      </c>
      <c r="E92" s="32">
        <v>56.710181130000002</v>
      </c>
      <c r="F92" s="27" t="str">
        <f t="shared" si="43"/>
        <v>N/A</v>
      </c>
      <c r="G92" s="32">
        <v>58.594246409999997</v>
      </c>
      <c r="H92" s="27" t="str">
        <f t="shared" si="44"/>
        <v>N/A</v>
      </c>
      <c r="I92" s="28">
        <v>2.8039999999999998</v>
      </c>
      <c r="J92" s="28">
        <v>3.3220000000000001</v>
      </c>
      <c r="K92" s="25" t="s">
        <v>49</v>
      </c>
      <c r="L92" s="30" t="str">
        <f t="shared" si="45"/>
        <v>N/A</v>
      </c>
    </row>
    <row r="93" spans="1:12">
      <c r="A93" s="89" t="s">
        <v>811</v>
      </c>
      <c r="B93" s="25" t="s">
        <v>49</v>
      </c>
      <c r="C93" s="32">
        <v>39.829162267000001</v>
      </c>
      <c r="D93" s="27" t="str">
        <f t="shared" si="42"/>
        <v>N/A</v>
      </c>
      <c r="E93" s="32">
        <v>41.969712065000003</v>
      </c>
      <c r="F93" s="27" t="str">
        <f t="shared" si="43"/>
        <v>N/A</v>
      </c>
      <c r="G93" s="32">
        <v>39.828186221000003</v>
      </c>
      <c r="H93" s="27" t="str">
        <f t="shared" si="44"/>
        <v>N/A</v>
      </c>
      <c r="I93" s="28">
        <v>5.3739999999999997</v>
      </c>
      <c r="J93" s="28">
        <v>-5.0999999999999996</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1.1074117439</v>
      </c>
      <c r="D95" s="27" t="str">
        <f t="shared" si="42"/>
        <v>N/A</v>
      </c>
      <c r="E95" s="32">
        <v>1.1122869208999999</v>
      </c>
      <c r="F95" s="27" t="str">
        <f t="shared" si="43"/>
        <v>N/A</v>
      </c>
      <c r="G95" s="32">
        <v>1.0421878572000001</v>
      </c>
      <c r="H95" s="27" t="str">
        <f t="shared" si="44"/>
        <v>N/A</v>
      </c>
      <c r="I95" s="28">
        <v>0.44019999999999998</v>
      </c>
      <c r="J95" s="28">
        <v>-6.3</v>
      </c>
      <c r="K95" s="25" t="s">
        <v>49</v>
      </c>
      <c r="L95" s="30" t="str">
        <f t="shared" si="45"/>
        <v>N/A</v>
      </c>
    </row>
    <row r="96" spans="1:12">
      <c r="A96" s="90" t="s">
        <v>813</v>
      </c>
      <c r="B96" s="25" t="s">
        <v>49</v>
      </c>
      <c r="C96" s="32">
        <v>1.2116336013</v>
      </c>
      <c r="D96" s="27" t="str">
        <f t="shared" si="42"/>
        <v>N/A</v>
      </c>
      <c r="E96" s="32">
        <v>1.2000904244999999</v>
      </c>
      <c r="F96" s="27" t="str">
        <f t="shared" si="43"/>
        <v>N/A</v>
      </c>
      <c r="G96" s="32">
        <v>1.1464698441000001</v>
      </c>
      <c r="H96" s="27" t="str">
        <f t="shared" si="44"/>
        <v>N/A</v>
      </c>
      <c r="I96" s="28">
        <v>-0.95299999999999996</v>
      </c>
      <c r="J96" s="28">
        <v>-4.47</v>
      </c>
      <c r="K96" s="25" t="s">
        <v>49</v>
      </c>
      <c r="L96" s="30" t="str">
        <f t="shared" si="45"/>
        <v>N/A</v>
      </c>
    </row>
    <row r="97" spans="1:12" ht="12.75" customHeight="1">
      <c r="A97" s="90" t="s">
        <v>814</v>
      </c>
      <c r="B97" s="25" t="s">
        <v>49</v>
      </c>
      <c r="C97" s="32">
        <v>1.4031794207999999</v>
      </c>
      <c r="D97" s="27" t="str">
        <f t="shared" si="42"/>
        <v>N/A</v>
      </c>
      <c r="E97" s="32">
        <v>1.3742777234000001</v>
      </c>
      <c r="F97" s="27" t="str">
        <f t="shared" si="43"/>
        <v>N/A</v>
      </c>
      <c r="G97" s="32">
        <v>1.2985740754999999</v>
      </c>
      <c r="H97" s="27" t="str">
        <f t="shared" si="44"/>
        <v>N/A</v>
      </c>
      <c r="I97" s="28">
        <v>-2.06</v>
      </c>
      <c r="J97" s="28">
        <v>-5.51</v>
      </c>
      <c r="K97" s="25" t="s">
        <v>49</v>
      </c>
      <c r="L97" s="30" t="str">
        <f t="shared" si="45"/>
        <v>N/A</v>
      </c>
    </row>
    <row r="98" spans="1:12">
      <c r="A98" s="86" t="s">
        <v>966</v>
      </c>
      <c r="B98" s="36" t="s">
        <v>49</v>
      </c>
      <c r="C98" s="34">
        <v>6685</v>
      </c>
      <c r="D98" s="33" t="str">
        <f>IF($B98="N/A","N/A",IF(C98&gt;10,"No",IF(C98&lt;-10,"No","Yes")))</f>
        <v>N/A</v>
      </c>
      <c r="E98" s="34">
        <v>5901</v>
      </c>
      <c r="F98" s="33" t="str">
        <f>IF($B98="N/A","N/A",IF(E98&gt;10,"No",IF(E98&lt;-10,"No","Yes")))</f>
        <v>N/A</v>
      </c>
      <c r="G98" s="34">
        <v>5509</v>
      </c>
      <c r="H98" s="33" t="str">
        <f>IF($B98="N/A","N/A",IF(G98&gt;10,"No",IF(G98&lt;-10,"No","Yes")))</f>
        <v>N/A</v>
      </c>
      <c r="I98" s="28">
        <v>-11.7</v>
      </c>
      <c r="J98" s="28">
        <v>-6.64</v>
      </c>
      <c r="K98" s="25" t="s">
        <v>49</v>
      </c>
      <c r="L98" s="30" t="str">
        <f t="shared" si="45"/>
        <v>N/A</v>
      </c>
    </row>
    <row r="99" spans="1:12">
      <c r="A99" s="90" t="s">
        <v>962</v>
      </c>
      <c r="B99" s="36" t="s">
        <v>121</v>
      </c>
      <c r="C99" s="34">
        <v>925</v>
      </c>
      <c r="D99" s="27" t="str">
        <f t="shared" ref="D99" si="46">IF($B99="N/A","N/A",IF(C99&gt;0,"No",IF(C99&lt;0,"No","Yes")))</f>
        <v>No</v>
      </c>
      <c r="E99" s="34">
        <v>988</v>
      </c>
      <c r="F99" s="27" t="str">
        <f t="shared" ref="F99" si="47">IF($B99="N/A","N/A",IF(E99&gt;0,"No",IF(E99&lt;0,"No","Yes")))</f>
        <v>No</v>
      </c>
      <c r="G99" s="34">
        <v>743</v>
      </c>
      <c r="H99" s="27" t="str">
        <f t="shared" ref="H99" si="48">IF($B99="N/A","N/A",IF(G99&gt;0,"No",IF(G99&lt;0,"No","Yes")))</f>
        <v>No</v>
      </c>
      <c r="I99" s="28">
        <v>6.8109999999999999</v>
      </c>
      <c r="J99" s="28">
        <v>-24.8</v>
      </c>
      <c r="K99" s="25" t="s">
        <v>49</v>
      </c>
      <c r="L99" s="30" t="str">
        <f t="shared" si="45"/>
        <v>N/A</v>
      </c>
    </row>
    <row r="100" spans="1:12">
      <c r="A100" s="90" t="s">
        <v>963</v>
      </c>
      <c r="B100" s="36" t="s">
        <v>121</v>
      </c>
      <c r="C100" s="34">
        <v>947</v>
      </c>
      <c r="D100" s="27" t="str">
        <f t="shared" ref="D100" si="49">IF($B100="N/A","N/A",IF(C100&gt;0,"No",IF(C100&lt;0,"No","Yes")))</f>
        <v>No</v>
      </c>
      <c r="E100" s="34">
        <v>937</v>
      </c>
      <c r="F100" s="27" t="str">
        <f t="shared" ref="F100" si="50">IF($B100="N/A","N/A",IF(E100&gt;0,"No",IF(E100&lt;0,"No","Yes")))</f>
        <v>No</v>
      </c>
      <c r="G100" s="34">
        <v>752</v>
      </c>
      <c r="H100" s="27" t="str">
        <f t="shared" ref="H100" si="51">IF($B100="N/A","N/A",IF(G100&gt;0,"No",IF(G100&lt;0,"No","Yes")))</f>
        <v>No</v>
      </c>
      <c r="I100" s="28">
        <v>-1.06</v>
      </c>
      <c r="J100" s="28">
        <v>-19.7</v>
      </c>
      <c r="K100" s="25" t="s">
        <v>49</v>
      </c>
      <c r="L100" s="30" t="str">
        <f t="shared" si="45"/>
        <v>N/A</v>
      </c>
    </row>
    <row r="101" spans="1:12" ht="12.75" customHeight="1">
      <c r="A101" s="90" t="s">
        <v>964</v>
      </c>
      <c r="B101" s="38" t="s">
        <v>49</v>
      </c>
      <c r="C101" s="35" t="s">
        <v>49</v>
      </c>
      <c r="D101" s="33" t="str">
        <f>IF($B101="N/A","N/A",IF(C101&gt;10,"No",IF(C101&lt;-10,"No","Yes")))</f>
        <v>N/A</v>
      </c>
      <c r="E101" s="35">
        <v>2.9882604055000002</v>
      </c>
      <c r="F101" s="33" t="str">
        <f>IF($B101="N/A","N/A",IF(E101&gt;10,"No",IF(E101&lt;-10,"No","Yes")))</f>
        <v>N/A</v>
      </c>
      <c r="G101" s="35">
        <v>3.8563829787000001</v>
      </c>
      <c r="H101" s="33" t="str">
        <f>IF($B101="N/A","N/A",IF(G101&gt;10,"No",IF(G101&lt;-10,"No","Yes")))</f>
        <v>N/A</v>
      </c>
      <c r="I101" s="28" t="s">
        <v>49</v>
      </c>
      <c r="J101" s="28">
        <v>29.05</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147976</v>
      </c>
      <c r="D103" s="33" t="str">
        <f>IF($B103="N/A","N/A",IF(C103&gt;10,"No",IF(C103&lt;-10,"No","Yes")))</f>
        <v>N/A</v>
      </c>
      <c r="E103" s="34">
        <v>149016</v>
      </c>
      <c r="F103" s="33" t="str">
        <f>IF($B103="N/A","N/A",IF(E103&gt;10,"No",IF(E103&lt;-10,"No","Yes")))</f>
        <v>N/A</v>
      </c>
      <c r="G103" s="34">
        <v>149011</v>
      </c>
      <c r="H103" s="33" t="str">
        <f>IF($B103="N/A","N/A",IF(G103&gt;10,"No",IF(G103&lt;-10,"No","Yes")))</f>
        <v>N/A</v>
      </c>
      <c r="I103" s="28">
        <v>0.70279999999999998</v>
      </c>
      <c r="J103" s="28">
        <v>-3.0000000000000001E-3</v>
      </c>
      <c r="K103" s="36" t="s">
        <v>107</v>
      </c>
      <c r="L103" s="30" t="str">
        <f t="shared" ref="L103:L135" si="52">IF(J103="Div by 0", "N/A", IF(K103="N/A","N/A", IF(J103&gt;VALUE(MID(K103,1,2)), "No", IF(J103&lt;-1*VALUE(MID(K103,1,2)), "No", "Yes"))))</f>
        <v>Yes</v>
      </c>
    </row>
    <row r="104" spans="1:12">
      <c r="A104" s="49" t="s">
        <v>312</v>
      </c>
      <c r="B104" s="36" t="s">
        <v>49</v>
      </c>
      <c r="C104" s="34">
        <v>133704.71</v>
      </c>
      <c r="D104" s="33" t="str">
        <f>IF($B104="N/A","N/A",IF(C104&gt;10,"No",IF(C104&lt;-10,"No","Yes")))</f>
        <v>N/A</v>
      </c>
      <c r="E104" s="34">
        <v>134685.75</v>
      </c>
      <c r="F104" s="33" t="str">
        <f>IF($B104="N/A","N/A",IF(E104&gt;10,"No",IF(E104&lt;-10,"No","Yes")))</f>
        <v>N/A</v>
      </c>
      <c r="G104" s="34">
        <v>134379.85999999999</v>
      </c>
      <c r="H104" s="33" t="str">
        <f>IF($B104="N/A","N/A",IF(G104&gt;10,"No",IF(G104&lt;-10,"No","Yes")))</f>
        <v>N/A</v>
      </c>
      <c r="I104" s="28">
        <v>0.73370000000000002</v>
      </c>
      <c r="J104" s="28">
        <v>-0.22700000000000001</v>
      </c>
      <c r="K104" s="36" t="s">
        <v>108</v>
      </c>
      <c r="L104" s="30" t="str">
        <f t="shared" si="52"/>
        <v>Yes</v>
      </c>
    </row>
    <row r="105" spans="1:12">
      <c r="A105" s="51" t="s">
        <v>313</v>
      </c>
      <c r="B105" s="25" t="s">
        <v>115</v>
      </c>
      <c r="C105" s="32">
        <v>97.219809881000003</v>
      </c>
      <c r="D105" s="27" t="str">
        <f>IF($B105="N/A","N/A",IF(C105&gt;=90,"Yes","No"))</f>
        <v>Yes</v>
      </c>
      <c r="E105" s="32">
        <v>97.227097641</v>
      </c>
      <c r="F105" s="27" t="str">
        <f>IF($B105="N/A","N/A",IF(E105&gt;=90,"Yes","No"))</f>
        <v>Yes</v>
      </c>
      <c r="G105" s="32">
        <v>97.588312776999999</v>
      </c>
      <c r="H105" s="27" t="str">
        <f>IF($B105="N/A","N/A",IF(G105&gt;=90,"Yes","No"))</f>
        <v>Yes</v>
      </c>
      <c r="I105" s="28">
        <v>7.4999999999999997E-3</v>
      </c>
      <c r="J105" s="28">
        <v>0.3715</v>
      </c>
      <c r="K105" s="29" t="s">
        <v>107</v>
      </c>
      <c r="L105" s="30" t="str">
        <f t="shared" si="52"/>
        <v>Yes</v>
      </c>
    </row>
    <row r="106" spans="1:12" ht="12.75" customHeight="1">
      <c r="A106" s="51" t="s">
        <v>699</v>
      </c>
      <c r="B106" s="25" t="s">
        <v>115</v>
      </c>
      <c r="C106" s="32">
        <v>97.440260037000002</v>
      </c>
      <c r="D106" s="27" t="str">
        <f>IF($B106="N/A","N/A",IF(C106&gt;=90,"Yes","No"))</f>
        <v>Yes</v>
      </c>
      <c r="E106" s="32">
        <v>97.691604546999997</v>
      </c>
      <c r="F106" s="27" t="str">
        <f>IF($B106="N/A","N/A",IF(E106&gt;=90,"Yes","No"))</f>
        <v>Yes</v>
      </c>
      <c r="G106" s="32">
        <v>97.980078574999993</v>
      </c>
      <c r="H106" s="27" t="str">
        <f>IF($B106="N/A","N/A",IF(G106&gt;=90,"Yes","No"))</f>
        <v>Yes</v>
      </c>
      <c r="I106" s="28">
        <v>0.25790000000000002</v>
      </c>
      <c r="J106" s="28">
        <v>0.29530000000000001</v>
      </c>
      <c r="K106" s="29" t="s">
        <v>107</v>
      </c>
      <c r="L106" s="30" t="str">
        <f t="shared" si="52"/>
        <v>Yes</v>
      </c>
    </row>
    <row r="107" spans="1:12" ht="12.75" customHeight="1">
      <c r="A107" s="94" t="s">
        <v>789</v>
      </c>
      <c r="B107" s="36" t="s">
        <v>110</v>
      </c>
      <c r="C107" s="35">
        <v>45.219862943000003</v>
      </c>
      <c r="D107" s="27" t="str">
        <f>IF($B107="N/A","N/A",IF(C107&gt;55,"No",IF(C107&lt;30,"No","Yes")))</f>
        <v>Yes</v>
      </c>
      <c r="E107" s="35">
        <v>44.543469094000002</v>
      </c>
      <c r="F107" s="27" t="str">
        <f>IF($B107="N/A","N/A",IF(E107&gt;55,"No",IF(E107&lt;30,"No","Yes")))</f>
        <v>Yes</v>
      </c>
      <c r="G107" s="35">
        <v>44.041510557000002</v>
      </c>
      <c r="H107" s="27" t="str">
        <f>IF($B107="N/A","N/A",IF(G107&gt;55,"No",IF(G107&lt;30,"No","Yes")))</f>
        <v>Yes</v>
      </c>
      <c r="I107" s="28">
        <v>-1.5</v>
      </c>
      <c r="J107" s="28">
        <v>-1.1299999999999999</v>
      </c>
      <c r="K107" s="36" t="s">
        <v>107</v>
      </c>
      <c r="L107" s="30" t="str">
        <f t="shared" si="52"/>
        <v>Yes</v>
      </c>
    </row>
    <row r="108" spans="1:12">
      <c r="A108" s="5" t="s">
        <v>1074</v>
      </c>
      <c r="B108" s="36" t="s">
        <v>0</v>
      </c>
      <c r="C108" s="35">
        <v>1.1407255231</v>
      </c>
      <c r="D108" s="27" t="str">
        <f>IF($B108="N/A","N/A",IF(C108&gt;=5,"No",IF(C108&lt;0,"No","Yes")))</f>
        <v>Yes</v>
      </c>
      <c r="E108" s="35">
        <v>0.81467761849999998</v>
      </c>
      <c r="F108" s="27" t="str">
        <f>IF($B108="N/A","N/A",IF(E108&gt;=5,"No",IF(E108&lt;0,"No","Yes")))</f>
        <v>Yes</v>
      </c>
      <c r="G108" s="35">
        <v>0.54828167049999998</v>
      </c>
      <c r="H108" s="27" t="str">
        <f>IF($B108="N/A","N/A",IF(G108&gt;=5,"No",IF(G108&lt;0,"No","Yes")))</f>
        <v>Yes</v>
      </c>
      <c r="I108" s="28">
        <v>-28.6</v>
      </c>
      <c r="J108" s="28">
        <v>-32.700000000000003</v>
      </c>
      <c r="K108" s="36" t="s">
        <v>49</v>
      </c>
      <c r="L108" s="30" t="str">
        <f t="shared" si="52"/>
        <v>N/A</v>
      </c>
    </row>
    <row r="109" spans="1:12">
      <c r="A109" s="5" t="s">
        <v>651</v>
      </c>
      <c r="B109" s="36" t="s">
        <v>49</v>
      </c>
      <c r="C109" s="35">
        <v>0</v>
      </c>
      <c r="D109" s="36" t="s">
        <v>49</v>
      </c>
      <c r="E109" s="35">
        <v>0</v>
      </c>
      <c r="F109" s="36" t="s">
        <v>49</v>
      </c>
      <c r="G109" s="35">
        <v>0</v>
      </c>
      <c r="H109" s="36" t="s">
        <v>49</v>
      </c>
      <c r="I109" s="28" t="s">
        <v>1207</v>
      </c>
      <c r="J109" s="28" t="s">
        <v>1207</v>
      </c>
      <c r="K109" s="36" t="s">
        <v>49</v>
      </c>
      <c r="L109" s="30" t="str">
        <f t="shared" si="52"/>
        <v>N/A</v>
      </c>
    </row>
    <row r="110" spans="1:12">
      <c r="A110" s="5" t="s">
        <v>652</v>
      </c>
      <c r="B110" s="36" t="s">
        <v>49</v>
      </c>
      <c r="C110" s="35">
        <v>77.541628372000005</v>
      </c>
      <c r="D110" s="36" t="s">
        <v>49</v>
      </c>
      <c r="E110" s="35">
        <v>76.612578514999996</v>
      </c>
      <c r="F110" s="36" t="s">
        <v>49</v>
      </c>
      <c r="G110" s="35">
        <v>77.953305460999999</v>
      </c>
      <c r="H110" s="36" t="s">
        <v>49</v>
      </c>
      <c r="I110" s="28">
        <v>-1.2</v>
      </c>
      <c r="J110" s="28">
        <v>1.75</v>
      </c>
      <c r="K110" s="36" t="s">
        <v>49</v>
      </c>
      <c r="L110" s="30" t="str">
        <f t="shared" si="52"/>
        <v>N/A</v>
      </c>
    </row>
    <row r="111" spans="1:12">
      <c r="A111" s="5" t="s">
        <v>653</v>
      </c>
      <c r="B111" s="36" t="s">
        <v>49</v>
      </c>
      <c r="C111" s="35">
        <v>6.7517705574000004</v>
      </c>
      <c r="D111" s="36" t="s">
        <v>49</v>
      </c>
      <c r="E111" s="35">
        <v>8.0306812691000005</v>
      </c>
      <c r="F111" s="36" t="s">
        <v>49</v>
      </c>
      <c r="G111" s="35">
        <v>8.3537456966000008</v>
      </c>
      <c r="H111" s="36" t="s">
        <v>49</v>
      </c>
      <c r="I111" s="28">
        <v>18.940000000000001</v>
      </c>
      <c r="J111" s="28">
        <v>4.0229999999999997</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5.5955019733000002</v>
      </c>
      <c r="D114" s="36" t="s">
        <v>49</v>
      </c>
      <c r="E114" s="35">
        <v>4.5981639554999996</v>
      </c>
      <c r="F114" s="36" t="s">
        <v>49</v>
      </c>
      <c r="G114" s="35">
        <v>3.6547637423000001</v>
      </c>
      <c r="H114" s="36" t="s">
        <v>49</v>
      </c>
      <c r="I114" s="28">
        <v>-17.8</v>
      </c>
      <c r="J114" s="28">
        <v>-20.5</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8.9703735740999999</v>
      </c>
      <c r="D116" s="36" t="s">
        <v>49</v>
      </c>
      <c r="E116" s="35">
        <v>9.9438986418000006</v>
      </c>
      <c r="F116" s="36" t="s">
        <v>49</v>
      </c>
      <c r="G116" s="35">
        <v>9.4899034299</v>
      </c>
      <c r="H116" s="36" t="s">
        <v>49</v>
      </c>
      <c r="I116" s="28">
        <v>10.85</v>
      </c>
      <c r="J116" s="28">
        <v>-4.57</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87.652727468999998</v>
      </c>
      <c r="D119" s="36" t="s">
        <v>49</v>
      </c>
      <c r="E119" s="35">
        <v>87.371154774999994</v>
      </c>
      <c r="F119" s="36" t="s">
        <v>49</v>
      </c>
      <c r="G119" s="35">
        <v>87.991490561000006</v>
      </c>
      <c r="H119" s="36" t="s">
        <v>49</v>
      </c>
      <c r="I119" s="28">
        <v>-0.32100000000000001</v>
      </c>
      <c r="J119" s="28">
        <v>0.71</v>
      </c>
      <c r="K119" s="36" t="s">
        <v>49</v>
      </c>
      <c r="L119" s="30" t="str">
        <f t="shared" ref="L119:L120" si="53">IF(J119="Div by 0", "N/A", IF(K119="N/A","N/A", IF(J119&gt;VALUE(MID(K119,1,2)), "No", IF(J119&lt;-1*VALUE(MID(K119,1,2)), "No", "Yes"))))</f>
        <v>N/A</v>
      </c>
    </row>
    <row r="120" spans="1:12" ht="12.75" customHeight="1">
      <c r="A120" s="94" t="s">
        <v>815</v>
      </c>
      <c r="B120" s="36" t="s">
        <v>49</v>
      </c>
      <c r="C120" s="35">
        <v>12.347272531</v>
      </c>
      <c r="D120" s="36" t="s">
        <v>49</v>
      </c>
      <c r="E120" s="35">
        <v>12.628845224999999</v>
      </c>
      <c r="F120" s="36" t="s">
        <v>49</v>
      </c>
      <c r="G120" s="35">
        <v>12.008509438999999</v>
      </c>
      <c r="H120" s="36" t="s">
        <v>49</v>
      </c>
      <c r="I120" s="28">
        <v>2.2799999999999998</v>
      </c>
      <c r="J120" s="28">
        <v>-4.91</v>
      </c>
      <c r="K120" s="36" t="s">
        <v>49</v>
      </c>
      <c r="L120" s="30" t="str">
        <f t="shared" si="53"/>
        <v>N/A</v>
      </c>
    </row>
    <row r="121" spans="1:12" ht="12.75" customHeight="1">
      <c r="A121" s="94" t="s">
        <v>314</v>
      </c>
      <c r="B121" s="36" t="s">
        <v>49</v>
      </c>
      <c r="C121" s="34">
        <v>5491</v>
      </c>
      <c r="D121" s="33" t="str">
        <f>IF($B121="N/A","N/A",IF(C121&gt;10,"No",IF(C121&lt;-10,"No","Yes")))</f>
        <v>N/A</v>
      </c>
      <c r="E121" s="34">
        <v>6291</v>
      </c>
      <c r="F121" s="33" t="str">
        <f>IF($B121="N/A","N/A",IF(E121&gt;10,"No",IF(E121&lt;-10,"No","Yes")))</f>
        <v>N/A</v>
      </c>
      <c r="G121" s="34">
        <v>5975</v>
      </c>
      <c r="H121" s="33" t="str">
        <f>IF($B121="N/A","N/A",IF(G121&gt;10,"No",IF(G121&lt;-10,"No","Yes")))</f>
        <v>N/A</v>
      </c>
      <c r="I121" s="28">
        <v>14.57</v>
      </c>
      <c r="J121" s="28">
        <v>-5.0199999999999996</v>
      </c>
      <c r="K121" s="36" t="s">
        <v>107</v>
      </c>
      <c r="L121" s="30" t="str">
        <f t="shared" si="52"/>
        <v>Yes</v>
      </c>
    </row>
    <row r="122" spans="1:12">
      <c r="A122" s="5" t="s">
        <v>593</v>
      </c>
      <c r="B122" s="36" t="s">
        <v>49</v>
      </c>
      <c r="C122" s="35">
        <v>0.32780914220000001</v>
      </c>
      <c r="D122" s="27" t="str">
        <f>IF($B122="N/A","N/A",IF(C122&gt;10,"No",IF(C122&lt;-10,"No","Yes")))</f>
        <v>N/A</v>
      </c>
      <c r="E122" s="35">
        <v>0.31791448100000003</v>
      </c>
      <c r="F122" s="27" t="str">
        <f>IF($B122="N/A","N/A",IF(E122&gt;10,"No",IF(E122&lt;-10,"No","Yes")))</f>
        <v>N/A</v>
      </c>
      <c r="G122" s="35">
        <v>0.48535564850000001</v>
      </c>
      <c r="H122" s="27" t="str">
        <f>IF($B122="N/A","N/A",IF(G122&gt;10,"No",IF(G122&lt;-10,"No","Yes")))</f>
        <v>N/A</v>
      </c>
      <c r="I122" s="28">
        <v>-3.02</v>
      </c>
      <c r="J122" s="28">
        <v>52.67</v>
      </c>
      <c r="K122" s="36" t="s">
        <v>107</v>
      </c>
      <c r="L122" s="30" t="str">
        <f t="shared" si="52"/>
        <v>No</v>
      </c>
    </row>
    <row r="123" spans="1:12">
      <c r="A123" s="5" t="s">
        <v>594</v>
      </c>
      <c r="B123" s="36" t="s">
        <v>49</v>
      </c>
      <c r="C123" s="35">
        <v>6.3376434164999997</v>
      </c>
      <c r="D123" s="27" t="str">
        <f>IF($B123="N/A","N/A",IF(C123&gt;10,"No",IF(C123&lt;-10,"No","Yes")))</f>
        <v>N/A</v>
      </c>
      <c r="E123" s="35">
        <v>7.3279287872000003</v>
      </c>
      <c r="F123" s="27" t="str">
        <f>IF($B123="N/A","N/A",IF(E123&gt;10,"No",IF(E123&lt;-10,"No","Yes")))</f>
        <v>N/A</v>
      </c>
      <c r="G123" s="35">
        <v>8.2677824268000002</v>
      </c>
      <c r="H123" s="27" t="str">
        <f>IF($B123="N/A","N/A",IF(G123&gt;10,"No",IF(G123&lt;-10,"No","Yes")))</f>
        <v>N/A</v>
      </c>
      <c r="I123" s="28">
        <v>15.63</v>
      </c>
      <c r="J123" s="28">
        <v>12.83</v>
      </c>
      <c r="K123" s="36" t="s">
        <v>107</v>
      </c>
      <c r="L123" s="30" t="str">
        <f t="shared" si="52"/>
        <v>No</v>
      </c>
    </row>
    <row r="124" spans="1:12">
      <c r="A124" s="49" t="s">
        <v>34</v>
      </c>
      <c r="B124" s="36" t="s">
        <v>49</v>
      </c>
      <c r="C124" s="35">
        <v>0.254771044</v>
      </c>
      <c r="D124" s="33" t="str">
        <f>IF($B124="N/A","N/A",IF(C124&gt;10,"No",IF(C124&lt;-10,"No","Yes")))</f>
        <v>N/A</v>
      </c>
      <c r="E124" s="35">
        <v>0.29527030650000002</v>
      </c>
      <c r="F124" s="33" t="str">
        <f>IF($B124="N/A","N/A",IF(E124&gt;10,"No",IF(E124&lt;-10,"No","Yes")))</f>
        <v>N/A</v>
      </c>
      <c r="G124" s="35">
        <v>0.34963861730000001</v>
      </c>
      <c r="H124" s="33" t="str">
        <f>IF($B124="N/A","N/A",IF(G124&gt;10,"No",IF(G124&lt;-10,"No","Yes")))</f>
        <v>N/A</v>
      </c>
      <c r="I124" s="28">
        <v>15.9</v>
      </c>
      <c r="J124" s="28">
        <v>18.41</v>
      </c>
      <c r="K124" s="36" t="s">
        <v>108</v>
      </c>
      <c r="L124" s="30" t="str">
        <f t="shared" si="52"/>
        <v>No</v>
      </c>
    </row>
    <row r="125" spans="1:12">
      <c r="A125" s="49" t="s">
        <v>899</v>
      </c>
      <c r="B125" s="36" t="s">
        <v>49</v>
      </c>
      <c r="C125" s="35" t="s">
        <v>49</v>
      </c>
      <c r="D125" s="33" t="str">
        <f t="shared" ref="D125:D126" si="54">IF($B125="N/A","N/A",IF(C125&gt;10,"No",IF(C125&lt;-10,"No","Yes")))</f>
        <v>N/A</v>
      </c>
      <c r="E125" s="35">
        <v>65.077575562000007</v>
      </c>
      <c r="F125" s="33" t="str">
        <f t="shared" ref="F125:F126" si="55">IF($B125="N/A","N/A",IF(E125&gt;10,"No",IF(E125&lt;-10,"No","Yes")))</f>
        <v>N/A</v>
      </c>
      <c r="G125" s="35">
        <v>64.872391970999999</v>
      </c>
      <c r="H125" s="33" t="str">
        <f t="shared" ref="H125:H126" si="56">IF($B125="N/A","N/A",IF(G125&gt;10,"No",IF(G125&lt;-10,"No","Yes")))</f>
        <v>N/A</v>
      </c>
      <c r="I125" s="28" t="s">
        <v>49</v>
      </c>
      <c r="J125" s="28">
        <v>-0.315</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34.922424438</v>
      </c>
      <c r="F126" s="33" t="str">
        <f t="shared" si="55"/>
        <v>N/A</v>
      </c>
      <c r="G126" s="35">
        <v>35.127608029000001</v>
      </c>
      <c r="H126" s="33" t="str">
        <f t="shared" si="56"/>
        <v>N/A</v>
      </c>
      <c r="I126" s="28" t="s">
        <v>49</v>
      </c>
      <c r="J126" s="28">
        <v>0.58750000000000002</v>
      </c>
      <c r="K126" s="36" t="s">
        <v>107</v>
      </c>
      <c r="L126" s="30" t="str">
        <f>IF(J126="Div by 0", "N/A", IF(OR(J126="N/A",K126="N/A"),"N/A", IF(J126&gt;VALUE(MID(K126,1,2)), "No", IF(J126&lt;-1*VALUE(MID(K126,1,2)), "No", "Yes"))))</f>
        <v>Yes</v>
      </c>
    </row>
    <row r="127" spans="1:12">
      <c r="A127" s="94" t="s">
        <v>35</v>
      </c>
      <c r="B127" s="36" t="s">
        <v>1021</v>
      </c>
      <c r="C127" s="35">
        <v>6.7037898038000003</v>
      </c>
      <c r="D127" s="27" t="str">
        <f>IF($B127="N/A","N/A",IF(C127&gt;10,"No",IF(C127&lt;5,"No","Yes")))</f>
        <v>Yes</v>
      </c>
      <c r="E127" s="35">
        <v>6.6200944865000002</v>
      </c>
      <c r="F127" s="27" t="str">
        <f>IF($B127="N/A","N/A",IF(E127&gt;10,"No",IF(E127&lt;5,"No","Yes")))</f>
        <v>Yes</v>
      </c>
      <c r="G127" s="35">
        <v>6.3512089711000002</v>
      </c>
      <c r="H127" s="27" t="str">
        <f t="shared" ref="H127:H130" si="57">IF($B127="N/A","N/A",IF(G127&gt;10,"No",IF(G127&lt;5,"No","Yes")))</f>
        <v>Yes</v>
      </c>
      <c r="I127" s="28">
        <v>-1.25</v>
      </c>
      <c r="J127" s="28">
        <v>-4.0599999999999996</v>
      </c>
      <c r="K127" s="36" t="s">
        <v>108</v>
      </c>
      <c r="L127" s="30" t="str">
        <f t="shared" si="52"/>
        <v>Yes</v>
      </c>
    </row>
    <row r="128" spans="1:12">
      <c r="A128" s="86" t="s">
        <v>816</v>
      </c>
      <c r="B128" s="36" t="s">
        <v>1021</v>
      </c>
      <c r="C128" s="35">
        <v>5.4373682218999999</v>
      </c>
      <c r="D128" s="27" t="str">
        <f>IF($B128="N/A","N/A",IF(C128&gt;10,"No",IF(C128&lt;5,"No","Yes")))</f>
        <v>Yes</v>
      </c>
      <c r="E128" s="35">
        <v>5.5457132119999999</v>
      </c>
      <c r="F128" s="27" t="str">
        <f t="shared" ref="F128:F130" si="58">IF($B128="N/A","N/A",IF(E128&gt;10,"No",IF(E128&lt;5,"No","Yes")))</f>
        <v>Yes</v>
      </c>
      <c r="G128" s="35">
        <v>5.3210836784</v>
      </c>
      <c r="H128" s="27" t="str">
        <f t="shared" si="57"/>
        <v>Yes</v>
      </c>
      <c r="I128" s="28">
        <v>1.9930000000000001</v>
      </c>
      <c r="J128" s="28">
        <v>-4.05</v>
      </c>
      <c r="K128" s="36" t="s">
        <v>108</v>
      </c>
      <c r="L128" s="30" t="str">
        <f t="shared" ref="L128:L132" si="59">IF(J128="Div by 0", "N/A", IF(K128="N/A","N/A", IF(J128&gt;VALUE(MID(K128,1,2)), "No", IF(J128&lt;-1*VALUE(MID(K128,1,2)), "No", "Yes"))))</f>
        <v>Yes</v>
      </c>
    </row>
    <row r="129" spans="1:12">
      <c r="A129" s="86" t="s">
        <v>817</v>
      </c>
      <c r="B129" s="36" t="s">
        <v>1021</v>
      </c>
      <c r="C129" s="35">
        <v>5.8563550845999996</v>
      </c>
      <c r="D129" s="27" t="str">
        <f>IF($B129="N/A","N/A",IF(C129&gt;10,"No",IF(C129&lt;5,"No","Yes")))</f>
        <v>Yes</v>
      </c>
      <c r="E129" s="35">
        <v>5.8329306919999997</v>
      </c>
      <c r="F129" s="27" t="str">
        <f t="shared" si="58"/>
        <v>Yes</v>
      </c>
      <c r="G129" s="35">
        <v>5.6552871936000004</v>
      </c>
      <c r="H129" s="27" t="str">
        <f t="shared" si="57"/>
        <v>Yes</v>
      </c>
      <c r="I129" s="28">
        <v>-0.4</v>
      </c>
      <c r="J129" s="28">
        <v>-3.05</v>
      </c>
      <c r="K129" s="36" t="s">
        <v>108</v>
      </c>
      <c r="L129" s="30" t="str">
        <f t="shared" si="59"/>
        <v>Yes</v>
      </c>
    </row>
    <row r="130" spans="1:12" ht="12.75" customHeight="1">
      <c r="A130" s="86" t="s">
        <v>818</v>
      </c>
      <c r="B130" s="36" t="s">
        <v>1021</v>
      </c>
      <c r="C130" s="35">
        <v>6.7254149321999996</v>
      </c>
      <c r="D130" s="27" t="str">
        <f>IF($B130="N/A","N/A",IF(C130&gt;10,"No",IF(C130&lt;5,"No","Yes")))</f>
        <v>Yes</v>
      </c>
      <c r="E130" s="35">
        <v>6.6449240349999998</v>
      </c>
      <c r="F130" s="27" t="str">
        <f t="shared" si="58"/>
        <v>Yes</v>
      </c>
      <c r="G130" s="35">
        <v>6.3720128043999997</v>
      </c>
      <c r="H130" s="27" t="str">
        <f t="shared" si="57"/>
        <v>Yes</v>
      </c>
      <c r="I130" s="28">
        <v>-1.2</v>
      </c>
      <c r="J130" s="28">
        <v>-4.1100000000000003</v>
      </c>
      <c r="K130" s="36" t="s">
        <v>108</v>
      </c>
      <c r="L130" s="30" t="str">
        <f t="shared" si="59"/>
        <v>Yes</v>
      </c>
    </row>
    <row r="131" spans="1:12">
      <c r="A131" s="86" t="s">
        <v>838</v>
      </c>
      <c r="B131" s="36" t="s">
        <v>49</v>
      </c>
      <c r="C131" s="34">
        <v>4184</v>
      </c>
      <c r="D131" s="33" t="str">
        <f>IF($B131="N/A","N/A",IF(C131&gt;10,"No",IF(C131&lt;-10,"No","Yes")))</f>
        <v>N/A</v>
      </c>
      <c r="E131" s="34">
        <v>3649</v>
      </c>
      <c r="F131" s="33" t="str">
        <f>IF($B131="N/A","N/A",IF(E131&gt;10,"No",IF(E131&lt;-10,"No","Yes")))</f>
        <v>N/A</v>
      </c>
      <c r="G131" s="34">
        <v>3267</v>
      </c>
      <c r="H131" s="33" t="str">
        <f>IF($B131="N/A","N/A",IF(G131&gt;10,"No",IF(G131&lt;-10,"No","Yes")))</f>
        <v>N/A</v>
      </c>
      <c r="I131" s="28">
        <v>-12.8</v>
      </c>
      <c r="J131" s="28">
        <v>-10.5</v>
      </c>
      <c r="K131" s="29" t="s">
        <v>107</v>
      </c>
      <c r="L131" s="30" t="str">
        <f t="shared" si="59"/>
        <v>No</v>
      </c>
    </row>
    <row r="132" spans="1:12">
      <c r="A132" s="86" t="s">
        <v>839</v>
      </c>
      <c r="B132" s="36" t="s">
        <v>49</v>
      </c>
      <c r="C132" s="34">
        <v>1490</v>
      </c>
      <c r="D132" s="33" t="str">
        <f>IF($B132="N/A","N/A",IF(C132&gt;10,"No",IF(C132&lt;-10,"No","Yes")))</f>
        <v>N/A</v>
      </c>
      <c r="E132" s="34">
        <v>1328</v>
      </c>
      <c r="F132" s="33" t="str">
        <f>IF($B132="N/A","N/A",IF(E132&gt;10,"No",IF(E132&lt;-10,"No","Yes")))</f>
        <v>N/A</v>
      </c>
      <c r="G132" s="34">
        <v>1162</v>
      </c>
      <c r="H132" s="33" t="str">
        <f>IF($B132="N/A","N/A",IF(G132&gt;10,"No",IF(G132&lt;-10,"No","Yes")))</f>
        <v>N/A</v>
      </c>
      <c r="I132" s="28">
        <v>-10.9</v>
      </c>
      <c r="J132" s="28">
        <v>-12.5</v>
      </c>
      <c r="K132" s="29" t="s">
        <v>107</v>
      </c>
      <c r="L132" s="30" t="str">
        <f t="shared" si="59"/>
        <v>No</v>
      </c>
    </row>
    <row r="133" spans="1:12">
      <c r="A133" s="94" t="s">
        <v>23</v>
      </c>
      <c r="B133" s="36" t="s">
        <v>49</v>
      </c>
      <c r="C133" s="35">
        <v>98.634913769999997</v>
      </c>
      <c r="D133" s="33" t="str">
        <f>IF($B133="N/A","N/A",IF(C133&gt;10,"No",IF(C133&lt;-10,"No","Yes")))</f>
        <v>N/A</v>
      </c>
      <c r="E133" s="35">
        <v>99.079293499000002</v>
      </c>
      <c r="F133" s="33" t="str">
        <f>IF($B133="N/A","N/A",IF(E133&gt;10,"No",IF(E133&lt;-10,"No","Yes")))</f>
        <v>N/A</v>
      </c>
      <c r="G133" s="35">
        <v>99.130265550999994</v>
      </c>
      <c r="H133" s="33" t="str">
        <f>IF($B133="N/A","N/A",IF(G133&gt;10,"No",IF(G133&lt;-10,"No","Yes")))</f>
        <v>N/A</v>
      </c>
      <c r="I133" s="28">
        <v>0.45050000000000001</v>
      </c>
      <c r="J133" s="28">
        <v>5.1400000000000001E-2</v>
      </c>
      <c r="K133" s="36" t="s">
        <v>108</v>
      </c>
      <c r="L133" s="30" t="str">
        <f t="shared" si="52"/>
        <v>Yes</v>
      </c>
    </row>
    <row r="134" spans="1:12">
      <c r="A134" s="94" t="s">
        <v>315</v>
      </c>
      <c r="B134" s="36" t="s">
        <v>49</v>
      </c>
      <c r="C134" s="35">
        <v>98.886650771000006</v>
      </c>
      <c r="D134" s="33" t="str">
        <f>IF($B134="N/A","N/A",IF(C134&gt;10,"No",IF(C134&lt;-10,"No","Yes")))</f>
        <v>N/A</v>
      </c>
      <c r="E134" s="35">
        <v>99.008425673000005</v>
      </c>
      <c r="F134" s="33" t="str">
        <f>IF($B134="N/A","N/A",IF(E134&gt;10,"No",IF(E134&lt;-10,"No","Yes")))</f>
        <v>N/A</v>
      </c>
      <c r="G134" s="35">
        <v>99.209965135999994</v>
      </c>
      <c r="H134" s="33" t="str">
        <f>IF($B134="N/A","N/A",IF(G134&gt;10,"No",IF(G134&lt;-10,"No","Yes")))</f>
        <v>N/A</v>
      </c>
      <c r="I134" s="28">
        <v>0.1231</v>
      </c>
      <c r="J134" s="28">
        <v>0.2036</v>
      </c>
      <c r="K134" s="36" t="s">
        <v>108</v>
      </c>
      <c r="L134" s="30" t="str">
        <f t="shared" si="52"/>
        <v>Yes</v>
      </c>
    </row>
    <row r="135" spans="1:12">
      <c r="A135" s="49" t="s">
        <v>316</v>
      </c>
      <c r="B135" s="36" t="s">
        <v>49</v>
      </c>
      <c r="C135" s="34">
        <v>140524</v>
      </c>
      <c r="D135" s="33" t="str">
        <f>IF($B135="N/A","N/A",IF(C135&gt;10,"No",IF(C135&lt;-10,"No","Yes")))</f>
        <v>N/A</v>
      </c>
      <c r="E135" s="34">
        <v>141565</v>
      </c>
      <c r="F135" s="33" t="str">
        <f>IF($B135="N/A","N/A",IF(E135&gt;10,"No",IF(E135&lt;-10,"No","Yes")))</f>
        <v>N/A</v>
      </c>
      <c r="G135" s="34">
        <v>141721</v>
      </c>
      <c r="H135" s="33" t="str">
        <f>IF($B135="N/A","N/A",IF(G135&gt;10,"No",IF(G135&lt;-10,"No","Yes")))</f>
        <v>N/A</v>
      </c>
      <c r="I135" s="28">
        <v>0.74080000000000001</v>
      </c>
      <c r="J135" s="28">
        <v>0.11020000000000001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0.96495972220000004</v>
      </c>
      <c r="D137" s="33" t="str">
        <f>IF($B137="N/A","N/A",IF(C137&gt;10,"No",IF(C137&lt;-10,"No","Yes")))</f>
        <v>N/A</v>
      </c>
      <c r="E137" s="35">
        <v>0.99035778620000003</v>
      </c>
      <c r="F137" s="33" t="str">
        <f>IF($B137="N/A","N/A",IF(E137&gt;10,"No",IF(E137&lt;-10,"No","Yes")))</f>
        <v>N/A</v>
      </c>
      <c r="G137" s="35">
        <v>0.84955652299999995</v>
      </c>
      <c r="H137" s="33" t="str">
        <f>IF($B137="N/A","N/A",IF(G137&gt;10,"No",IF(G137&lt;-10,"No","Yes")))</f>
        <v>N/A</v>
      </c>
      <c r="I137" s="28">
        <v>2.6320000000000001</v>
      </c>
      <c r="J137" s="28">
        <v>-14.2</v>
      </c>
      <c r="K137" s="36" t="s">
        <v>108</v>
      </c>
      <c r="L137" s="30" t="str">
        <f>IF(J137="Div by 0", "N/A", IF(K137="N/A","N/A", IF(J137&gt;VALUE(MID(K137,1,2)), "No", IF(J137&lt;-1*VALUE(MID(K137,1,2)), "No", "Yes"))))</f>
        <v>Yes</v>
      </c>
    </row>
    <row r="138" spans="1:12">
      <c r="A138" s="94" t="s">
        <v>883</v>
      </c>
      <c r="B138" s="36" t="s">
        <v>49</v>
      </c>
      <c r="C138" s="35">
        <v>2.8258518117999998</v>
      </c>
      <c r="D138" s="33" t="str">
        <f>IF($B138="N/A","N/A",IF(C138&gt;10,"No",IF(C138&lt;-10,"No","Yes")))</f>
        <v>N/A</v>
      </c>
      <c r="E138" s="35">
        <v>2.7845865857000001</v>
      </c>
      <c r="F138" s="33" t="str">
        <f>IF($B138="N/A","N/A",IF(E138&gt;10,"No",IF(E138&lt;-10,"No","Yes")))</f>
        <v>N/A</v>
      </c>
      <c r="G138" s="35">
        <v>2.8111571327</v>
      </c>
      <c r="H138" s="33" t="str">
        <f>IF($B138="N/A","N/A",IF(G138&gt;10,"No",IF(G138&lt;-10,"No","Yes")))</f>
        <v>N/A</v>
      </c>
      <c r="I138" s="28">
        <v>-1.46</v>
      </c>
      <c r="J138" s="28">
        <v>0.95420000000000005</v>
      </c>
      <c r="K138" s="36" t="s">
        <v>108</v>
      </c>
      <c r="L138" s="30" t="str">
        <f>IF(J138="Div by 0", "N/A", IF(K138="N/A","N/A", IF(J138&gt;VALUE(MID(K138,1,2)), "No", IF(J138&lt;-1*VALUE(MID(K138,1,2)), "No", "Yes"))))</f>
        <v>Yes</v>
      </c>
    </row>
    <row r="139" spans="1:12">
      <c r="A139" s="94" t="s">
        <v>28</v>
      </c>
      <c r="B139" s="36" t="s">
        <v>49</v>
      </c>
      <c r="C139" s="35">
        <v>96.209188466000001</v>
      </c>
      <c r="D139" s="33" t="str">
        <f>IF($B139="N/A","N/A",IF(C139&gt;10,"No",IF(C139&lt;-10,"No","Yes")))</f>
        <v>N/A</v>
      </c>
      <c r="E139" s="35">
        <v>96.225055628000007</v>
      </c>
      <c r="F139" s="33" t="str">
        <f>IF($B139="N/A","N/A",IF(E139&gt;10,"No",IF(E139&lt;-10,"No","Yes")))</f>
        <v>N/A</v>
      </c>
      <c r="G139" s="35">
        <v>96.339286344000001</v>
      </c>
      <c r="H139" s="33" t="str">
        <f>IF($B139="N/A","N/A",IF(G139&gt;10,"No",IF(G139&lt;-10,"No","Yes")))</f>
        <v>N/A</v>
      </c>
      <c r="I139" s="28">
        <v>1.6500000000000001E-2</v>
      </c>
      <c r="J139" s="28">
        <v>0.1187</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42.114937556999998</v>
      </c>
      <c r="D141" s="33" t="str">
        <f>IF($B141="N/A","N/A",IF(C141&gt;10,"No",IF(C141&lt;-10,"No","Yes")))</f>
        <v>N/A</v>
      </c>
      <c r="E141" s="35">
        <v>41.172759972000001</v>
      </c>
      <c r="F141" s="33" t="str">
        <f>IF($B141="N/A","N/A",IF(E141&gt;10,"No",IF(E141&lt;-10,"No","Yes")))</f>
        <v>N/A</v>
      </c>
      <c r="G141" s="35">
        <v>40.329237439000003</v>
      </c>
      <c r="H141" s="33" t="str">
        <f>IF($B141="N/A","N/A",IF(G141&gt;10,"No",IF(G141&lt;-10,"No","Yes")))</f>
        <v>N/A</v>
      </c>
      <c r="I141" s="28">
        <v>-2.2400000000000002</v>
      </c>
      <c r="J141" s="28">
        <v>-2.0499999999999998</v>
      </c>
      <c r="K141" s="36" t="s">
        <v>108</v>
      </c>
      <c r="L141" s="30" t="str">
        <f>IF(J141="Div by 0", "N/A", IF(K141="N/A","N/A", IF(J141&gt;VALUE(MID(K141,1,2)), "No", IF(J141&lt;-1*VALUE(MID(K141,1,2)), "No", "Yes"))))</f>
        <v>Yes</v>
      </c>
    </row>
    <row r="142" spans="1:12">
      <c r="A142" s="49" t="s">
        <v>320</v>
      </c>
      <c r="B142" s="36" t="s">
        <v>49</v>
      </c>
      <c r="C142" s="35">
        <v>55.723901173000002</v>
      </c>
      <c r="D142" s="33" t="str">
        <f>IF($B142="N/A","N/A",IF(C142&gt;10,"No",IF(C142&lt;-10,"No","Yes")))</f>
        <v>N/A</v>
      </c>
      <c r="E142" s="35">
        <v>56.663713964000003</v>
      </c>
      <c r="F142" s="33" t="str">
        <f>IF($B142="N/A","N/A",IF(E142&gt;10,"No",IF(E142&lt;-10,"No","Yes")))</f>
        <v>N/A</v>
      </c>
      <c r="G142" s="35">
        <v>57.520585728999997</v>
      </c>
      <c r="H142" s="33" t="str">
        <f>IF($B142="N/A","N/A",IF(G142&gt;10,"No",IF(G142&lt;-10,"No","Yes")))</f>
        <v>N/A</v>
      </c>
      <c r="I142" s="28">
        <v>1.6870000000000001</v>
      </c>
      <c r="J142" s="28">
        <v>1.512</v>
      </c>
      <c r="K142" s="36" t="s">
        <v>108</v>
      </c>
      <c r="L142" s="30" t="str">
        <f>IF(J142="Div by 0", "N/A", IF(K142="N/A","N/A", IF(J142&gt;VALUE(MID(K142,1,2)), "No", IF(J142&lt;-1*VALUE(MID(K142,1,2)), "No", "Yes"))))</f>
        <v>Yes</v>
      </c>
    </row>
    <row r="143" spans="1:12">
      <c r="A143" s="49" t="s">
        <v>321</v>
      </c>
      <c r="B143" s="36" t="s">
        <v>49</v>
      </c>
      <c r="C143" s="35">
        <v>0.79539925389999999</v>
      </c>
      <c r="D143" s="33" t="str">
        <f>IF($B143="N/A","N/A",IF(C143&gt;10,"No",IF(C143&lt;-10,"No","Yes")))</f>
        <v>N/A</v>
      </c>
      <c r="E143" s="35">
        <v>0.83615182259999998</v>
      </c>
      <c r="F143" s="33" t="str">
        <f>IF($B143="N/A","N/A",IF(E143&gt;10,"No",IF(E143&lt;-10,"No","Yes")))</f>
        <v>N/A</v>
      </c>
      <c r="G143" s="35">
        <v>0.84423297610000003</v>
      </c>
      <c r="H143" s="33" t="str">
        <f>IF($B143="N/A","N/A",IF(G143&gt;10,"No",IF(G143&lt;-10,"No","Yes")))</f>
        <v>N/A</v>
      </c>
      <c r="I143" s="28">
        <v>5.1239999999999997</v>
      </c>
      <c r="J143" s="28">
        <v>0.96650000000000003</v>
      </c>
      <c r="K143" s="36" t="s">
        <v>108</v>
      </c>
      <c r="L143" s="30" t="str">
        <f>IF(J143="Div by 0", "N/A", IF(K143="N/A","N/A", IF(J143&gt;VALUE(MID(K143,1,2)), "No", IF(J143&lt;-1*VALUE(MID(K143,1,2)), "No", "Yes"))))</f>
        <v>Yes</v>
      </c>
    </row>
    <row r="144" spans="1:12" ht="12.75" customHeight="1">
      <c r="A144" s="49" t="s">
        <v>322</v>
      </c>
      <c r="B144" s="36" t="s">
        <v>49</v>
      </c>
      <c r="C144" s="35">
        <v>1.3657620155000001</v>
      </c>
      <c r="D144" s="33" t="str">
        <f>IF($B144="N/A","N/A",IF(C144&gt;10,"No",IF(C144&lt;-10,"No","Yes")))</f>
        <v>N/A</v>
      </c>
      <c r="E144" s="35">
        <v>1.3273742417000001</v>
      </c>
      <c r="F144" s="33" t="str">
        <f>IF($B144="N/A","N/A",IF(E144&gt;10,"No",IF(E144&lt;-10,"No","Yes")))</f>
        <v>N/A</v>
      </c>
      <c r="G144" s="35">
        <v>1.3059438565000001</v>
      </c>
      <c r="H144" s="33" t="str">
        <f>IF($B144="N/A","N/A",IF(G144&gt;10,"No",IF(G144&lt;-10,"No","Yes")))</f>
        <v>N/A</v>
      </c>
      <c r="I144" s="28">
        <v>-2.81</v>
      </c>
      <c r="J144" s="28">
        <v>-1.61</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99.832397979000007</v>
      </c>
      <c r="D146" s="27" t="str">
        <f>IF($B146="N/A","N/A",IF(C146&gt;=99,"Yes","No"))</f>
        <v>Yes</v>
      </c>
      <c r="E146" s="35">
        <v>99.604753259999995</v>
      </c>
      <c r="F146" s="27" t="str">
        <f>IF($B146="N/A","N/A",IF(E146&gt;=99,"Yes","No"))</f>
        <v>Yes</v>
      </c>
      <c r="G146" s="35">
        <v>99.175893223000003</v>
      </c>
      <c r="H146" s="27" t="str">
        <f>IF($B146="N/A","N/A",IF(G146&gt;=99,"Yes","No"))</f>
        <v>Yes</v>
      </c>
      <c r="I146" s="28">
        <v>-0.22800000000000001</v>
      </c>
      <c r="J146" s="28">
        <v>-0.43099999999999999</v>
      </c>
      <c r="K146" s="36" t="s">
        <v>107</v>
      </c>
      <c r="L146" s="30" t="str">
        <f t="shared" ref="L146:L180" si="60">IF(J146="Div by 0", "N/A", IF(K146="N/A","N/A", IF(J146&gt;VALUE(MID(K146,1,2)), "No", IF(J146&lt;-1*VALUE(MID(K146,1,2)), "No", "Yes"))))</f>
        <v>Yes</v>
      </c>
    </row>
    <row r="147" spans="1:12" ht="12.75" customHeight="1">
      <c r="A147" s="94" t="s">
        <v>790</v>
      </c>
      <c r="B147" s="36" t="s">
        <v>49</v>
      </c>
      <c r="C147" s="35">
        <v>4.2499480842999997</v>
      </c>
      <c r="D147" s="27" t="str">
        <f>IF($B147="N/A","N/A",IF(C147&gt;10,"No",IF(C147&lt;-10,"No","Yes")))</f>
        <v>N/A</v>
      </c>
      <c r="E147" s="35">
        <v>4.7173077043999996</v>
      </c>
      <c r="F147" s="27" t="str">
        <f>IF($B147="N/A","N/A",IF(E147&gt;10,"No",IF(E147&lt;-10,"No","Yes")))</f>
        <v>N/A</v>
      </c>
      <c r="G147" s="35">
        <v>5.16149404</v>
      </c>
      <c r="H147" s="27" t="str">
        <f>IF($B147="N/A","N/A",IF(G147&gt;10,"No",IF(G147&lt;-10,"No","Yes")))</f>
        <v>N/A</v>
      </c>
      <c r="I147" s="28">
        <v>11</v>
      </c>
      <c r="J147" s="28">
        <v>9.4160000000000004</v>
      </c>
      <c r="K147" s="36" t="s">
        <v>107</v>
      </c>
      <c r="L147" s="30" t="str">
        <f t="shared" si="60"/>
        <v>Yes</v>
      </c>
    </row>
    <row r="148" spans="1:12" ht="12.75" customHeight="1">
      <c r="A148" s="51" t="s">
        <v>728</v>
      </c>
      <c r="B148" s="36" t="s">
        <v>8</v>
      </c>
      <c r="C148" s="32">
        <v>99.915007951000007</v>
      </c>
      <c r="D148" s="27" t="str">
        <f>IF($B148="N/A","N/A",IF(C148&gt;=98,"Yes","No"))</f>
        <v>Yes</v>
      </c>
      <c r="E148" s="32">
        <v>99.904470248999999</v>
      </c>
      <c r="F148" s="27" t="str">
        <f>IF($B148="N/A","N/A",IF(E148&gt;=98,"Yes","No"))</f>
        <v>Yes</v>
      </c>
      <c r="G148" s="32">
        <v>99.904887850999998</v>
      </c>
      <c r="H148" s="27" t="str">
        <f>IF($B148="N/A","N/A",IF(G148&gt;=98,"Yes","No"))</f>
        <v>Yes</v>
      </c>
      <c r="I148" s="28">
        <v>-1.0999999999999999E-2</v>
      </c>
      <c r="J148" s="28">
        <v>4.0000000000000002E-4</v>
      </c>
      <c r="K148" s="29" t="s">
        <v>107</v>
      </c>
      <c r="L148" s="30" t="str">
        <f t="shared" si="60"/>
        <v>Yes</v>
      </c>
    </row>
    <row r="149" spans="1:12" ht="12.75" customHeight="1">
      <c r="A149" s="51" t="s">
        <v>729</v>
      </c>
      <c r="B149" s="36" t="s">
        <v>117</v>
      </c>
      <c r="C149" s="32">
        <v>86.632613266000007</v>
      </c>
      <c r="D149" s="27" t="str">
        <f>IF($B149="N/A","N/A",IF(C149&gt;=80,"Yes","No"))</f>
        <v>Yes</v>
      </c>
      <c r="E149" s="32">
        <v>86.384875958999999</v>
      </c>
      <c r="F149" s="27" t="str">
        <f>IF($B149="N/A","N/A",IF(E149&gt;=80,"Yes","No"))</f>
        <v>Yes</v>
      </c>
      <c r="G149" s="32">
        <v>86.820471635999994</v>
      </c>
      <c r="H149" s="27" t="str">
        <f>IF($B149="N/A","N/A",IF(G149&gt;=80,"Yes","No"))</f>
        <v>Yes</v>
      </c>
      <c r="I149" s="28">
        <v>-0.28599999999999998</v>
      </c>
      <c r="J149" s="28">
        <v>0.50419999999999998</v>
      </c>
      <c r="K149" s="29" t="s">
        <v>107</v>
      </c>
      <c r="L149" s="30" t="str">
        <f t="shared" si="60"/>
        <v>Yes</v>
      </c>
    </row>
    <row r="150" spans="1:12" ht="27.75" customHeight="1">
      <c r="A150" s="94" t="s">
        <v>700</v>
      </c>
      <c r="B150" s="36" t="s">
        <v>148</v>
      </c>
      <c r="C150" s="35">
        <v>99.977126127000005</v>
      </c>
      <c r="D150" s="27" t="str">
        <f>IF($B150="N/A","N/A",IF(C150&gt;=100,"Yes","No"))</f>
        <v>No</v>
      </c>
      <c r="E150" s="35">
        <v>100</v>
      </c>
      <c r="F150" s="27" t="str">
        <f t="shared" ref="F150:F151" si="61">IF($B150="N/A","N/A",IF(E150&gt;=100,"Yes","No"))</f>
        <v>Yes</v>
      </c>
      <c r="G150" s="35">
        <v>100</v>
      </c>
      <c r="H150" s="27" t="str">
        <f t="shared" ref="H150:H151" si="62">IF($B150="N/A","N/A",IF(G150&gt;=100,"Yes","No"))</f>
        <v>Yes</v>
      </c>
      <c r="I150" s="28">
        <v>2.29E-2</v>
      </c>
      <c r="J150" s="28">
        <v>0</v>
      </c>
      <c r="K150" s="29" t="s">
        <v>1193</v>
      </c>
      <c r="L150" s="30" t="str">
        <f t="shared" si="60"/>
        <v>Yes</v>
      </c>
    </row>
    <row r="151" spans="1:12" ht="30.75" customHeight="1">
      <c r="A151" s="51" t="s">
        <v>819</v>
      </c>
      <c r="B151" s="36" t="s">
        <v>148</v>
      </c>
      <c r="C151" s="35">
        <v>99.996298764000002</v>
      </c>
      <c r="D151" s="27" t="str">
        <f>IF($B151="N/A","N/A",IF(C151&gt;=100,"Yes","No"))</f>
        <v>No</v>
      </c>
      <c r="E151" s="35">
        <v>100</v>
      </c>
      <c r="F151" s="27" t="str">
        <f t="shared" si="61"/>
        <v>Yes</v>
      </c>
      <c r="G151" s="35">
        <v>100</v>
      </c>
      <c r="H151" s="27" t="str">
        <f t="shared" si="62"/>
        <v>Yes</v>
      </c>
      <c r="I151" s="28">
        <v>3.7000000000000002E-3</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87.471982069000006</v>
      </c>
      <c r="D152" s="26" t="s">
        <v>149</v>
      </c>
      <c r="E152" s="35">
        <v>86.046037155999997</v>
      </c>
      <c r="F152" s="26" t="s">
        <v>149</v>
      </c>
      <c r="G152" s="35">
        <v>85.051205813999999</v>
      </c>
      <c r="H152" s="27" t="str">
        <f>IF($B152="N/A","N/A",IF(G152&lt;100,"No",IF(G152=100,"No","Yes")))</f>
        <v>N/A</v>
      </c>
      <c r="I152" s="28">
        <v>-1.63</v>
      </c>
      <c r="J152" s="28">
        <v>-1.1599999999999999</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78758</v>
      </c>
      <c r="D154" s="27" t="str">
        <f t="shared" ref="D154:D180" si="64">IF($B154="N/A","N/A",IF(C154&gt;10,"No",IF(C154&lt;-10,"No","Yes")))</f>
        <v>N/A</v>
      </c>
      <c r="E154" s="26">
        <v>77673</v>
      </c>
      <c r="F154" s="27" t="str">
        <f t="shared" ref="F154:F180" si="65">IF($B154="N/A","N/A",IF(E154&gt;10,"No",IF(E154&lt;-10,"No","Yes")))</f>
        <v>N/A</v>
      </c>
      <c r="G154" s="26">
        <v>75597</v>
      </c>
      <c r="H154" s="27" t="str">
        <f t="shared" ref="H154:H180" si="66">IF($B154="N/A","N/A",IF(G154&gt;10,"No",IF(G154&lt;-10,"No","Yes")))</f>
        <v>N/A</v>
      </c>
      <c r="I154" s="28">
        <v>-1.38</v>
      </c>
      <c r="J154" s="28">
        <v>-2.67</v>
      </c>
      <c r="K154" s="29" t="s">
        <v>107</v>
      </c>
      <c r="L154" s="30" t="str">
        <f t="shared" si="60"/>
        <v>Yes</v>
      </c>
    </row>
    <row r="155" spans="1:12">
      <c r="A155" s="48" t="s">
        <v>702</v>
      </c>
      <c r="B155" s="25" t="s">
        <v>49</v>
      </c>
      <c r="C155" s="26">
        <v>20738</v>
      </c>
      <c r="D155" s="27" t="str">
        <f t="shared" si="64"/>
        <v>N/A</v>
      </c>
      <c r="E155" s="26">
        <v>19121</v>
      </c>
      <c r="F155" s="27" t="str">
        <f t="shared" si="65"/>
        <v>N/A</v>
      </c>
      <c r="G155" s="26">
        <v>17664</v>
      </c>
      <c r="H155" s="27" t="str">
        <f t="shared" si="66"/>
        <v>N/A</v>
      </c>
      <c r="I155" s="28">
        <v>-7.8</v>
      </c>
      <c r="J155" s="28">
        <v>-7.62</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39103</v>
      </c>
      <c r="D157" s="27" t="str">
        <f t="shared" si="64"/>
        <v>N/A</v>
      </c>
      <c r="E157" s="26">
        <v>39364</v>
      </c>
      <c r="F157" s="27" t="str">
        <f t="shared" si="65"/>
        <v>N/A</v>
      </c>
      <c r="G157" s="26">
        <v>38848</v>
      </c>
      <c r="H157" s="27" t="str">
        <f t="shared" si="66"/>
        <v>N/A</v>
      </c>
      <c r="I157" s="28">
        <v>0.66749999999999998</v>
      </c>
      <c r="J157" s="28">
        <v>-1.31</v>
      </c>
      <c r="K157" s="29" t="s">
        <v>107</v>
      </c>
      <c r="L157" s="30" t="str">
        <f t="shared" si="60"/>
        <v>Yes</v>
      </c>
    </row>
    <row r="158" spans="1:12">
      <c r="A158" s="48" t="s">
        <v>705</v>
      </c>
      <c r="B158" s="25" t="s">
        <v>49</v>
      </c>
      <c r="C158" s="26">
        <v>18917</v>
      </c>
      <c r="D158" s="27" t="str">
        <f t="shared" si="64"/>
        <v>N/A</v>
      </c>
      <c r="E158" s="26">
        <v>19188</v>
      </c>
      <c r="F158" s="27" t="str">
        <f t="shared" si="65"/>
        <v>N/A</v>
      </c>
      <c r="G158" s="26">
        <v>19085</v>
      </c>
      <c r="H158" s="27" t="str">
        <f t="shared" si="66"/>
        <v>N/A</v>
      </c>
      <c r="I158" s="28">
        <v>1.4330000000000001</v>
      </c>
      <c r="J158" s="28">
        <v>-0.53700000000000003</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154096</v>
      </c>
      <c r="D160" s="27" t="str">
        <f t="shared" si="64"/>
        <v>N/A</v>
      </c>
      <c r="E160" s="26">
        <v>158883</v>
      </c>
      <c r="F160" s="27" t="str">
        <f t="shared" si="65"/>
        <v>N/A</v>
      </c>
      <c r="G160" s="26">
        <v>164681</v>
      </c>
      <c r="H160" s="27" t="str">
        <f t="shared" si="66"/>
        <v>N/A</v>
      </c>
      <c r="I160" s="28">
        <v>3.1070000000000002</v>
      </c>
      <c r="J160" s="28">
        <v>3.649</v>
      </c>
      <c r="K160" s="29" t="s">
        <v>107</v>
      </c>
      <c r="L160" s="30" t="str">
        <f t="shared" si="60"/>
        <v>Yes</v>
      </c>
    </row>
    <row r="161" spans="1:12">
      <c r="A161" s="48" t="s">
        <v>707</v>
      </c>
      <c r="B161" s="25" t="s">
        <v>49</v>
      </c>
      <c r="C161" s="26">
        <v>104576</v>
      </c>
      <c r="D161" s="27" t="str">
        <f t="shared" si="64"/>
        <v>N/A</v>
      </c>
      <c r="E161" s="26">
        <v>108411</v>
      </c>
      <c r="F161" s="27" t="str">
        <f t="shared" si="65"/>
        <v>N/A</v>
      </c>
      <c r="G161" s="26">
        <v>112860</v>
      </c>
      <c r="H161" s="27" t="str">
        <f t="shared" si="66"/>
        <v>N/A</v>
      </c>
      <c r="I161" s="28">
        <v>3.6669999999999998</v>
      </c>
      <c r="J161" s="28">
        <v>4.1040000000000001</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39432</v>
      </c>
      <c r="D163" s="27" t="str">
        <f t="shared" si="64"/>
        <v>N/A</v>
      </c>
      <c r="E163" s="26">
        <v>40206</v>
      </c>
      <c r="F163" s="27" t="str">
        <f t="shared" si="65"/>
        <v>N/A</v>
      </c>
      <c r="G163" s="26">
        <v>41182</v>
      </c>
      <c r="H163" s="27" t="str">
        <f t="shared" si="66"/>
        <v>N/A</v>
      </c>
      <c r="I163" s="28">
        <v>1.9630000000000001</v>
      </c>
      <c r="J163" s="28">
        <v>2.427</v>
      </c>
      <c r="K163" s="29" t="s">
        <v>107</v>
      </c>
      <c r="L163" s="30" t="str">
        <f t="shared" si="60"/>
        <v>Yes</v>
      </c>
    </row>
    <row r="164" spans="1:12">
      <c r="A164" s="48" t="s">
        <v>723</v>
      </c>
      <c r="B164" s="25" t="s">
        <v>49</v>
      </c>
      <c r="C164" s="26">
        <v>10088</v>
      </c>
      <c r="D164" s="27" t="str">
        <f t="shared" si="64"/>
        <v>N/A</v>
      </c>
      <c r="E164" s="26">
        <v>10266</v>
      </c>
      <c r="F164" s="27" t="str">
        <f t="shared" si="65"/>
        <v>N/A</v>
      </c>
      <c r="G164" s="26">
        <v>10639</v>
      </c>
      <c r="H164" s="27" t="str">
        <f t="shared" si="66"/>
        <v>N/A</v>
      </c>
      <c r="I164" s="28">
        <v>1.764</v>
      </c>
      <c r="J164" s="28">
        <v>3.633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474162</v>
      </c>
      <c r="D166" s="27" t="str">
        <f t="shared" si="64"/>
        <v>N/A</v>
      </c>
      <c r="E166" s="26">
        <v>478385</v>
      </c>
      <c r="F166" s="27" t="str">
        <f t="shared" si="65"/>
        <v>N/A</v>
      </c>
      <c r="G166" s="26">
        <v>503616</v>
      </c>
      <c r="H166" s="27" t="str">
        <f t="shared" si="66"/>
        <v>N/A</v>
      </c>
      <c r="I166" s="28">
        <v>0.89059999999999995</v>
      </c>
      <c r="J166" s="28">
        <v>5.274</v>
      </c>
      <c r="K166" s="29" t="s">
        <v>107</v>
      </c>
      <c r="L166" s="30" t="str">
        <f t="shared" si="60"/>
        <v>Yes</v>
      </c>
    </row>
    <row r="167" spans="1:12">
      <c r="A167" s="48" t="s">
        <v>710</v>
      </c>
      <c r="B167" s="25" t="s">
        <v>49</v>
      </c>
      <c r="C167" s="26">
        <v>94333</v>
      </c>
      <c r="D167" s="27" t="str">
        <f t="shared" si="64"/>
        <v>N/A</v>
      </c>
      <c r="E167" s="26">
        <v>98014</v>
      </c>
      <c r="F167" s="27" t="str">
        <f t="shared" si="65"/>
        <v>N/A</v>
      </c>
      <c r="G167" s="26">
        <v>112330</v>
      </c>
      <c r="H167" s="27" t="str">
        <f t="shared" si="66"/>
        <v>N/A</v>
      </c>
      <c r="I167" s="28">
        <v>3.9020000000000001</v>
      </c>
      <c r="J167" s="28">
        <v>14.61</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340099</v>
      </c>
      <c r="D170" s="27" t="str">
        <f t="shared" si="64"/>
        <v>N/A</v>
      </c>
      <c r="E170" s="26">
        <v>340421</v>
      </c>
      <c r="F170" s="27" t="str">
        <f t="shared" si="65"/>
        <v>N/A</v>
      </c>
      <c r="G170" s="26">
        <v>354142</v>
      </c>
      <c r="H170" s="27" t="str">
        <f t="shared" si="66"/>
        <v>N/A</v>
      </c>
      <c r="I170" s="28">
        <v>9.4700000000000006E-2</v>
      </c>
      <c r="J170" s="28">
        <v>4.0309999999999997</v>
      </c>
      <c r="K170" s="29" t="s">
        <v>107</v>
      </c>
      <c r="L170" s="30" t="str">
        <f t="shared" si="60"/>
        <v>Yes</v>
      </c>
    </row>
    <row r="171" spans="1:12">
      <c r="A171" s="48" t="s">
        <v>714</v>
      </c>
      <c r="B171" s="25" t="s">
        <v>49</v>
      </c>
      <c r="C171" s="26">
        <v>24525</v>
      </c>
      <c r="D171" s="27" t="str">
        <f t="shared" si="64"/>
        <v>N/A</v>
      </c>
      <c r="E171" s="26">
        <v>24522</v>
      </c>
      <c r="F171" s="27" t="str">
        <f t="shared" si="65"/>
        <v>N/A</v>
      </c>
      <c r="G171" s="26">
        <v>21975</v>
      </c>
      <c r="H171" s="27" t="str">
        <f t="shared" si="66"/>
        <v>N/A</v>
      </c>
      <c r="I171" s="28">
        <v>-1.2E-2</v>
      </c>
      <c r="J171" s="28">
        <v>-10.4</v>
      </c>
      <c r="K171" s="29" t="s">
        <v>107</v>
      </c>
      <c r="L171" s="30" t="str">
        <f t="shared" si="60"/>
        <v>No</v>
      </c>
    </row>
    <row r="172" spans="1:12">
      <c r="A172" s="48" t="s">
        <v>715</v>
      </c>
      <c r="B172" s="25" t="s">
        <v>49</v>
      </c>
      <c r="C172" s="26">
        <v>13863</v>
      </c>
      <c r="D172" s="27" t="str">
        <f t="shared" si="64"/>
        <v>N/A</v>
      </c>
      <c r="E172" s="26">
        <v>14237</v>
      </c>
      <c r="F172" s="27" t="str">
        <f t="shared" si="65"/>
        <v>N/A</v>
      </c>
      <c r="G172" s="26">
        <v>14331</v>
      </c>
      <c r="H172" s="27" t="str">
        <f t="shared" si="66"/>
        <v>N/A</v>
      </c>
      <c r="I172" s="28">
        <v>2.698</v>
      </c>
      <c r="J172" s="28">
        <v>0.6603</v>
      </c>
      <c r="K172" s="29" t="s">
        <v>107</v>
      </c>
      <c r="L172" s="30" t="str">
        <f t="shared" si="60"/>
        <v>Yes</v>
      </c>
    </row>
    <row r="173" spans="1:12">
      <c r="A173" s="48" t="s">
        <v>716</v>
      </c>
      <c r="B173" s="25" t="s">
        <v>49</v>
      </c>
      <c r="C173" s="26">
        <v>1342</v>
      </c>
      <c r="D173" s="27" t="str">
        <f t="shared" si="64"/>
        <v>N/A</v>
      </c>
      <c r="E173" s="26">
        <v>1191</v>
      </c>
      <c r="F173" s="27" t="str">
        <f t="shared" si="65"/>
        <v>N/A</v>
      </c>
      <c r="G173" s="26">
        <v>838</v>
      </c>
      <c r="H173" s="27" t="str">
        <f t="shared" si="66"/>
        <v>N/A</v>
      </c>
      <c r="I173" s="28">
        <v>-11.3</v>
      </c>
      <c r="J173" s="28">
        <v>-29.6</v>
      </c>
      <c r="K173" s="29" t="s">
        <v>107</v>
      </c>
      <c r="L173" s="30" t="str">
        <f t="shared" si="60"/>
        <v>No</v>
      </c>
    </row>
    <row r="174" spans="1:12">
      <c r="A174" s="51" t="s">
        <v>531</v>
      </c>
      <c r="B174" s="25" t="s">
        <v>49</v>
      </c>
      <c r="C174" s="26">
        <v>210258</v>
      </c>
      <c r="D174" s="27" t="str">
        <f t="shared" si="64"/>
        <v>N/A</v>
      </c>
      <c r="E174" s="26">
        <v>200740</v>
      </c>
      <c r="F174" s="27" t="str">
        <f t="shared" si="65"/>
        <v>N/A</v>
      </c>
      <c r="G174" s="26">
        <v>205455</v>
      </c>
      <c r="H174" s="27" t="str">
        <f t="shared" si="66"/>
        <v>N/A</v>
      </c>
      <c r="I174" s="28">
        <v>-4.53</v>
      </c>
      <c r="J174" s="28">
        <v>2.3490000000000002</v>
      </c>
      <c r="K174" s="29" t="s">
        <v>107</v>
      </c>
      <c r="L174" s="30" t="str">
        <f t="shared" si="60"/>
        <v>Yes</v>
      </c>
    </row>
    <row r="175" spans="1:12">
      <c r="A175" s="48" t="s">
        <v>717</v>
      </c>
      <c r="B175" s="25" t="s">
        <v>49</v>
      </c>
      <c r="C175" s="26">
        <v>67950</v>
      </c>
      <c r="D175" s="27" t="str">
        <f t="shared" si="64"/>
        <v>N/A</v>
      </c>
      <c r="E175" s="26">
        <v>72069</v>
      </c>
      <c r="F175" s="27" t="str">
        <f t="shared" si="65"/>
        <v>N/A</v>
      </c>
      <c r="G175" s="26">
        <v>85377</v>
      </c>
      <c r="H175" s="27" t="str">
        <f t="shared" si="66"/>
        <v>N/A</v>
      </c>
      <c r="I175" s="28">
        <v>6.0620000000000003</v>
      </c>
      <c r="J175" s="28">
        <v>18.47</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30613</v>
      </c>
      <c r="D178" s="27" t="str">
        <f t="shared" si="64"/>
        <v>N/A</v>
      </c>
      <c r="E178" s="26">
        <v>32541</v>
      </c>
      <c r="F178" s="27" t="str">
        <f t="shared" si="65"/>
        <v>N/A</v>
      </c>
      <c r="G178" s="26">
        <v>35271</v>
      </c>
      <c r="H178" s="27" t="str">
        <f t="shared" si="66"/>
        <v>N/A</v>
      </c>
      <c r="I178" s="28">
        <v>6.298</v>
      </c>
      <c r="J178" s="28">
        <v>8.3889999999999993</v>
      </c>
      <c r="K178" s="29" t="s">
        <v>107</v>
      </c>
      <c r="L178" s="30" t="str">
        <f t="shared" si="60"/>
        <v>Yes</v>
      </c>
    </row>
    <row r="179" spans="1:12">
      <c r="A179" s="48" t="s">
        <v>721</v>
      </c>
      <c r="B179" s="25" t="s">
        <v>49</v>
      </c>
      <c r="C179" s="26">
        <v>25601</v>
      </c>
      <c r="D179" s="27" t="str">
        <f t="shared" si="64"/>
        <v>N/A</v>
      </c>
      <c r="E179" s="26">
        <v>25624</v>
      </c>
      <c r="F179" s="27" t="str">
        <f t="shared" si="65"/>
        <v>N/A</v>
      </c>
      <c r="G179" s="26">
        <v>23857</v>
      </c>
      <c r="H179" s="27" t="str">
        <f t="shared" si="66"/>
        <v>N/A</v>
      </c>
      <c r="I179" s="28">
        <v>8.9800000000000005E-2</v>
      </c>
      <c r="J179" s="28">
        <v>-6.9</v>
      </c>
      <c r="K179" s="29" t="s">
        <v>107</v>
      </c>
      <c r="L179" s="30" t="str">
        <f t="shared" si="60"/>
        <v>Yes</v>
      </c>
    </row>
    <row r="180" spans="1:12">
      <c r="A180" s="48" t="s">
        <v>722</v>
      </c>
      <c r="B180" s="25" t="s">
        <v>49</v>
      </c>
      <c r="C180" s="26">
        <v>86094</v>
      </c>
      <c r="D180" s="27" t="str">
        <f t="shared" si="64"/>
        <v>N/A</v>
      </c>
      <c r="E180" s="26">
        <v>70506</v>
      </c>
      <c r="F180" s="27" t="str">
        <f t="shared" si="65"/>
        <v>N/A</v>
      </c>
      <c r="G180" s="26">
        <v>60950</v>
      </c>
      <c r="H180" s="27" t="str">
        <f t="shared" si="66"/>
        <v>N/A</v>
      </c>
      <c r="I180" s="28">
        <v>-18.100000000000001</v>
      </c>
      <c r="J180" s="28">
        <v>-13.6</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19007</v>
      </c>
      <c r="D183" s="33" t="str">
        <f t="shared" ref="D183:D188" si="67">IF($B183="N/A","N/A",IF(C183&gt;10,"No",IF(C183&lt;-10,"No","Yes")))</f>
        <v>N/A</v>
      </c>
      <c r="E183" s="34">
        <v>19020</v>
      </c>
      <c r="F183" s="33" t="str">
        <f t="shared" ref="F183:F188" si="68">IF($B183="N/A","N/A",IF(E183&gt;10,"No",IF(E183&lt;-10,"No","Yes")))</f>
        <v>N/A</v>
      </c>
      <c r="G183" s="34">
        <v>18847</v>
      </c>
      <c r="H183" s="33" t="str">
        <f t="shared" ref="H183:H188" si="69">IF($B183="N/A","N/A",IF(G183&gt;10,"No",IF(G183&lt;-10,"No","Yes")))</f>
        <v>N/A</v>
      </c>
      <c r="I183" s="35">
        <v>6.8400000000000002E-2</v>
      </c>
      <c r="J183" s="35">
        <v>-0.91</v>
      </c>
      <c r="K183" s="29" t="s">
        <v>1193</v>
      </c>
      <c r="L183" s="30" t="str">
        <f t="shared" ref="L183:L188" si="70">IF(J183="Div by 0", "N/A", IF(K183="N/A","N/A", IF(J183&gt;VALUE(MID(K183,1,2)), "No", IF(J183&lt;-1*VALUE(MID(K183,1,2)), "No", "Yes"))))</f>
        <v>Yes</v>
      </c>
    </row>
    <row r="184" spans="1:12">
      <c r="A184" s="94" t="s">
        <v>1077</v>
      </c>
      <c r="B184" s="36" t="s">
        <v>49</v>
      </c>
      <c r="C184" s="35">
        <v>2.0721180367000001</v>
      </c>
      <c r="D184" s="33" t="str">
        <f t="shared" si="67"/>
        <v>N/A</v>
      </c>
      <c r="E184" s="35">
        <v>2.0771425856999999</v>
      </c>
      <c r="F184" s="33" t="str">
        <f t="shared" si="68"/>
        <v>N/A</v>
      </c>
      <c r="G184" s="35">
        <v>1.9852551591000001</v>
      </c>
      <c r="H184" s="33" t="str">
        <f t="shared" si="69"/>
        <v>N/A</v>
      </c>
      <c r="I184" s="35">
        <v>0.24249999999999999</v>
      </c>
      <c r="J184" s="35">
        <v>-4.42</v>
      </c>
      <c r="K184" s="29" t="s">
        <v>1193</v>
      </c>
      <c r="L184" s="30" t="str">
        <f t="shared" si="70"/>
        <v>Yes</v>
      </c>
    </row>
    <row r="185" spans="1:12">
      <c r="A185" s="5" t="s">
        <v>1078</v>
      </c>
      <c r="B185" s="36" t="s">
        <v>49</v>
      </c>
      <c r="C185" s="35">
        <v>18.573351279000001</v>
      </c>
      <c r="D185" s="33" t="str">
        <f t="shared" si="67"/>
        <v>N/A</v>
      </c>
      <c r="E185" s="35">
        <v>18.695042035</v>
      </c>
      <c r="F185" s="33" t="str">
        <f t="shared" si="68"/>
        <v>N/A</v>
      </c>
      <c r="G185" s="35">
        <v>18.918740161999999</v>
      </c>
      <c r="H185" s="33" t="str">
        <f t="shared" si="69"/>
        <v>N/A</v>
      </c>
      <c r="I185" s="35">
        <v>0.6552</v>
      </c>
      <c r="J185" s="35">
        <v>1.1970000000000001</v>
      </c>
      <c r="K185" s="29" t="s">
        <v>1193</v>
      </c>
      <c r="L185" s="30" t="str">
        <f t="shared" si="70"/>
        <v>Yes</v>
      </c>
    </row>
    <row r="186" spans="1:12">
      <c r="A186" s="5" t="s">
        <v>1079</v>
      </c>
      <c r="B186" s="36" t="s">
        <v>49</v>
      </c>
      <c r="C186" s="35">
        <v>2.3790364448000001</v>
      </c>
      <c r="D186" s="33" t="str">
        <f t="shared" si="67"/>
        <v>N/A</v>
      </c>
      <c r="E186" s="35">
        <v>2.2821824865</v>
      </c>
      <c r="F186" s="33" t="str">
        <f t="shared" si="68"/>
        <v>N/A</v>
      </c>
      <c r="G186" s="35">
        <v>2.2012253994000002</v>
      </c>
      <c r="H186" s="33" t="str">
        <f t="shared" si="69"/>
        <v>N/A</v>
      </c>
      <c r="I186" s="35">
        <v>-4.07</v>
      </c>
      <c r="J186" s="35">
        <v>-3.55</v>
      </c>
      <c r="K186" s="29" t="s">
        <v>1193</v>
      </c>
      <c r="L186" s="30" t="str">
        <f t="shared" si="70"/>
        <v>Yes</v>
      </c>
    </row>
    <row r="187" spans="1:12">
      <c r="A187" s="5" t="s">
        <v>1080</v>
      </c>
      <c r="B187" s="36" t="s">
        <v>49</v>
      </c>
      <c r="C187" s="35">
        <v>0.14805066619999999</v>
      </c>
      <c r="D187" s="33" t="str">
        <f t="shared" si="67"/>
        <v>N/A</v>
      </c>
      <c r="E187" s="35">
        <v>0.15635941759999999</v>
      </c>
      <c r="F187" s="33" t="str">
        <f t="shared" si="68"/>
        <v>N/A</v>
      </c>
      <c r="G187" s="35">
        <v>0.1513057568</v>
      </c>
      <c r="H187" s="33" t="str">
        <f t="shared" si="69"/>
        <v>N/A</v>
      </c>
      <c r="I187" s="35">
        <v>5.6120000000000001</v>
      </c>
      <c r="J187" s="35">
        <v>-3.23</v>
      </c>
      <c r="K187" s="29" t="s">
        <v>1193</v>
      </c>
      <c r="L187" s="30" t="str">
        <f t="shared" si="70"/>
        <v>Yes</v>
      </c>
    </row>
    <row r="188" spans="1:12">
      <c r="A188" s="5" t="s">
        <v>1081</v>
      </c>
      <c r="B188" s="36" t="s">
        <v>49</v>
      </c>
      <c r="C188" s="35">
        <v>5.2316678E-3</v>
      </c>
      <c r="D188" s="33" t="str">
        <f t="shared" si="67"/>
        <v>N/A</v>
      </c>
      <c r="E188" s="35">
        <v>6.22696025E-2</v>
      </c>
      <c r="F188" s="33" t="str">
        <f t="shared" si="68"/>
        <v>N/A</v>
      </c>
      <c r="G188" s="35">
        <v>7.6902484699999996E-2</v>
      </c>
      <c r="H188" s="33" t="str">
        <f t="shared" si="69"/>
        <v>N/A</v>
      </c>
      <c r="I188" s="35">
        <v>1090</v>
      </c>
      <c r="J188" s="35">
        <v>23.5</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27643</v>
      </c>
      <c r="D190" s="27" t="str">
        <f t="shared" ref="D190:D196" si="71">IF($B190="N/A","N/A",IF(C190&gt;10,"No",IF(C190&lt;-10,"No","Yes")))</f>
        <v>N/A</v>
      </c>
      <c r="E190" s="26">
        <v>28809</v>
      </c>
      <c r="F190" s="27" t="str">
        <f t="shared" ref="F190:F196" si="72">IF($B190="N/A","N/A",IF(E190&gt;10,"No",IF(E190&lt;-10,"No","Yes")))</f>
        <v>N/A</v>
      </c>
      <c r="G190" s="26">
        <v>30146</v>
      </c>
      <c r="H190" s="27" t="str">
        <f t="shared" ref="H190:H196" si="73">IF($B190="N/A","N/A",IF(G190&gt;10,"No",IF(G190&lt;-10,"No","Yes")))</f>
        <v>N/A</v>
      </c>
      <c r="I190" s="28">
        <v>4.218</v>
      </c>
      <c r="J190" s="28">
        <v>4.641</v>
      </c>
      <c r="K190" s="29" t="s">
        <v>1193</v>
      </c>
      <c r="L190" s="30" t="str">
        <f t="shared" ref="L190:L197" si="74">IF(J190="Div by 0", "N/A", IF(K190="N/A","N/A", IF(J190&gt;VALUE(MID(K190,1,2)), "No", IF(J190&lt;-1*VALUE(MID(K190,1,2)), "No", "Yes"))))</f>
        <v>Yes</v>
      </c>
    </row>
    <row r="191" spans="1:12" ht="12.75" customHeight="1">
      <c r="A191" s="94" t="s">
        <v>1083</v>
      </c>
      <c r="B191" s="25" t="s">
        <v>49</v>
      </c>
      <c r="C191" s="32">
        <v>3.0136033508</v>
      </c>
      <c r="D191" s="27" t="str">
        <f t="shared" si="71"/>
        <v>N/A</v>
      </c>
      <c r="E191" s="32">
        <v>3.1461830048000001</v>
      </c>
      <c r="F191" s="27" t="str">
        <f t="shared" si="72"/>
        <v>N/A</v>
      </c>
      <c r="G191" s="32">
        <v>3.1754391694000002</v>
      </c>
      <c r="H191" s="27" t="str">
        <f t="shared" si="73"/>
        <v>N/A</v>
      </c>
      <c r="I191" s="28">
        <v>4.399</v>
      </c>
      <c r="J191" s="28">
        <v>0.92989999999999995</v>
      </c>
      <c r="K191" s="29" t="s">
        <v>1193</v>
      </c>
      <c r="L191" s="30" t="str">
        <f t="shared" si="74"/>
        <v>Yes</v>
      </c>
    </row>
    <row r="192" spans="1:12" ht="12.75" customHeight="1">
      <c r="A192" s="5" t="s">
        <v>1084</v>
      </c>
      <c r="B192" s="25" t="s">
        <v>49</v>
      </c>
      <c r="C192" s="32">
        <v>12.576500165000001</v>
      </c>
      <c r="D192" s="27" t="str">
        <f t="shared" si="71"/>
        <v>N/A</v>
      </c>
      <c r="E192" s="32">
        <v>13.12425167</v>
      </c>
      <c r="F192" s="27" t="str">
        <f t="shared" si="72"/>
        <v>N/A</v>
      </c>
      <c r="G192" s="32">
        <v>13.103694591</v>
      </c>
      <c r="H192" s="27" t="str">
        <f t="shared" si="73"/>
        <v>N/A</v>
      </c>
      <c r="I192" s="28">
        <v>4.3550000000000004</v>
      </c>
      <c r="J192" s="28">
        <v>-0.157</v>
      </c>
      <c r="K192" s="29" t="s">
        <v>1193</v>
      </c>
      <c r="L192" s="30" t="str">
        <f t="shared" si="74"/>
        <v>Yes</v>
      </c>
    </row>
    <row r="193" spans="1:12" ht="12.75" customHeight="1">
      <c r="A193" s="5" t="s">
        <v>1085</v>
      </c>
      <c r="B193" s="25" t="s">
        <v>49</v>
      </c>
      <c r="C193" s="32">
        <v>10.947720901</v>
      </c>
      <c r="D193" s="27" t="str">
        <f t="shared" si="71"/>
        <v>N/A</v>
      </c>
      <c r="E193" s="32">
        <v>11.066633938000001</v>
      </c>
      <c r="F193" s="27" t="str">
        <f t="shared" si="72"/>
        <v>N/A</v>
      </c>
      <c r="G193" s="32">
        <v>11.386863087</v>
      </c>
      <c r="H193" s="27" t="str">
        <f t="shared" si="73"/>
        <v>N/A</v>
      </c>
      <c r="I193" s="28">
        <v>1.0860000000000001</v>
      </c>
      <c r="J193" s="28">
        <v>2.8940000000000001</v>
      </c>
      <c r="K193" s="29" t="s">
        <v>1193</v>
      </c>
      <c r="L193" s="30" t="str">
        <f t="shared" si="74"/>
        <v>Yes</v>
      </c>
    </row>
    <row r="194" spans="1:12" ht="12.75" customHeight="1">
      <c r="A194" s="5" t="s">
        <v>1086</v>
      </c>
      <c r="B194" s="25" t="s">
        <v>49</v>
      </c>
      <c r="C194" s="32">
        <v>0.1166268069</v>
      </c>
      <c r="D194" s="27" t="str">
        <f t="shared" si="71"/>
        <v>N/A</v>
      </c>
      <c r="E194" s="32">
        <v>0.10849002369999999</v>
      </c>
      <c r="F194" s="27" t="str">
        <f t="shared" si="72"/>
        <v>N/A</v>
      </c>
      <c r="G194" s="32">
        <v>0.1235067988</v>
      </c>
      <c r="H194" s="27" t="str">
        <f t="shared" si="73"/>
        <v>N/A</v>
      </c>
      <c r="I194" s="28">
        <v>-6.98</v>
      </c>
      <c r="J194" s="28">
        <v>13.84</v>
      </c>
      <c r="K194" s="29" t="s">
        <v>1193</v>
      </c>
      <c r="L194" s="30" t="str">
        <f t="shared" si="74"/>
        <v>Yes</v>
      </c>
    </row>
    <row r="195" spans="1:12" ht="12.75" customHeight="1">
      <c r="A195" s="5" t="s">
        <v>1087</v>
      </c>
      <c r="B195" s="25" t="s">
        <v>49</v>
      </c>
      <c r="C195" s="32">
        <v>0.14981594039999999</v>
      </c>
      <c r="D195" s="27" t="str">
        <f t="shared" si="71"/>
        <v>N/A</v>
      </c>
      <c r="E195" s="32">
        <v>0.25555444849999998</v>
      </c>
      <c r="F195" s="27" t="str">
        <f t="shared" si="72"/>
        <v>N/A</v>
      </c>
      <c r="G195" s="32">
        <v>0.4215034922</v>
      </c>
      <c r="H195" s="27" t="str">
        <f t="shared" si="73"/>
        <v>N/A</v>
      </c>
      <c r="I195" s="28">
        <v>70.58</v>
      </c>
      <c r="J195" s="28">
        <v>64.94</v>
      </c>
      <c r="K195" s="29" t="s">
        <v>1193</v>
      </c>
      <c r="L195" s="30" t="str">
        <f t="shared" si="74"/>
        <v>No</v>
      </c>
    </row>
    <row r="196" spans="1:12" ht="12.75" customHeight="1">
      <c r="A196" s="94" t="s">
        <v>1088</v>
      </c>
      <c r="B196" s="25" t="s">
        <v>49</v>
      </c>
      <c r="C196" s="26">
        <v>1294</v>
      </c>
      <c r="D196" s="27" t="str">
        <f t="shared" si="71"/>
        <v>N/A</v>
      </c>
      <c r="E196" s="26">
        <v>1322</v>
      </c>
      <c r="F196" s="27" t="str">
        <f t="shared" si="72"/>
        <v>N/A</v>
      </c>
      <c r="G196" s="26">
        <v>1218</v>
      </c>
      <c r="H196" s="27" t="str">
        <f t="shared" si="73"/>
        <v>N/A</v>
      </c>
      <c r="I196" s="28">
        <v>2.1640000000000001</v>
      </c>
      <c r="J196" s="28">
        <v>-7.87</v>
      </c>
      <c r="K196" s="29" t="s">
        <v>1193</v>
      </c>
      <c r="L196" s="30" t="str">
        <f t="shared" si="74"/>
        <v>Yes</v>
      </c>
    </row>
    <row r="197" spans="1:12" ht="25.5">
      <c r="A197" s="45" t="s">
        <v>1089</v>
      </c>
      <c r="B197" s="25" t="s">
        <v>49</v>
      </c>
      <c r="C197" s="26">
        <v>28035</v>
      </c>
      <c r="D197" s="27" t="str">
        <f>IF($B197="N/A","N/A",IF(C197&gt;10,"No",IF(C197&lt;-10,"No","Yes")))</f>
        <v>N/A</v>
      </c>
      <c r="E197" s="26">
        <v>29172</v>
      </c>
      <c r="F197" s="27" t="str">
        <f>IF($B197="N/A","N/A",IF(E197&gt;10,"No",IF(E197&lt;-10,"No","Yes")))</f>
        <v>N/A</v>
      </c>
      <c r="G197" s="26">
        <v>30442</v>
      </c>
      <c r="H197" s="27" t="str">
        <f>IF($B197="N/A","N/A",IF(G197&gt;10,"No",IF(G197&lt;-10,"No","Yes")))</f>
        <v>N/A</v>
      </c>
      <c r="I197" s="28">
        <v>4.056</v>
      </c>
      <c r="J197" s="28">
        <v>4.3529999999999998</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22067</v>
      </c>
      <c r="D199" s="27" t="str">
        <f t="shared" ref="D199:D272" si="75">IF($B199="N/A","N/A",IF(C199&gt;10,"No",IF(C199&lt;-10,"No","Yes")))</f>
        <v>N/A</v>
      </c>
      <c r="E199" s="26">
        <v>23141</v>
      </c>
      <c r="F199" s="27" t="str">
        <f t="shared" ref="F199:F272" si="76">IF($B199="N/A","N/A",IF(E199&gt;10,"No",IF(E199&lt;-10,"No","Yes")))</f>
        <v>N/A</v>
      </c>
      <c r="G199" s="26">
        <v>24894</v>
      </c>
      <c r="H199" s="27" t="str">
        <f t="shared" ref="H199:H251" si="77">IF($B199="N/A","N/A",IF(G199&gt;10,"No",IF(G199&lt;-10,"No","Yes")))</f>
        <v>N/A</v>
      </c>
      <c r="I199" s="28">
        <v>4.867</v>
      </c>
      <c r="J199" s="28">
        <v>7.5750000000000002</v>
      </c>
      <c r="K199" s="29" t="s">
        <v>1193</v>
      </c>
      <c r="L199" s="30" t="str">
        <f t="shared" ref="L199:L235" si="78">IF(J199="Div by 0", "N/A", IF(K199="N/A","N/A", IF(J199&gt;VALUE(MID(K199,1,2)), "No", IF(J199&lt;-1*VALUE(MID(K199,1,2)), "No", "Yes"))))</f>
        <v>Yes</v>
      </c>
    </row>
    <row r="200" spans="1:12">
      <c r="A200" s="49" t="s">
        <v>323</v>
      </c>
      <c r="B200" s="25" t="s">
        <v>49</v>
      </c>
      <c r="C200" s="32">
        <v>2.4057151952</v>
      </c>
      <c r="D200" s="27" t="str">
        <f t="shared" si="75"/>
        <v>N/A</v>
      </c>
      <c r="E200" s="32">
        <v>2.5271901459000001</v>
      </c>
      <c r="F200" s="27" t="str">
        <f t="shared" si="76"/>
        <v>N/A</v>
      </c>
      <c r="G200" s="32">
        <v>2.6222179620000001</v>
      </c>
      <c r="H200" s="27" t="str">
        <f t="shared" si="77"/>
        <v>N/A</v>
      </c>
      <c r="I200" s="28">
        <v>5.0490000000000004</v>
      </c>
      <c r="J200" s="28">
        <v>3.76</v>
      </c>
      <c r="K200" s="29" t="s">
        <v>1193</v>
      </c>
      <c r="L200" s="30" t="str">
        <f t="shared" si="78"/>
        <v>Yes</v>
      </c>
    </row>
    <row r="201" spans="1:12">
      <c r="A201" s="5" t="s">
        <v>595</v>
      </c>
      <c r="B201" s="25" t="s">
        <v>49</v>
      </c>
      <c r="C201" s="32">
        <v>11.879428122</v>
      </c>
      <c r="D201" s="27" t="str">
        <f t="shared" si="75"/>
        <v>N/A</v>
      </c>
      <c r="E201" s="32">
        <v>12.300284526</v>
      </c>
      <c r="F201" s="27" t="str">
        <f t="shared" si="76"/>
        <v>N/A</v>
      </c>
      <c r="G201" s="32">
        <v>12.087781261</v>
      </c>
      <c r="H201" s="27" t="str">
        <f t="shared" si="77"/>
        <v>N/A</v>
      </c>
      <c r="I201" s="28">
        <v>3.5430000000000001</v>
      </c>
      <c r="J201" s="28">
        <v>-1.73</v>
      </c>
      <c r="K201" s="29" t="s">
        <v>1193</v>
      </c>
      <c r="L201" s="30" t="str">
        <f t="shared" si="78"/>
        <v>Yes</v>
      </c>
    </row>
    <row r="202" spans="1:12">
      <c r="A202" s="5" t="s">
        <v>596</v>
      </c>
      <c r="B202" s="25" t="s">
        <v>49</v>
      </c>
      <c r="C202" s="32">
        <v>8.2046256879000001</v>
      </c>
      <c r="D202" s="27" t="str">
        <f t="shared" si="75"/>
        <v>N/A</v>
      </c>
      <c r="E202" s="32">
        <v>8.3589811371000007</v>
      </c>
      <c r="F202" s="27" t="str">
        <f t="shared" si="76"/>
        <v>N/A</v>
      </c>
      <c r="G202" s="32">
        <v>9.2852241606000003</v>
      </c>
      <c r="H202" s="27" t="str">
        <f t="shared" si="77"/>
        <v>N/A</v>
      </c>
      <c r="I202" s="28">
        <v>1.881</v>
      </c>
      <c r="J202" s="28">
        <v>11.08</v>
      </c>
      <c r="K202" s="29" t="s">
        <v>1193</v>
      </c>
      <c r="L202" s="30" t="str">
        <f t="shared" si="78"/>
        <v>Yes</v>
      </c>
    </row>
    <row r="203" spans="1:12">
      <c r="A203" s="5" t="s">
        <v>597</v>
      </c>
      <c r="B203" s="25" t="s">
        <v>49</v>
      </c>
      <c r="C203" s="32">
        <v>9.0686306000000005E-3</v>
      </c>
      <c r="D203" s="27" t="str">
        <f t="shared" si="75"/>
        <v>N/A</v>
      </c>
      <c r="E203" s="32">
        <v>1.2333162599999999E-2</v>
      </c>
      <c r="F203" s="27" t="str">
        <f t="shared" si="76"/>
        <v>N/A</v>
      </c>
      <c r="G203" s="32">
        <v>1.8267886600000002E-2</v>
      </c>
      <c r="H203" s="27" t="str">
        <f t="shared" si="77"/>
        <v>N/A</v>
      </c>
      <c r="I203" s="28">
        <v>36</v>
      </c>
      <c r="J203" s="28">
        <v>48.12</v>
      </c>
      <c r="K203" s="29" t="s">
        <v>1193</v>
      </c>
      <c r="L203" s="30" t="str">
        <f t="shared" si="78"/>
        <v>No</v>
      </c>
    </row>
    <row r="204" spans="1:12">
      <c r="A204" s="5" t="s">
        <v>598</v>
      </c>
      <c r="B204" s="25" t="s">
        <v>49</v>
      </c>
      <c r="C204" s="32">
        <v>1.1890154E-2</v>
      </c>
      <c r="D204" s="27" t="str">
        <f t="shared" si="75"/>
        <v>N/A</v>
      </c>
      <c r="E204" s="32">
        <v>0.1230447345</v>
      </c>
      <c r="F204" s="27" t="str">
        <f t="shared" si="76"/>
        <v>N/A</v>
      </c>
      <c r="G204" s="32">
        <v>0.1815482709</v>
      </c>
      <c r="H204" s="27" t="str">
        <f t="shared" si="77"/>
        <v>N/A</v>
      </c>
      <c r="I204" s="28">
        <v>934.8</v>
      </c>
      <c r="J204" s="28">
        <v>47.55</v>
      </c>
      <c r="K204" s="29" t="s">
        <v>1193</v>
      </c>
      <c r="L204" s="30" t="str">
        <f t="shared" si="78"/>
        <v>No</v>
      </c>
    </row>
    <row r="205" spans="1:12">
      <c r="A205" s="5" t="s">
        <v>544</v>
      </c>
      <c r="B205" s="25" t="s">
        <v>49</v>
      </c>
      <c r="C205" s="26">
        <v>9177</v>
      </c>
      <c r="D205" s="27" t="str">
        <f>IF($B205="N/A","N/A",IF(C205&gt;10,"No",IF(C205&lt;-10,"No","Yes")))</f>
        <v>N/A</v>
      </c>
      <c r="E205" s="26">
        <v>9386</v>
      </c>
      <c r="F205" s="27" t="str">
        <f>IF($B205="N/A","N/A",IF(E205&gt;10,"No",IF(E205&lt;-10,"No","Yes")))</f>
        <v>N/A</v>
      </c>
      <c r="G205" s="26">
        <v>8994</v>
      </c>
      <c r="H205" s="27" t="str">
        <f>IF($B205="N/A","N/A",IF(G205&gt;10,"No",IF(G205&lt;-10,"No","Yes")))</f>
        <v>N/A</v>
      </c>
      <c r="I205" s="28">
        <v>2.2770000000000001</v>
      </c>
      <c r="J205" s="28">
        <v>-4.18</v>
      </c>
      <c r="K205" s="29" t="s">
        <v>1193</v>
      </c>
      <c r="L205" s="30" t="str">
        <f t="shared" ref="L205:L209" si="79">IF(J205="Div by 0", "N/A", IF(K205="N/A","N/A", IF(J205&gt;VALUE(MID(K205,1,2)), "No", IF(J205&lt;-1*VALUE(MID(K205,1,2)), "No", "Yes"))))</f>
        <v>Yes</v>
      </c>
    </row>
    <row r="206" spans="1:12">
      <c r="A206" s="5" t="s">
        <v>545</v>
      </c>
      <c r="B206" s="25" t="s">
        <v>49</v>
      </c>
      <c r="C206" s="26">
        <v>179</v>
      </c>
      <c r="D206" s="27" t="str">
        <f>IF($B206="N/A","N/A",IF(C206&gt;10,"No",IF(C206&lt;-10,"No","Yes")))</f>
        <v>N/A</v>
      </c>
      <c r="E206" s="26">
        <v>168</v>
      </c>
      <c r="F206" s="27" t="str">
        <f>IF($B206="N/A","N/A",IF(E206&gt;10,"No",IF(E206&lt;-10,"No","Yes")))</f>
        <v>N/A</v>
      </c>
      <c r="G206" s="26">
        <v>144</v>
      </c>
      <c r="H206" s="27" t="str">
        <f>IF($B206="N/A","N/A",IF(G206&gt;10,"No",IF(G206&lt;-10,"No","Yes")))</f>
        <v>N/A</v>
      </c>
      <c r="I206" s="28">
        <v>-6.15</v>
      </c>
      <c r="J206" s="28">
        <v>-14.3</v>
      </c>
      <c r="K206" s="29" t="s">
        <v>1193</v>
      </c>
      <c r="L206" s="30" t="str">
        <f t="shared" si="79"/>
        <v>Yes</v>
      </c>
    </row>
    <row r="207" spans="1:12">
      <c r="A207" s="5" t="s">
        <v>546</v>
      </c>
      <c r="B207" s="25" t="s">
        <v>49</v>
      </c>
      <c r="C207" s="26">
        <v>7782</v>
      </c>
      <c r="D207" s="27" t="str">
        <f>IF($B207="N/A","N/A",IF(C207&gt;10,"No",IF(C207&lt;-10,"No","Yes")))</f>
        <v>N/A</v>
      </c>
      <c r="E207" s="26">
        <v>7977</v>
      </c>
      <c r="F207" s="27" t="str">
        <f>IF($B207="N/A","N/A",IF(E207&gt;10,"No",IF(E207&lt;-10,"No","Yes")))</f>
        <v>N/A</v>
      </c>
      <c r="G207" s="26">
        <v>9057</v>
      </c>
      <c r="H207" s="27" t="str">
        <f>IF($B207="N/A","N/A",IF(G207&gt;10,"No",IF(G207&lt;-10,"No","Yes")))</f>
        <v>N/A</v>
      </c>
      <c r="I207" s="28">
        <v>2.5059999999999998</v>
      </c>
      <c r="J207" s="28">
        <v>13.54</v>
      </c>
      <c r="K207" s="29" t="s">
        <v>1193</v>
      </c>
      <c r="L207" s="30" t="str">
        <f t="shared" si="79"/>
        <v>Yes</v>
      </c>
    </row>
    <row r="208" spans="1:12">
      <c r="A208" s="5" t="s">
        <v>547</v>
      </c>
      <c r="B208" s="25" t="s">
        <v>49</v>
      </c>
      <c r="C208" s="26">
        <v>4861</v>
      </c>
      <c r="D208" s="27" t="str">
        <f>IF($B208="N/A","N/A",IF(C208&gt;10,"No",IF(C208&lt;-10,"No","Yes")))</f>
        <v>N/A</v>
      </c>
      <c r="E208" s="26">
        <v>5304</v>
      </c>
      <c r="F208" s="27" t="str">
        <f>IF($B208="N/A","N/A",IF(E208&gt;10,"No",IF(E208&lt;-10,"No","Yes")))</f>
        <v>N/A</v>
      </c>
      <c r="G208" s="26">
        <v>6234</v>
      </c>
      <c r="H208" s="27" t="str">
        <f>IF($B208="N/A","N/A",IF(G208&gt;10,"No",IF(G208&lt;-10,"No","Yes")))</f>
        <v>N/A</v>
      </c>
      <c r="I208" s="28">
        <v>9.1129999999999995</v>
      </c>
      <c r="J208" s="28">
        <v>17.53</v>
      </c>
      <c r="K208" s="29" t="s">
        <v>1193</v>
      </c>
      <c r="L208" s="30" t="str">
        <f t="shared" si="79"/>
        <v>Yes</v>
      </c>
    </row>
    <row r="209" spans="1:12">
      <c r="A209" s="5" t="s">
        <v>548</v>
      </c>
      <c r="B209" s="25" t="s">
        <v>49</v>
      </c>
      <c r="C209" s="26">
        <v>68</v>
      </c>
      <c r="D209" s="27" t="str">
        <f>IF($B209="N/A","N/A",IF(C209&gt;10,"No",IF(C209&lt;-10,"No","Yes")))</f>
        <v>N/A</v>
      </c>
      <c r="E209" s="26">
        <v>306</v>
      </c>
      <c r="F209" s="27" t="str">
        <f>IF($B209="N/A","N/A",IF(E209&gt;10,"No",IF(E209&lt;-10,"No","Yes")))</f>
        <v>N/A</v>
      </c>
      <c r="G209" s="26">
        <v>465</v>
      </c>
      <c r="H209" s="27" t="str">
        <f>IF($B209="N/A","N/A",IF(G209&gt;10,"No",IF(G209&lt;-10,"No","Yes")))</f>
        <v>N/A</v>
      </c>
      <c r="I209" s="28">
        <v>350</v>
      </c>
      <c r="J209" s="28">
        <v>51.96</v>
      </c>
      <c r="K209" s="29" t="s">
        <v>1193</v>
      </c>
      <c r="L209" s="30" t="str">
        <f t="shared" si="79"/>
        <v>No</v>
      </c>
    </row>
    <row r="210" spans="1:12" ht="12.75" customHeight="1">
      <c r="A210" s="94" t="s">
        <v>600</v>
      </c>
      <c r="B210" s="25" t="s">
        <v>49</v>
      </c>
      <c r="C210" s="26">
        <v>14485</v>
      </c>
      <c r="D210" s="27" t="str">
        <f t="shared" si="75"/>
        <v>N/A</v>
      </c>
      <c r="E210" s="26">
        <v>14905</v>
      </c>
      <c r="F210" s="27" t="str">
        <f t="shared" si="76"/>
        <v>N/A</v>
      </c>
      <c r="G210" s="26">
        <v>14660</v>
      </c>
      <c r="H210" s="27" t="str">
        <f t="shared" si="77"/>
        <v>N/A</v>
      </c>
      <c r="I210" s="28">
        <v>2.9</v>
      </c>
      <c r="J210" s="28">
        <v>-1.64</v>
      </c>
      <c r="K210" s="29" t="s">
        <v>1193</v>
      </c>
      <c r="L210" s="30" t="str">
        <f t="shared" si="78"/>
        <v>Yes</v>
      </c>
    </row>
    <row r="211" spans="1:12">
      <c r="A211" s="5" t="s">
        <v>544</v>
      </c>
      <c r="B211" s="25" t="s">
        <v>49</v>
      </c>
      <c r="C211" s="26">
        <v>8877</v>
      </c>
      <c r="D211" s="27" t="str">
        <f>IF($B211="N/A","N/A",IF(C211&gt;10,"No",IF(C211&lt;-10,"No","Yes")))</f>
        <v>N/A</v>
      </c>
      <c r="E211" s="26">
        <v>9058</v>
      </c>
      <c r="F211" s="27" t="str">
        <f>IF($B211="N/A","N/A",IF(E211&gt;10,"No",IF(E211&lt;-10,"No","Yes")))</f>
        <v>N/A</v>
      </c>
      <c r="G211" s="26">
        <v>8618</v>
      </c>
      <c r="H211" s="27" t="str">
        <f>IF($B211="N/A","N/A",IF(G211&gt;10,"No",IF(G211&lt;-10,"No","Yes")))</f>
        <v>N/A</v>
      </c>
      <c r="I211" s="28">
        <v>2.0390000000000001</v>
      </c>
      <c r="J211" s="28">
        <v>-4.8600000000000003</v>
      </c>
      <c r="K211" s="29" t="s">
        <v>1193</v>
      </c>
      <c r="L211" s="30" t="str">
        <f t="shared" si="78"/>
        <v>Yes</v>
      </c>
    </row>
    <row r="212" spans="1:12">
      <c r="A212" s="5" t="s">
        <v>545</v>
      </c>
      <c r="B212" s="25" t="s">
        <v>49</v>
      </c>
      <c r="C212" s="26">
        <v>164</v>
      </c>
      <c r="D212" s="27" t="str">
        <f>IF($B212="N/A","N/A",IF(C212&gt;10,"No",IF(C212&lt;-10,"No","Yes")))</f>
        <v>N/A</v>
      </c>
      <c r="E212" s="26">
        <v>159</v>
      </c>
      <c r="F212" s="27" t="str">
        <f>IF($B212="N/A","N/A",IF(E212&gt;10,"No",IF(E212&lt;-10,"No","Yes")))</f>
        <v>N/A</v>
      </c>
      <c r="G212" s="26">
        <v>137</v>
      </c>
      <c r="H212" s="27" t="str">
        <f>IF($B212="N/A","N/A",IF(G212&gt;10,"No",IF(G212&lt;-10,"No","Yes")))</f>
        <v>N/A</v>
      </c>
      <c r="I212" s="28">
        <v>-3.05</v>
      </c>
      <c r="J212" s="28">
        <v>-13.8</v>
      </c>
      <c r="K212" s="29" t="s">
        <v>1193</v>
      </c>
      <c r="L212" s="30" t="str">
        <f t="shared" si="78"/>
        <v>Yes</v>
      </c>
    </row>
    <row r="213" spans="1:12">
      <c r="A213" s="5" t="s">
        <v>546</v>
      </c>
      <c r="B213" s="25" t="s">
        <v>49</v>
      </c>
      <c r="C213" s="26">
        <v>3619</v>
      </c>
      <c r="D213" s="27" t="str">
        <f>IF($B213="N/A","N/A",IF(C213&gt;10,"No",IF(C213&lt;-10,"No","Yes")))</f>
        <v>N/A</v>
      </c>
      <c r="E213" s="26">
        <v>3670</v>
      </c>
      <c r="F213" s="27" t="str">
        <f>IF($B213="N/A","N/A",IF(E213&gt;10,"No",IF(E213&lt;-10,"No","Yes")))</f>
        <v>N/A</v>
      </c>
      <c r="G213" s="26">
        <v>3851</v>
      </c>
      <c r="H213" s="27" t="str">
        <f>IF($B213="N/A","N/A",IF(G213&gt;10,"No",IF(G213&lt;-10,"No","Yes")))</f>
        <v>N/A</v>
      </c>
      <c r="I213" s="28">
        <v>1.409</v>
      </c>
      <c r="J213" s="28">
        <v>4.9320000000000004</v>
      </c>
      <c r="K213" s="29" t="s">
        <v>1193</v>
      </c>
      <c r="L213" s="30" t="str">
        <f t="shared" si="78"/>
        <v>Yes</v>
      </c>
    </row>
    <row r="214" spans="1:12">
      <c r="A214" s="5" t="s">
        <v>547</v>
      </c>
      <c r="B214" s="25" t="s">
        <v>49</v>
      </c>
      <c r="C214" s="26">
        <v>1813</v>
      </c>
      <c r="D214" s="27" t="str">
        <f>IF($B214="N/A","N/A",IF(C214&gt;10,"No",IF(C214&lt;-10,"No","Yes")))</f>
        <v>N/A</v>
      </c>
      <c r="E214" s="26">
        <v>1848</v>
      </c>
      <c r="F214" s="27" t="str">
        <f>IF($B214="N/A","N/A",IF(E214&gt;10,"No",IF(E214&lt;-10,"No","Yes")))</f>
        <v>N/A</v>
      </c>
      <c r="G214" s="26">
        <v>1853</v>
      </c>
      <c r="H214" s="27" t="str">
        <f>IF($B214="N/A","N/A",IF(G214&gt;10,"No",IF(G214&lt;-10,"No","Yes")))</f>
        <v>N/A</v>
      </c>
      <c r="I214" s="28">
        <v>1.931</v>
      </c>
      <c r="J214" s="28">
        <v>0.27060000000000001</v>
      </c>
      <c r="K214" s="29" t="s">
        <v>1193</v>
      </c>
      <c r="L214" s="30" t="str">
        <f t="shared" si="78"/>
        <v>Yes</v>
      </c>
    </row>
    <row r="215" spans="1:12">
      <c r="A215" s="5" t="s">
        <v>548</v>
      </c>
      <c r="B215" s="25" t="s">
        <v>49</v>
      </c>
      <c r="C215" s="26">
        <v>12</v>
      </c>
      <c r="D215" s="27" t="str">
        <f>IF($B215="N/A","N/A",IF(C215&gt;10,"No",IF(C215&lt;-10,"No","Yes")))</f>
        <v>N/A</v>
      </c>
      <c r="E215" s="26">
        <v>170</v>
      </c>
      <c r="F215" s="27" t="str">
        <f>IF($B215="N/A","N/A",IF(E215&gt;10,"No",IF(E215&lt;-10,"No","Yes")))</f>
        <v>N/A</v>
      </c>
      <c r="G215" s="26">
        <v>201</v>
      </c>
      <c r="H215" s="27" t="str">
        <f>IF($B215="N/A","N/A",IF(G215&gt;10,"No",IF(G215&lt;-10,"No","Yes")))</f>
        <v>N/A</v>
      </c>
      <c r="I215" s="28">
        <v>1317</v>
      </c>
      <c r="J215" s="28">
        <v>18.239999999999998</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631</v>
      </c>
      <c r="D228" s="33" t="str">
        <f t="shared" si="75"/>
        <v>N/A</v>
      </c>
      <c r="E228" s="34">
        <v>695</v>
      </c>
      <c r="F228" s="33" t="str">
        <f t="shared" si="76"/>
        <v>N/A</v>
      </c>
      <c r="G228" s="34">
        <v>706</v>
      </c>
      <c r="H228" s="33" t="str">
        <f t="shared" si="77"/>
        <v>N/A</v>
      </c>
      <c r="I228" s="35">
        <v>10.14</v>
      </c>
      <c r="J228" s="35">
        <v>1.583</v>
      </c>
      <c r="K228" s="36" t="s">
        <v>1193</v>
      </c>
      <c r="L228" s="33" t="str">
        <f t="shared" si="78"/>
        <v>Yes</v>
      </c>
    </row>
    <row r="229" spans="1:12">
      <c r="A229" s="5" t="s">
        <v>544</v>
      </c>
      <c r="B229" s="25" t="s">
        <v>49</v>
      </c>
      <c r="C229" s="26">
        <v>15</v>
      </c>
      <c r="D229" s="27" t="str">
        <f t="shared" si="75"/>
        <v>N/A</v>
      </c>
      <c r="E229" s="26">
        <v>21</v>
      </c>
      <c r="F229" s="27" t="str">
        <f t="shared" si="76"/>
        <v>N/A</v>
      </c>
      <c r="G229" s="26">
        <v>24</v>
      </c>
      <c r="H229" s="27" t="str">
        <f t="shared" si="77"/>
        <v>N/A</v>
      </c>
      <c r="I229" s="28">
        <v>40</v>
      </c>
      <c r="J229" s="28">
        <v>14.29</v>
      </c>
      <c r="K229" s="29" t="s">
        <v>1193</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400</v>
      </c>
      <c r="D231" s="27" t="str">
        <f t="shared" si="75"/>
        <v>N/A</v>
      </c>
      <c r="E231" s="26">
        <v>424</v>
      </c>
      <c r="F231" s="27" t="str">
        <f t="shared" si="76"/>
        <v>N/A</v>
      </c>
      <c r="G231" s="26">
        <v>432</v>
      </c>
      <c r="H231" s="27" t="str">
        <f t="shared" si="77"/>
        <v>N/A</v>
      </c>
      <c r="I231" s="28">
        <v>6</v>
      </c>
      <c r="J231" s="28">
        <v>1.887</v>
      </c>
      <c r="K231" s="29" t="s">
        <v>1193</v>
      </c>
      <c r="L231" s="30" t="str">
        <f t="shared" si="78"/>
        <v>Yes</v>
      </c>
    </row>
    <row r="232" spans="1:12">
      <c r="A232" s="5" t="s">
        <v>547</v>
      </c>
      <c r="B232" s="25" t="s">
        <v>49</v>
      </c>
      <c r="C232" s="26">
        <v>215</v>
      </c>
      <c r="D232" s="27" t="str">
        <f t="shared" si="75"/>
        <v>N/A</v>
      </c>
      <c r="E232" s="26">
        <v>242</v>
      </c>
      <c r="F232" s="27" t="str">
        <f t="shared" si="76"/>
        <v>N/A</v>
      </c>
      <c r="G232" s="26">
        <v>233</v>
      </c>
      <c r="H232" s="27" t="str">
        <f t="shared" si="77"/>
        <v>N/A</v>
      </c>
      <c r="I232" s="28">
        <v>12.56</v>
      </c>
      <c r="J232" s="28">
        <v>-3.72</v>
      </c>
      <c r="K232" s="29" t="s">
        <v>1193</v>
      </c>
      <c r="L232" s="30" t="str">
        <f t="shared" si="78"/>
        <v>Yes</v>
      </c>
    </row>
    <row r="233" spans="1:12">
      <c r="A233" s="5" t="s">
        <v>548</v>
      </c>
      <c r="B233" s="25" t="s">
        <v>49</v>
      </c>
      <c r="C233" s="26">
        <v>11</v>
      </c>
      <c r="D233" s="27" t="str">
        <f t="shared" si="75"/>
        <v>N/A</v>
      </c>
      <c r="E233" s="26">
        <v>11</v>
      </c>
      <c r="F233" s="27" t="str">
        <f t="shared" si="76"/>
        <v>N/A</v>
      </c>
      <c r="G233" s="26">
        <v>17</v>
      </c>
      <c r="H233" s="27" t="str">
        <f t="shared" si="77"/>
        <v>N/A</v>
      </c>
      <c r="I233" s="28">
        <v>700</v>
      </c>
      <c r="J233" s="28">
        <v>112.5</v>
      </c>
      <c r="K233" s="29" t="s">
        <v>1193</v>
      </c>
      <c r="L233" s="30" t="str">
        <f t="shared" si="78"/>
        <v>No</v>
      </c>
    </row>
    <row r="234" spans="1:12" s="43" customFormat="1" ht="12.75" customHeight="1">
      <c r="A234" s="94" t="s">
        <v>604</v>
      </c>
      <c r="B234" s="36" t="s">
        <v>49</v>
      </c>
      <c r="C234" s="34">
        <v>1150</v>
      </c>
      <c r="D234" s="33" t="str">
        <f t="shared" si="75"/>
        <v>N/A</v>
      </c>
      <c r="E234" s="34">
        <v>1130</v>
      </c>
      <c r="F234" s="33" t="str">
        <f t="shared" si="76"/>
        <v>N/A</v>
      </c>
      <c r="G234" s="34">
        <v>1128</v>
      </c>
      <c r="H234" s="33" t="str">
        <f t="shared" si="77"/>
        <v>N/A</v>
      </c>
      <c r="I234" s="35">
        <v>-1.74</v>
      </c>
      <c r="J234" s="35">
        <v>-0.17699999999999999</v>
      </c>
      <c r="K234" s="36" t="s">
        <v>1193</v>
      </c>
      <c r="L234" s="33" t="str">
        <f t="shared" si="78"/>
        <v>Yes</v>
      </c>
    </row>
    <row r="235" spans="1:12">
      <c r="A235" s="5" t="s">
        <v>544</v>
      </c>
      <c r="B235" s="25" t="s">
        <v>49</v>
      </c>
      <c r="C235" s="26">
        <v>50</v>
      </c>
      <c r="D235" s="27" t="str">
        <f t="shared" si="75"/>
        <v>N/A</v>
      </c>
      <c r="E235" s="26">
        <v>53</v>
      </c>
      <c r="F235" s="27" t="str">
        <f t="shared" si="76"/>
        <v>N/A</v>
      </c>
      <c r="G235" s="26">
        <v>59</v>
      </c>
      <c r="H235" s="27" t="str">
        <f t="shared" si="77"/>
        <v>N/A</v>
      </c>
      <c r="I235" s="28">
        <v>6</v>
      </c>
      <c r="J235" s="28">
        <v>11.32</v>
      </c>
      <c r="K235" s="29" t="s">
        <v>1193</v>
      </c>
      <c r="L235" s="30" t="str">
        <f t="shared" si="78"/>
        <v>Yes</v>
      </c>
    </row>
    <row r="236" spans="1:12">
      <c r="A236" s="5" t="s">
        <v>545</v>
      </c>
      <c r="B236" s="25" t="s">
        <v>49</v>
      </c>
      <c r="C236" s="26">
        <v>11</v>
      </c>
      <c r="D236" s="27" t="str">
        <f t="shared" si="75"/>
        <v>N/A</v>
      </c>
      <c r="E236" s="26">
        <v>0</v>
      </c>
      <c r="F236" s="27" t="str">
        <f t="shared" si="76"/>
        <v>N/A</v>
      </c>
      <c r="G236" s="26">
        <v>0</v>
      </c>
      <c r="H236" s="27" t="str">
        <f t="shared" si="77"/>
        <v>N/A</v>
      </c>
      <c r="I236" s="28">
        <v>-100</v>
      </c>
      <c r="J236" s="28" t="s">
        <v>1207</v>
      </c>
      <c r="K236" s="29" t="s">
        <v>1193</v>
      </c>
      <c r="L236" s="30" t="str">
        <f t="shared" ref="L236:L267" si="80">IF(J236="Div by 0", "N/A", IF(K236="N/A","N/A", IF(J236&gt;VALUE(MID(K236,1,2)), "No", IF(J236&lt;-1*VALUE(MID(K236,1,2)), "No", "Yes"))))</f>
        <v>N/A</v>
      </c>
    </row>
    <row r="237" spans="1:12">
      <c r="A237" s="5" t="s">
        <v>546</v>
      </c>
      <c r="B237" s="25" t="s">
        <v>49</v>
      </c>
      <c r="C237" s="26">
        <v>702</v>
      </c>
      <c r="D237" s="27" t="str">
        <f t="shared" si="75"/>
        <v>N/A</v>
      </c>
      <c r="E237" s="26">
        <v>675</v>
      </c>
      <c r="F237" s="27" t="str">
        <f t="shared" si="76"/>
        <v>N/A</v>
      </c>
      <c r="G237" s="26">
        <v>670</v>
      </c>
      <c r="H237" s="27" t="str">
        <f t="shared" si="77"/>
        <v>N/A</v>
      </c>
      <c r="I237" s="28">
        <v>-3.85</v>
      </c>
      <c r="J237" s="28">
        <v>-0.74099999999999999</v>
      </c>
      <c r="K237" s="29" t="s">
        <v>1193</v>
      </c>
      <c r="L237" s="30" t="str">
        <f t="shared" si="80"/>
        <v>Yes</v>
      </c>
    </row>
    <row r="238" spans="1:12">
      <c r="A238" s="5" t="s">
        <v>547</v>
      </c>
      <c r="B238" s="25" t="s">
        <v>49</v>
      </c>
      <c r="C238" s="26">
        <v>371</v>
      </c>
      <c r="D238" s="27" t="str">
        <f t="shared" si="75"/>
        <v>N/A</v>
      </c>
      <c r="E238" s="26">
        <v>345</v>
      </c>
      <c r="F238" s="27" t="str">
        <f t="shared" si="76"/>
        <v>N/A</v>
      </c>
      <c r="G238" s="26">
        <v>342</v>
      </c>
      <c r="H238" s="27" t="str">
        <f t="shared" si="77"/>
        <v>N/A</v>
      </c>
      <c r="I238" s="28">
        <v>-7.01</v>
      </c>
      <c r="J238" s="28">
        <v>-0.87</v>
      </c>
      <c r="K238" s="29" t="s">
        <v>1193</v>
      </c>
      <c r="L238" s="30" t="str">
        <f t="shared" si="80"/>
        <v>Yes</v>
      </c>
    </row>
    <row r="239" spans="1:12">
      <c r="A239" s="5" t="s">
        <v>548</v>
      </c>
      <c r="B239" s="25" t="s">
        <v>49</v>
      </c>
      <c r="C239" s="26">
        <v>26</v>
      </c>
      <c r="D239" s="27" t="str">
        <f t="shared" si="75"/>
        <v>N/A</v>
      </c>
      <c r="E239" s="26">
        <v>57</v>
      </c>
      <c r="F239" s="27" t="str">
        <f t="shared" si="76"/>
        <v>N/A</v>
      </c>
      <c r="G239" s="26">
        <v>57</v>
      </c>
      <c r="H239" s="27" t="str">
        <f t="shared" si="77"/>
        <v>N/A</v>
      </c>
      <c r="I239" s="28">
        <v>119.2</v>
      </c>
      <c r="J239" s="28">
        <v>0</v>
      </c>
      <c r="K239" s="29" t="s">
        <v>1193</v>
      </c>
      <c r="L239" s="30" t="str">
        <f t="shared" si="80"/>
        <v>Yes</v>
      </c>
    </row>
    <row r="240" spans="1:12" s="43" customFormat="1" ht="12.75" customHeight="1">
      <c r="A240" s="94" t="s">
        <v>605</v>
      </c>
      <c r="B240" s="36" t="s">
        <v>49</v>
      </c>
      <c r="C240" s="34">
        <v>5763</v>
      </c>
      <c r="D240" s="33" t="str">
        <f t="shared" si="75"/>
        <v>N/A</v>
      </c>
      <c r="E240" s="34">
        <v>6035</v>
      </c>
      <c r="F240" s="33" t="str">
        <f t="shared" si="76"/>
        <v>N/A</v>
      </c>
      <c r="G240" s="34">
        <v>7785</v>
      </c>
      <c r="H240" s="33" t="str">
        <f t="shared" si="77"/>
        <v>N/A</v>
      </c>
      <c r="I240" s="35">
        <v>4.72</v>
      </c>
      <c r="J240" s="35">
        <v>29</v>
      </c>
      <c r="K240" s="36" t="s">
        <v>1193</v>
      </c>
      <c r="L240" s="33" t="str">
        <f t="shared" si="80"/>
        <v>Yes</v>
      </c>
    </row>
    <row r="241" spans="1:12">
      <c r="A241" s="5" t="s">
        <v>544</v>
      </c>
      <c r="B241" s="25" t="s">
        <v>49</v>
      </c>
      <c r="C241" s="26">
        <v>227</v>
      </c>
      <c r="D241" s="27" t="str">
        <f t="shared" si="75"/>
        <v>N/A</v>
      </c>
      <c r="E241" s="26">
        <v>249</v>
      </c>
      <c r="F241" s="27" t="str">
        <f t="shared" si="76"/>
        <v>N/A</v>
      </c>
      <c r="G241" s="26">
        <v>284</v>
      </c>
      <c r="H241" s="27" t="str">
        <f t="shared" si="77"/>
        <v>N/A</v>
      </c>
      <c r="I241" s="28">
        <v>9.6920000000000002</v>
      </c>
      <c r="J241" s="28">
        <v>14.06</v>
      </c>
      <c r="K241" s="29" t="s">
        <v>1193</v>
      </c>
      <c r="L241" s="30" t="str">
        <f t="shared" si="80"/>
        <v>Yes</v>
      </c>
    </row>
    <row r="242" spans="1:12">
      <c r="A242" s="5" t="s">
        <v>545</v>
      </c>
      <c r="B242" s="25" t="s">
        <v>49</v>
      </c>
      <c r="C242" s="26">
        <v>14</v>
      </c>
      <c r="D242" s="27" t="str">
        <f t="shared" si="75"/>
        <v>N/A</v>
      </c>
      <c r="E242" s="26">
        <v>11</v>
      </c>
      <c r="F242" s="27" t="str">
        <f t="shared" si="76"/>
        <v>N/A</v>
      </c>
      <c r="G242" s="26">
        <v>11</v>
      </c>
      <c r="H242" s="27" t="str">
        <f t="shared" si="77"/>
        <v>N/A</v>
      </c>
      <c r="I242" s="28">
        <v>-35.700000000000003</v>
      </c>
      <c r="J242" s="28">
        <v>-22.2</v>
      </c>
      <c r="K242" s="29" t="s">
        <v>1193</v>
      </c>
      <c r="L242" s="30" t="str">
        <f t="shared" si="80"/>
        <v>Yes</v>
      </c>
    </row>
    <row r="243" spans="1:12">
      <c r="A243" s="5" t="s">
        <v>546</v>
      </c>
      <c r="B243" s="25" t="s">
        <v>49</v>
      </c>
      <c r="C243" s="26">
        <v>3044</v>
      </c>
      <c r="D243" s="27" t="str">
        <f t="shared" si="75"/>
        <v>N/A</v>
      </c>
      <c r="E243" s="26">
        <v>3191</v>
      </c>
      <c r="F243" s="27" t="str">
        <f t="shared" si="76"/>
        <v>N/A</v>
      </c>
      <c r="G243" s="26">
        <v>4087</v>
      </c>
      <c r="H243" s="27" t="str">
        <f t="shared" si="77"/>
        <v>N/A</v>
      </c>
      <c r="I243" s="28">
        <v>4.8289999999999997</v>
      </c>
      <c r="J243" s="28">
        <v>28.08</v>
      </c>
      <c r="K243" s="29" t="s">
        <v>1193</v>
      </c>
      <c r="L243" s="30" t="str">
        <f t="shared" si="80"/>
        <v>Yes</v>
      </c>
    </row>
    <row r="244" spans="1:12">
      <c r="A244" s="5" t="s">
        <v>547</v>
      </c>
      <c r="B244" s="25" t="s">
        <v>49</v>
      </c>
      <c r="C244" s="26">
        <v>2449</v>
      </c>
      <c r="D244" s="27" t="str">
        <f t="shared" si="75"/>
        <v>N/A</v>
      </c>
      <c r="E244" s="26">
        <v>2532</v>
      </c>
      <c r="F244" s="27" t="str">
        <f t="shared" si="76"/>
        <v>N/A</v>
      </c>
      <c r="G244" s="26">
        <v>3266</v>
      </c>
      <c r="H244" s="27" t="str">
        <f t="shared" si="77"/>
        <v>N/A</v>
      </c>
      <c r="I244" s="28">
        <v>3.3889999999999998</v>
      </c>
      <c r="J244" s="28">
        <v>28.99</v>
      </c>
      <c r="K244" s="29" t="s">
        <v>1193</v>
      </c>
      <c r="L244" s="30" t="str">
        <f t="shared" si="80"/>
        <v>Yes</v>
      </c>
    </row>
    <row r="245" spans="1:12">
      <c r="A245" s="5" t="s">
        <v>548</v>
      </c>
      <c r="B245" s="25" t="s">
        <v>49</v>
      </c>
      <c r="C245" s="26">
        <v>29</v>
      </c>
      <c r="D245" s="27" t="str">
        <f t="shared" si="75"/>
        <v>N/A</v>
      </c>
      <c r="E245" s="26">
        <v>54</v>
      </c>
      <c r="F245" s="27" t="str">
        <f t="shared" si="76"/>
        <v>N/A</v>
      </c>
      <c r="G245" s="26">
        <v>141</v>
      </c>
      <c r="H245" s="27" t="str">
        <f t="shared" si="77"/>
        <v>N/A</v>
      </c>
      <c r="I245" s="28">
        <v>86.21</v>
      </c>
      <c r="J245" s="28">
        <v>161.1</v>
      </c>
      <c r="K245" s="29" t="s">
        <v>1193</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38</v>
      </c>
      <c r="D252" s="27" t="str">
        <f t="shared" si="75"/>
        <v>N/A</v>
      </c>
      <c r="E252" s="26">
        <v>41</v>
      </c>
      <c r="F252" s="27" t="str">
        <f t="shared" si="76"/>
        <v>N/A</v>
      </c>
      <c r="G252" s="26">
        <v>154</v>
      </c>
      <c r="H252" s="27" t="str">
        <f t="shared" ref="H252:H269" si="81">IF($B252="N/A","N/A",IF(G252&gt;10,"No",IF(G252&lt;-10,"No","Yes")))</f>
        <v>N/A</v>
      </c>
      <c r="I252" s="28">
        <v>7.8949999999999996</v>
      </c>
      <c r="J252" s="28">
        <v>275.60000000000002</v>
      </c>
      <c r="K252" s="29" t="s">
        <v>1193</v>
      </c>
      <c r="L252" s="30" t="str">
        <f t="shared" si="80"/>
        <v>No</v>
      </c>
    </row>
    <row r="253" spans="1:12">
      <c r="A253" s="5" t="s">
        <v>544</v>
      </c>
      <c r="B253" s="25" t="s">
        <v>49</v>
      </c>
      <c r="C253" s="26">
        <v>11</v>
      </c>
      <c r="D253" s="27" t="str">
        <f t="shared" si="75"/>
        <v>N/A</v>
      </c>
      <c r="E253" s="26">
        <v>11</v>
      </c>
      <c r="F253" s="27" t="str">
        <f t="shared" si="76"/>
        <v>N/A</v>
      </c>
      <c r="G253" s="26">
        <v>11</v>
      </c>
      <c r="H253" s="27" t="str">
        <f t="shared" si="81"/>
        <v>N/A</v>
      </c>
      <c r="I253" s="28">
        <v>-37.5</v>
      </c>
      <c r="J253" s="28">
        <v>80</v>
      </c>
      <c r="K253" s="29" t="s">
        <v>1193</v>
      </c>
      <c r="L253" s="30" t="str">
        <f t="shared" si="80"/>
        <v>No</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17</v>
      </c>
      <c r="D255" s="27" t="str">
        <f t="shared" si="75"/>
        <v>N/A</v>
      </c>
      <c r="E255" s="26">
        <v>17</v>
      </c>
      <c r="F255" s="27" t="str">
        <f t="shared" si="76"/>
        <v>N/A</v>
      </c>
      <c r="G255" s="26">
        <v>17</v>
      </c>
      <c r="H255" s="27" t="str">
        <f t="shared" si="81"/>
        <v>N/A</v>
      </c>
      <c r="I255" s="28">
        <v>0</v>
      </c>
      <c r="J255" s="28">
        <v>0</v>
      </c>
      <c r="K255" s="29" t="s">
        <v>1193</v>
      </c>
      <c r="L255" s="30" t="str">
        <f t="shared" si="80"/>
        <v>Yes</v>
      </c>
    </row>
    <row r="256" spans="1:12">
      <c r="A256" s="5" t="s">
        <v>547</v>
      </c>
      <c r="B256" s="25" t="s">
        <v>49</v>
      </c>
      <c r="C256" s="26">
        <v>13</v>
      </c>
      <c r="D256" s="27" t="str">
        <f t="shared" si="75"/>
        <v>N/A</v>
      </c>
      <c r="E256" s="26">
        <v>16</v>
      </c>
      <c r="F256" s="27" t="str">
        <f t="shared" si="76"/>
        <v>N/A</v>
      </c>
      <c r="G256" s="26">
        <v>107</v>
      </c>
      <c r="H256" s="27" t="str">
        <f t="shared" si="81"/>
        <v>N/A</v>
      </c>
      <c r="I256" s="28">
        <v>23.08</v>
      </c>
      <c r="J256" s="28">
        <v>568.79999999999995</v>
      </c>
      <c r="K256" s="29" t="s">
        <v>1193</v>
      </c>
      <c r="L256" s="30" t="str">
        <f t="shared" si="80"/>
        <v>No</v>
      </c>
    </row>
    <row r="257" spans="1:12">
      <c r="A257" s="5" t="s">
        <v>548</v>
      </c>
      <c r="B257" s="25" t="s">
        <v>49</v>
      </c>
      <c r="C257" s="26">
        <v>0</v>
      </c>
      <c r="D257" s="27" t="str">
        <f t="shared" si="75"/>
        <v>N/A</v>
      </c>
      <c r="E257" s="26">
        <v>11</v>
      </c>
      <c r="F257" s="27" t="str">
        <f t="shared" si="76"/>
        <v>N/A</v>
      </c>
      <c r="G257" s="26">
        <v>21</v>
      </c>
      <c r="H257" s="27" t="str">
        <f t="shared" si="81"/>
        <v>N/A</v>
      </c>
      <c r="I257" s="28" t="s">
        <v>1207</v>
      </c>
      <c r="J257" s="28">
        <v>600</v>
      </c>
      <c r="K257" s="29" t="s">
        <v>1193</v>
      </c>
      <c r="L257" s="30" t="str">
        <f t="shared" si="80"/>
        <v>No</v>
      </c>
    </row>
    <row r="258" spans="1:12" ht="12.75" customHeight="1">
      <c r="A258" s="94" t="s">
        <v>853</v>
      </c>
      <c r="B258" s="25" t="s">
        <v>49</v>
      </c>
      <c r="C258" s="26">
        <v>0</v>
      </c>
      <c r="D258" s="27" t="str">
        <f t="shared" ref="D258:D269" si="82">IF($B258="N/A","N/A",IF(C258&gt;10,"No",IF(C258&lt;-10,"No","Yes")))</f>
        <v>N/A</v>
      </c>
      <c r="E258" s="26">
        <v>335</v>
      </c>
      <c r="F258" s="27" t="str">
        <f t="shared" ref="F258:F269" si="83">IF($B258="N/A","N/A",IF(E258&gt;10,"No",IF(E258&lt;-10,"No","Yes")))</f>
        <v>N/A</v>
      </c>
      <c r="G258" s="26">
        <v>461</v>
      </c>
      <c r="H258" s="27" t="str">
        <f t="shared" si="81"/>
        <v>N/A</v>
      </c>
      <c r="I258" s="28" t="s">
        <v>1207</v>
      </c>
      <c r="J258" s="28">
        <v>37.61</v>
      </c>
      <c r="K258" s="29" t="s">
        <v>1193</v>
      </c>
      <c r="L258" s="30" t="str">
        <f t="shared" si="80"/>
        <v>No</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321</v>
      </c>
      <c r="F262" s="27" t="str">
        <f t="shared" si="83"/>
        <v>N/A</v>
      </c>
      <c r="G262" s="26">
        <v>433</v>
      </c>
      <c r="H262" s="27" t="str">
        <f t="shared" si="81"/>
        <v>N/A</v>
      </c>
      <c r="I262" s="28" t="s">
        <v>1207</v>
      </c>
      <c r="J262" s="28">
        <v>34.89</v>
      </c>
      <c r="K262" s="29" t="s">
        <v>1193</v>
      </c>
      <c r="L262" s="30" t="str">
        <f t="shared" si="80"/>
        <v>No</v>
      </c>
    </row>
    <row r="263" spans="1:12">
      <c r="A263" s="5" t="s">
        <v>548</v>
      </c>
      <c r="B263" s="25" t="s">
        <v>49</v>
      </c>
      <c r="C263" s="26">
        <v>0</v>
      </c>
      <c r="D263" s="27" t="str">
        <f t="shared" si="82"/>
        <v>N/A</v>
      </c>
      <c r="E263" s="26">
        <v>14</v>
      </c>
      <c r="F263" s="27" t="str">
        <f t="shared" si="83"/>
        <v>N/A</v>
      </c>
      <c r="G263" s="26">
        <v>28</v>
      </c>
      <c r="H263" s="27" t="str">
        <f t="shared" si="81"/>
        <v>N/A</v>
      </c>
      <c r="I263" s="28" t="s">
        <v>1207</v>
      </c>
      <c r="J263" s="28">
        <v>100</v>
      </c>
      <c r="K263" s="29" t="s">
        <v>1193</v>
      </c>
      <c r="L263" s="30" t="str">
        <f t="shared" si="80"/>
        <v>No</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5.3881361309000004</v>
      </c>
      <c r="D270" s="27" t="str">
        <f>IF($B270="N/A","N/A",IF(C270&lt;15,"Yes","No"))</f>
        <v>Yes</v>
      </c>
      <c r="E270" s="32">
        <v>4.9219999135999997</v>
      </c>
      <c r="F270" s="27" t="str">
        <f>IF($B270="N/A","N/A",IF(E270&lt;15,"Yes","No"))</f>
        <v>Yes</v>
      </c>
      <c r="G270" s="32">
        <v>10.701373824999999</v>
      </c>
      <c r="H270" s="27" t="str">
        <f>IF($B270="N/A","N/A",IF(G270&lt;15,"Yes","No"))</f>
        <v>Yes</v>
      </c>
      <c r="I270" s="28">
        <v>-8.65</v>
      </c>
      <c r="J270" s="28">
        <v>117.4</v>
      </c>
      <c r="K270" s="29" t="s">
        <v>1193</v>
      </c>
      <c r="L270" s="30" t="str">
        <f>IF(J270="Div by 0", "N/A", IF(K270="N/A","N/A", IF(J270&gt;VALUE(MID(K270,1,2)), "No", IF(J270&lt;-1*VALUE(MID(K270,1,2)), "No", "Yes"))))</f>
        <v>No</v>
      </c>
    </row>
    <row r="271" spans="1:12" ht="12.75" customHeight="1">
      <c r="A271" s="45" t="s">
        <v>769</v>
      </c>
      <c r="B271" s="25" t="s">
        <v>138</v>
      </c>
      <c r="C271" s="32">
        <v>0.62354229139999995</v>
      </c>
      <c r="D271" s="27" t="str">
        <f>IF($B271="N/A","N/A",IF(C271&lt;10,"Yes","No"))</f>
        <v>Yes</v>
      </c>
      <c r="E271" s="32">
        <v>0.1769429699</v>
      </c>
      <c r="F271" s="27" t="str">
        <f>IF($B271="N/A","N/A",IF(E271&lt;10,"Yes","No"))</f>
        <v>Yes</v>
      </c>
      <c r="G271" s="32">
        <v>0.15271289969999999</v>
      </c>
      <c r="H271" s="27" t="str">
        <f>IF($B271="N/A","N/A",IF(G271&lt;10,"Yes","No"))</f>
        <v>Yes</v>
      </c>
      <c r="I271" s="28">
        <v>-71.599999999999994</v>
      </c>
      <c r="J271" s="28">
        <v>-13.7</v>
      </c>
      <c r="K271" s="29" t="s">
        <v>1193</v>
      </c>
      <c r="L271" s="30" t="str">
        <f>IF(J271="Div by 0", "N/A", IF(K271="N/A","N/A", IF(J271&gt;VALUE(MID(K271,1,2)), "No", IF(J271&lt;-1*VALUE(MID(K271,1,2)), "No", "Yes"))))</f>
        <v>Yes</v>
      </c>
    </row>
    <row r="272" spans="1:12" ht="12.75" customHeight="1">
      <c r="A272" s="94" t="s">
        <v>325</v>
      </c>
      <c r="B272" s="25" t="s">
        <v>49</v>
      </c>
      <c r="C272" s="32">
        <v>0.32174740559999998</v>
      </c>
      <c r="D272" s="27" t="str">
        <f t="shared" si="75"/>
        <v>N/A</v>
      </c>
      <c r="E272" s="32">
        <v>0.93340823650000004</v>
      </c>
      <c r="F272" s="27" t="str">
        <f t="shared" si="76"/>
        <v>N/A</v>
      </c>
      <c r="G272" s="32">
        <v>3.7157548004000001</v>
      </c>
      <c r="H272" s="27" t="str">
        <f>IF($B272="N/A","N/A",IF(G272&gt;10,"No",IF(G272&lt;-10,"No","Yes")))</f>
        <v>N/A</v>
      </c>
      <c r="I272" s="28">
        <v>190.1</v>
      </c>
      <c r="J272" s="28">
        <v>298.10000000000002</v>
      </c>
      <c r="K272" s="29" t="s">
        <v>1193</v>
      </c>
      <c r="L272" s="30" t="str">
        <f>IF(J272="Div by 0", "N/A", IF(K272="N/A","N/A", IF(J272&gt;VALUE(MID(K272,1,2)), "No", IF(J272&lt;-1*VALUE(MID(K272,1,2)), "No", "Yes"))))</f>
        <v>No</v>
      </c>
    </row>
    <row r="273" spans="1:12" ht="25.5">
      <c r="A273" s="91" t="s">
        <v>820</v>
      </c>
      <c r="B273" s="25" t="s">
        <v>155</v>
      </c>
      <c r="C273" s="30">
        <v>5.3382879413</v>
      </c>
      <c r="D273" s="27" t="str">
        <f>IF($B273="N/A","N/A",IF(C273&lt;15,"Yes","No"))</f>
        <v>Yes</v>
      </c>
      <c r="E273" s="30">
        <v>4.7491465364999996</v>
      </c>
      <c r="F273" s="27" t="str">
        <f>IF($B273="N/A","N/A",IF(E273&lt;15,"Yes","No"))</f>
        <v>Yes</v>
      </c>
      <c r="G273" s="30">
        <v>8.5040572025000003</v>
      </c>
      <c r="H273" s="27" t="str">
        <f>IF($B273="N/A","N/A",IF(G273&lt;15,"Yes","No"))</f>
        <v>Yes</v>
      </c>
      <c r="I273" s="28">
        <v>-11</v>
      </c>
      <c r="J273" s="28">
        <v>79.06</v>
      </c>
      <c r="K273" s="29" t="s">
        <v>1193</v>
      </c>
      <c r="L273" s="30" t="str">
        <f t="shared" ref="L273" si="84">IF(J273="Div by 0", "N/A", IF(K273="N/A","N/A", IF(J273&gt;VALUE(MID(K273,1,2)), "No", IF(J273&lt;-1*VALUE(MID(K273,1,2)), "No", "Yes"))))</f>
        <v>No</v>
      </c>
    </row>
    <row r="274" spans="1:12" ht="25.5">
      <c r="A274" s="91" t="s">
        <v>821</v>
      </c>
      <c r="B274" s="25" t="s">
        <v>49</v>
      </c>
      <c r="C274" s="26">
        <v>170</v>
      </c>
      <c r="D274" s="27" t="str">
        <f>IF($B274="N/A","N/A",IF(C274&gt;10,"No",IF(C274&lt;-10,"No","Yes")))</f>
        <v>N/A</v>
      </c>
      <c r="E274" s="26">
        <v>122</v>
      </c>
      <c r="F274" s="27" t="str">
        <f>IF($B274="N/A","N/A",IF(E274&gt;10,"No",IF(E274&lt;-10,"No","Yes")))</f>
        <v>N/A</v>
      </c>
      <c r="G274" s="26">
        <v>109</v>
      </c>
      <c r="H274" s="27" t="str">
        <f>IF($B274="N/A","N/A",IF(G274&gt;10,"No",IF(G274&lt;-10,"No","Yes")))</f>
        <v>N/A</v>
      </c>
      <c r="I274" s="28">
        <v>-28.2</v>
      </c>
      <c r="J274" s="28">
        <v>-10.7</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22041</v>
      </c>
      <c r="F275" s="27" t="str">
        <f t="shared" ref="F275" si="86">IF($B275="N/A","N/A",IF(E275&gt;10,"No",IF(E275&lt;-10,"No","Yes")))</f>
        <v>N/A</v>
      </c>
      <c r="G275" s="26">
        <v>22264</v>
      </c>
      <c r="H275" s="27" t="str">
        <f>IF($B275="N/A","N/A",IF(G275&gt;10,"No",IF(G275&lt;-10,"No","Yes")))</f>
        <v>N/A</v>
      </c>
      <c r="I275" s="28" t="s">
        <v>49</v>
      </c>
      <c r="J275" s="28">
        <v>1.012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99936</v>
      </c>
      <c r="D277" s="27" t="str">
        <f t="shared" ref="D277:D307" si="87">IF($B277="N/A","N/A",IF(C277&gt;10,"No",IF(C277&lt;-10,"No","Yes")))</f>
        <v>N/A</v>
      </c>
      <c r="E277" s="26">
        <v>83324</v>
      </c>
      <c r="F277" s="27" t="str">
        <f t="shared" ref="F277:F307" si="88">IF($B277="N/A","N/A",IF(E277&gt;10,"No",IF(E277&lt;-10,"No","Yes")))</f>
        <v>N/A</v>
      </c>
      <c r="G277" s="26">
        <v>72648</v>
      </c>
      <c r="H277" s="27" t="str">
        <f t="shared" ref="H277:H307" si="89">IF($B277="N/A","N/A",IF(G277&gt;10,"No",IF(G277&lt;-10,"No","Yes")))</f>
        <v>N/A</v>
      </c>
      <c r="I277" s="28">
        <v>-16.600000000000001</v>
      </c>
      <c r="J277" s="28">
        <v>-12.8</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0.13368289899999999</v>
      </c>
      <c r="D279" s="27" t="str">
        <f t="shared" si="87"/>
        <v>N/A</v>
      </c>
      <c r="E279" s="32">
        <v>0.1328021248</v>
      </c>
      <c r="F279" s="27" t="str">
        <f t="shared" si="88"/>
        <v>N/A</v>
      </c>
      <c r="G279" s="32">
        <v>0.10748052299999999</v>
      </c>
      <c r="H279" s="27" t="str">
        <f t="shared" si="89"/>
        <v>N/A</v>
      </c>
      <c r="I279" s="28">
        <v>-0.65900000000000003</v>
      </c>
      <c r="J279" s="28">
        <v>-19.100000000000001</v>
      </c>
      <c r="K279" s="29" t="s">
        <v>1193</v>
      </c>
      <c r="L279" s="30" t="str">
        <f t="shared" si="90"/>
        <v>Yes</v>
      </c>
    </row>
    <row r="280" spans="1:12">
      <c r="A280" s="5" t="s">
        <v>551</v>
      </c>
      <c r="B280" s="25" t="s">
        <v>49</v>
      </c>
      <c r="C280" s="32">
        <v>0.34439706260000003</v>
      </c>
      <c r="D280" s="27" t="str">
        <f t="shared" si="87"/>
        <v>N/A</v>
      </c>
      <c r="E280" s="32">
        <v>0.31522727509999998</v>
      </c>
      <c r="F280" s="27" t="str">
        <f t="shared" si="88"/>
        <v>N/A</v>
      </c>
      <c r="G280" s="32">
        <v>0.22358304740000001</v>
      </c>
      <c r="H280" s="27" t="str">
        <f t="shared" si="89"/>
        <v>N/A</v>
      </c>
      <c r="I280" s="28">
        <v>-8.4700000000000006</v>
      </c>
      <c r="J280" s="28">
        <v>-29.1</v>
      </c>
      <c r="K280" s="29" t="s">
        <v>1193</v>
      </c>
      <c r="L280" s="30" t="str">
        <f t="shared" si="90"/>
        <v>Yes</v>
      </c>
    </row>
    <row r="281" spans="1:12">
      <c r="A281" s="5" t="s">
        <v>552</v>
      </c>
      <c r="B281" s="25" t="s">
        <v>49</v>
      </c>
      <c r="C281" s="32">
        <v>46.655537483000003</v>
      </c>
      <c r="D281" s="27" t="str">
        <f t="shared" si="87"/>
        <v>N/A</v>
      </c>
      <c r="E281" s="32">
        <v>40.652087277</v>
      </c>
      <c r="F281" s="27" t="str">
        <f t="shared" si="88"/>
        <v>N/A</v>
      </c>
      <c r="G281" s="32">
        <v>34.725365652000001</v>
      </c>
      <c r="H281" s="27" t="str">
        <f t="shared" si="89"/>
        <v>N/A</v>
      </c>
      <c r="I281" s="28">
        <v>-12.9</v>
      </c>
      <c r="J281" s="28">
        <v>-14.6</v>
      </c>
      <c r="K281" s="29" t="s">
        <v>1193</v>
      </c>
      <c r="L281" s="30" t="str">
        <f t="shared" si="90"/>
        <v>Yes</v>
      </c>
    </row>
    <row r="282" spans="1:12">
      <c r="A282" s="5" t="s">
        <v>553</v>
      </c>
      <c r="B282" s="25" t="s">
        <v>49</v>
      </c>
      <c r="C282" s="32">
        <v>2.6416906820000001</v>
      </c>
      <c r="D282" s="27" t="str">
        <f t="shared" si="87"/>
        <v>N/A</v>
      </c>
      <c r="E282" s="32">
        <v>11.60169939</v>
      </c>
      <c r="F282" s="27" t="str">
        <f t="shared" si="88"/>
        <v>N/A</v>
      </c>
      <c r="G282" s="32">
        <v>21.119645414000001</v>
      </c>
      <c r="H282" s="27" t="str">
        <f t="shared" si="89"/>
        <v>N/A</v>
      </c>
      <c r="I282" s="28">
        <v>339.2</v>
      </c>
      <c r="J282" s="28">
        <v>82.04</v>
      </c>
      <c r="K282" s="29" t="s">
        <v>1193</v>
      </c>
      <c r="L282" s="30" t="str">
        <f t="shared" si="90"/>
        <v>No</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99936</v>
      </c>
      <c r="D307" s="27" t="str">
        <f t="shared" si="87"/>
        <v>N/A</v>
      </c>
      <c r="E307" s="26">
        <v>83324</v>
      </c>
      <c r="F307" s="27" t="str">
        <f t="shared" si="88"/>
        <v>N/A</v>
      </c>
      <c r="G307" s="26">
        <v>72648</v>
      </c>
      <c r="H307" s="27" t="str">
        <f t="shared" si="89"/>
        <v>N/A</v>
      </c>
      <c r="I307" s="28">
        <v>-16.600000000000001</v>
      </c>
      <c r="J307" s="28">
        <v>-12.8</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2</v>
      </c>
      <c r="H310" s="27" t="str">
        <f t="shared" si="97"/>
        <v>No</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880099</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717036.5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3741</v>
      </c>
      <c r="D316" s="33" t="str">
        <f>IF($B316="N/A","N/A",IF(C316&gt;10,"No",IF(C316&lt;-10,"No","Yes")))</f>
        <v>N/A</v>
      </c>
      <c r="E316" s="34">
        <v>4054</v>
      </c>
      <c r="F316" s="33" t="str">
        <f>IF($B316="N/A","N/A",IF(E316&gt;10,"No",IF(E316&lt;-10,"No","Yes")))</f>
        <v>N/A</v>
      </c>
      <c r="G316" s="34">
        <v>3902</v>
      </c>
      <c r="H316" s="33" t="str">
        <f>IF($B316="N/A","N/A",IF(G316&gt;10,"No",IF(G316&lt;-10,"No","Yes")))</f>
        <v>N/A</v>
      </c>
      <c r="I316" s="28">
        <v>8.3670000000000009</v>
      </c>
      <c r="J316" s="28">
        <v>-3.75</v>
      </c>
      <c r="K316" s="34" t="s">
        <v>49</v>
      </c>
      <c r="L316" s="30" t="str">
        <f>IF(J316="Div by 0", "N/A", IF(K316="N/A","N/A", IF(J316&gt;VALUE(MID(K316,1,2)), "No", IF(J316&lt;-1*VALUE(MID(K316,1,2)), "No", "Yes"))))</f>
        <v>N/A</v>
      </c>
    </row>
    <row r="317" spans="1:12">
      <c r="A317" s="45" t="s">
        <v>1102</v>
      </c>
      <c r="B317" s="34" t="s">
        <v>49</v>
      </c>
      <c r="C317" s="34">
        <v>3942</v>
      </c>
      <c r="D317" s="33" t="str">
        <f>IF($B317="N/A","N/A",IF(C317&gt;10,"No",IF(C317&lt;-10,"No","Yes")))</f>
        <v>N/A</v>
      </c>
      <c r="E317" s="34">
        <v>4118</v>
      </c>
      <c r="F317" s="33" t="str">
        <f>IF($B317="N/A","N/A",IF(E317&gt;10,"No",IF(E317&lt;-10,"No","Yes")))</f>
        <v>N/A</v>
      </c>
      <c r="G317" s="34">
        <v>3931</v>
      </c>
      <c r="H317" s="33" t="str">
        <f>IF($B317="N/A","N/A",IF(G317&gt;10,"No",IF(G317&lt;-10,"No","Yes")))</f>
        <v>N/A</v>
      </c>
      <c r="I317" s="28">
        <v>4.4649999999999999</v>
      </c>
      <c r="J317" s="28">
        <v>-4.54</v>
      </c>
      <c r="K317" s="34" t="s">
        <v>49</v>
      </c>
      <c r="L317" s="30" t="str">
        <f>IF(J317="Div by 0", "N/A", IF(K317="N/A","N/A", IF(J317&gt;VALUE(MID(K317,1,2)), "No", IF(J317&lt;-1*VALUE(MID(K317,1,2)), "No", "Yes"))))</f>
        <v>N/A</v>
      </c>
    </row>
    <row r="318" spans="1:12" ht="12.75" customHeight="1">
      <c r="A318" s="45" t="s">
        <v>1103</v>
      </c>
      <c r="B318" s="34" t="s">
        <v>49</v>
      </c>
      <c r="C318" s="34">
        <v>423.66666666999998</v>
      </c>
      <c r="D318" s="33" t="str">
        <f>IF($B318="N/A","N/A",IF(C318&gt;10,"No",IF(C318&lt;-10,"No","Yes")))</f>
        <v>N/A</v>
      </c>
      <c r="E318" s="34" t="s">
        <v>1207</v>
      </c>
      <c r="F318" s="33" t="str">
        <f>IF($B318="N/A","N/A",IF(E318&gt;10,"No",IF(E318&lt;-10,"No","Yes")))</f>
        <v>N/A</v>
      </c>
      <c r="G318" s="34">
        <v>424.41666666999998</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17430</v>
      </c>
      <c r="D320" s="33" t="str">
        <f>IF($B320="N/A","N/A",IF(C320&gt;10,"No",IF(C320&lt;-10,"No","Yes")))</f>
        <v>N/A</v>
      </c>
      <c r="E320" s="34">
        <v>17709</v>
      </c>
      <c r="F320" s="33" t="str">
        <f>IF($B320="N/A","N/A",IF(E320&gt;10,"No",IF(E320&lt;-10,"No","Yes")))</f>
        <v>N/A</v>
      </c>
      <c r="G320" s="34">
        <v>16717</v>
      </c>
      <c r="H320" s="33" t="str">
        <f>IF($B320="N/A","N/A",IF(G320&gt;10,"No",IF(G320&lt;-10,"No","Yes")))</f>
        <v>N/A</v>
      </c>
      <c r="I320" s="28">
        <v>1.601</v>
      </c>
      <c r="J320" s="28">
        <v>-5.6</v>
      </c>
      <c r="K320" s="34" t="s">
        <v>49</v>
      </c>
      <c r="L320" s="30" t="str">
        <f>IF(J320="Div by 0", "N/A", IF(K320="N/A","N/A", IF(J320&gt;VALUE(MID(K320,1,2)), "No", IF(J320&lt;-1*VALUE(MID(K320,1,2)), "No", "Yes"))))</f>
        <v>N/A</v>
      </c>
    </row>
    <row r="321" spans="1:12">
      <c r="A321" s="45" t="s">
        <v>1105</v>
      </c>
      <c r="B321" s="34" t="s">
        <v>49</v>
      </c>
      <c r="C321" s="34">
        <v>19150</v>
      </c>
      <c r="D321" s="33" t="str">
        <f>IF($B321="N/A","N/A",IF(C321&gt;10,"No",IF(C321&lt;-10,"No","Yes")))</f>
        <v>N/A</v>
      </c>
      <c r="E321" s="34">
        <v>19614</v>
      </c>
      <c r="F321" s="33" t="str">
        <f>IF($B321="N/A","N/A",IF(E321&gt;10,"No",IF(E321&lt;-10,"No","Yes")))</f>
        <v>N/A</v>
      </c>
      <c r="G321" s="34">
        <v>18682</v>
      </c>
      <c r="H321" s="33" t="str">
        <f>IF($B321="N/A","N/A",IF(G321&gt;10,"No",IF(G321&lt;-10,"No","Yes")))</f>
        <v>N/A</v>
      </c>
      <c r="I321" s="28">
        <v>2.423</v>
      </c>
      <c r="J321" s="28">
        <v>-4.75</v>
      </c>
      <c r="K321" s="34" t="s">
        <v>49</v>
      </c>
      <c r="L321" s="30" t="str">
        <f>IF(J321="Div by 0", "N/A", IF(K321="N/A","N/A", IF(J321&gt;VALUE(MID(K321,1,2)), "No", IF(J321&lt;-1*VALUE(MID(K321,1,2)), "No", "Yes"))))</f>
        <v>N/A</v>
      </c>
    </row>
    <row r="322" spans="1:12" ht="12.75" customHeight="1">
      <c r="A322" s="45" t="s">
        <v>1106</v>
      </c>
      <c r="B322" s="34" t="s">
        <v>49</v>
      </c>
      <c r="C322" s="34">
        <v>15491.25</v>
      </c>
      <c r="D322" s="33" t="str">
        <f>IF($B322="N/A","N/A",IF(C322&gt;10,"No",IF(C322&lt;-10,"No","Yes")))</f>
        <v>N/A</v>
      </c>
      <c r="E322" s="34">
        <v>16180.833333</v>
      </c>
      <c r="F322" s="33" t="str">
        <f>IF($B322="N/A","N/A",IF(E322&gt;10,"No",IF(E322&lt;-10,"No","Yes")))</f>
        <v>N/A</v>
      </c>
      <c r="G322" s="34">
        <v>15270.333333</v>
      </c>
      <c r="H322" s="33" t="str">
        <f>IF($B322="N/A","N/A",IF(G322&gt;10,"No",IF(G322&lt;-10,"No","Yes")))</f>
        <v>N/A</v>
      </c>
      <c r="I322" s="28">
        <v>4.4509999999999996</v>
      </c>
      <c r="J322" s="28">
        <v>-5.63</v>
      </c>
      <c r="K322" s="34" t="s">
        <v>49</v>
      </c>
      <c r="L322" s="30" t="str">
        <f>IF(J322="Div by 0", "N/A", IF(K322="N/A","N/A", IF(J322&gt;VALUE(MID(K322,1,2)), "No", IF(J322&lt;-1*VALUE(MID(K322,1,2)), "No", "Yes"))))</f>
        <v>N/A</v>
      </c>
    </row>
    <row r="323" spans="1:12">
      <c r="A323" s="45" t="s">
        <v>1107</v>
      </c>
      <c r="B323" s="25" t="s">
        <v>157</v>
      </c>
      <c r="C323" s="32">
        <v>11.778937125000001</v>
      </c>
      <c r="D323" s="27" t="str">
        <f>IF($B323="N/A","N/A",IF(C323&lt;=40,"Yes","No"))</f>
        <v>Yes</v>
      </c>
      <c r="E323" s="32">
        <v>11.88395877</v>
      </c>
      <c r="F323" s="27" t="str">
        <f>IF($B323="N/A","N/A",IF(E323&lt;=40,"Yes","No"))</f>
        <v>Yes</v>
      </c>
      <c r="G323" s="32">
        <v>11.218634866</v>
      </c>
      <c r="H323" s="27" t="str">
        <f>IF($B323="N/A","N/A",IF(G323&lt;=40,"Yes","No"))</f>
        <v>Yes</v>
      </c>
      <c r="I323" s="28">
        <v>0.89159999999999995</v>
      </c>
      <c r="J323" s="28">
        <v>-5.6</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68513</v>
      </c>
      <c r="D331" s="33" t="str">
        <f>IF($B331="N/A","N/A",IF(C331&gt;10,"No",IF(C331&lt;-10,"No","Yes")))</f>
        <v>N/A</v>
      </c>
      <c r="E331" s="34">
        <v>54128</v>
      </c>
      <c r="F331" s="33" t="str">
        <f>IF($B331="N/A","N/A",IF(E331&gt;10,"No",IF(E331&lt;-10,"No","Yes")))</f>
        <v>N/A</v>
      </c>
      <c r="G331" s="34">
        <v>48575</v>
      </c>
      <c r="H331" s="33" t="str">
        <f>IF($B331="N/A","N/A",IF(G331&gt;10,"No",IF(G331&lt;-10,"No","Yes")))</f>
        <v>N/A</v>
      </c>
      <c r="I331" s="28">
        <v>-21</v>
      </c>
      <c r="J331" s="28">
        <v>-10.3</v>
      </c>
      <c r="K331" s="34" t="s">
        <v>49</v>
      </c>
      <c r="L331" s="30" t="str">
        <f>IF(J331="Div by 0", "N/A", IF(K331="N/A","N/A", IF(J331&gt;VALUE(MID(K331,1,2)), "No", IF(J331&lt;-1*VALUE(MID(K331,1,2)), "No", "Yes"))))</f>
        <v>N/A</v>
      </c>
    </row>
    <row r="332" spans="1:12">
      <c r="A332" s="45" t="s">
        <v>1116</v>
      </c>
      <c r="B332" s="34" t="s">
        <v>49</v>
      </c>
      <c r="C332" s="34">
        <v>99936</v>
      </c>
      <c r="D332" s="33" t="str">
        <f>IF($B332="N/A","N/A",IF(C332&gt;10,"No",IF(C332&lt;-10,"No","Yes")))</f>
        <v>N/A</v>
      </c>
      <c r="E332" s="34">
        <v>83324</v>
      </c>
      <c r="F332" s="33" t="str">
        <f>IF($B332="N/A","N/A",IF(E332&gt;10,"No",IF(E332&lt;-10,"No","Yes")))</f>
        <v>N/A</v>
      </c>
      <c r="G332" s="34">
        <v>72648</v>
      </c>
      <c r="H332" s="33" t="str">
        <f>IF($B332="N/A","N/A",IF(G332&gt;10,"No",IF(G332&lt;-10,"No","Yes")))</f>
        <v>N/A</v>
      </c>
      <c r="I332" s="28">
        <v>-16.600000000000001</v>
      </c>
      <c r="J332" s="28">
        <v>-12.8</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3.6004032499999998E-2</v>
      </c>
      <c r="F333" s="33" t="str">
        <f>IF($B333="N/A","N/A",IF(E333&gt;10,"No",IF(E333&lt;-10,"No","Yes")))</f>
        <v>N/A</v>
      </c>
      <c r="G333" s="35">
        <v>4.8177513499999998E-2</v>
      </c>
      <c r="H333" s="33" t="str">
        <f>IF($B333="N/A","N/A",IF(G333&gt;10,"No",IF(G333&lt;-10,"No","Yes")))</f>
        <v>N/A</v>
      </c>
      <c r="I333" s="28" t="s">
        <v>1207</v>
      </c>
      <c r="J333" s="28">
        <v>33.81</v>
      </c>
      <c r="K333" s="25" t="s">
        <v>49</v>
      </c>
      <c r="L333" s="30" t="str">
        <f>IF(J333="Div by 0", "N/A", IF(K333="N/A","N/A", IF(J333&gt;VALUE(MID(K333,1,2)), "No", IF(J333&lt;-1*VALUE(MID(K333,1,2)), "No", "Yes"))))</f>
        <v>N/A</v>
      </c>
    </row>
    <row r="334" spans="1:12" ht="12.75" customHeight="1">
      <c r="A334" s="45" t="s">
        <v>1118</v>
      </c>
      <c r="B334" s="34" t="s">
        <v>49</v>
      </c>
      <c r="C334" s="34">
        <v>55560.666666999998</v>
      </c>
      <c r="D334" s="33" t="str">
        <f>IF($B334="N/A","N/A",IF(C334&gt;10,"No",IF(C334&lt;-10,"No","Yes")))</f>
        <v>N/A</v>
      </c>
      <c r="E334" s="34">
        <v>49733.5</v>
      </c>
      <c r="F334" s="33" t="str">
        <f>IF($B334="N/A","N/A",IF(E334&gt;10,"No",IF(E334&lt;-10,"No","Yes")))</f>
        <v>N/A</v>
      </c>
      <c r="G334" s="34">
        <v>41156.083333000002</v>
      </c>
      <c r="H334" s="33" t="str">
        <f>IF($B334="N/A","N/A",IF(G334&gt;10,"No",IF(G334&lt;-10,"No","Yes")))</f>
        <v>N/A</v>
      </c>
      <c r="I334" s="28">
        <v>-10.5</v>
      </c>
      <c r="J334" s="28">
        <v>-17.2</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15</v>
      </c>
      <c r="F342" s="33" t="str">
        <f>IF($B342="N/A","N/A",IF(E342&gt;10,"No",IF(E342&lt;-10,"No","Yes")))</f>
        <v>N/A</v>
      </c>
      <c r="G342" s="34">
        <v>26</v>
      </c>
      <c r="H342" s="33" t="str">
        <f>IF($B342="N/A","N/A",IF(G342&gt;10,"No",IF(G342&lt;-10,"No","Yes")))</f>
        <v>N/A</v>
      </c>
      <c r="I342" s="28" t="s">
        <v>1207</v>
      </c>
      <c r="J342" s="28">
        <v>73.33</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3.9166666666999999</v>
      </c>
      <c r="F343" s="33" t="str">
        <f>IF($B343="N/A","N/A",IF(E343&gt;10,"No",IF(E343&lt;-10,"No","Yes")))</f>
        <v>N/A</v>
      </c>
      <c r="G343" s="34">
        <v>14.666666666999999</v>
      </c>
      <c r="H343" s="33" t="str">
        <f>IF($B343="N/A","N/A",IF(G343&gt;10,"No",IF(G343&lt;-10,"No","Yes")))</f>
        <v>N/A</v>
      </c>
      <c r="I343" s="28" t="s">
        <v>1207</v>
      </c>
      <c r="J343" s="28">
        <v>274.5</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11</v>
      </c>
      <c r="F345" s="33" t="str">
        <f>IF($B345="N/A","N/A",IF(E345&gt;10,"No",IF(E345&lt;-10,"No","Yes")))</f>
        <v>N/A</v>
      </c>
      <c r="G345" s="34">
        <v>11</v>
      </c>
      <c r="H345" s="33" t="str">
        <f>IF($B345="N/A","N/A",IF(G345&gt;10,"No",IF(G345&lt;-10,"No","Yes")))</f>
        <v>N/A</v>
      </c>
      <c r="I345" s="28" t="s">
        <v>1207</v>
      </c>
      <c r="J345" s="28">
        <v>-20</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0.83333333330000003</v>
      </c>
      <c r="F346" s="33" t="str">
        <f>IF($B346="N/A","N/A",IF(E346&gt;10,"No",IF(E346&lt;-10,"No","Yes")))</f>
        <v>N/A</v>
      </c>
      <c r="G346" s="34">
        <v>3.75</v>
      </c>
      <c r="H346" s="33" t="str">
        <f>IF($B346="N/A","N/A",IF(G346&gt;10,"No",IF(G346&lt;-10,"No","Yes")))</f>
        <v>N/A</v>
      </c>
      <c r="I346" s="28" t="s">
        <v>1207</v>
      </c>
      <c r="J346" s="28">
        <v>350</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69237</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729707</v>
      </c>
      <c r="D359" s="27" t="str">
        <f>IF($B359="N/A","N/A",IF(C359&gt;10,"No",IF(C359&lt;-10,"No","Yes")))</f>
        <v>N/A</v>
      </c>
      <c r="E359" s="26">
        <v>741007</v>
      </c>
      <c r="F359" s="27" t="str">
        <f>IF($B359="N/A","N/A",IF(E359&gt;10,"No",IF(E359&lt;-10,"No","Yes")))</f>
        <v>N/A</v>
      </c>
      <c r="G359" s="26">
        <v>766889</v>
      </c>
      <c r="H359" s="27" t="str">
        <f>IF($B359="N/A","N/A",IF(G359&gt;10,"No",IF(G359&lt;-10,"No","Yes")))</f>
        <v>N/A</v>
      </c>
      <c r="I359" s="28">
        <v>1.5489999999999999</v>
      </c>
      <c r="J359" s="28">
        <v>3.4929999999999999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68567</v>
      </c>
      <c r="F360" s="33" t="str">
        <f t="shared" ref="F360:F363" si="112">IF($B360="N/A","N/A",IF(E360&gt;10,"No",IF(E360&lt;-10,"No","Yes")))</f>
        <v>N/A</v>
      </c>
      <c r="G360" s="26">
        <v>66211</v>
      </c>
      <c r="H360" s="33" t="str">
        <f t="shared" ref="H360:H363" si="113">IF($B360="N/A","N/A",IF(G360&gt;10,"No",IF(G360&lt;-10,"No","Yes")))</f>
        <v>N/A</v>
      </c>
      <c r="I360" s="28" t="s">
        <v>49</v>
      </c>
      <c r="J360" s="28">
        <v>-3.44</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142833</v>
      </c>
      <c r="F361" s="33" t="str">
        <f t="shared" si="112"/>
        <v>N/A</v>
      </c>
      <c r="G361" s="26">
        <v>147215</v>
      </c>
      <c r="H361" s="33" t="str">
        <f t="shared" si="113"/>
        <v>N/A</v>
      </c>
      <c r="I361" s="28" t="s">
        <v>49</v>
      </c>
      <c r="J361" s="28">
        <v>3.0680000000000001</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387984</v>
      </c>
      <c r="F362" s="33" t="str">
        <f t="shared" si="112"/>
        <v>N/A</v>
      </c>
      <c r="G362" s="26">
        <v>412359</v>
      </c>
      <c r="H362" s="33" t="str">
        <f t="shared" si="113"/>
        <v>N/A</v>
      </c>
      <c r="I362" s="28" t="s">
        <v>49</v>
      </c>
      <c r="J362" s="28">
        <v>6.282</v>
      </c>
      <c r="K362" s="29" t="s">
        <v>108</v>
      </c>
      <c r="L362" s="30" t="str">
        <f t="shared" si="114"/>
        <v>Yes</v>
      </c>
    </row>
    <row r="363" spans="1:12">
      <c r="A363" s="48" t="s">
        <v>906</v>
      </c>
      <c r="B363" s="25" t="s">
        <v>49</v>
      </c>
      <c r="C363" s="26" t="s">
        <v>49</v>
      </c>
      <c r="D363" s="33" t="str">
        <f t="shared" si="111"/>
        <v>N/A</v>
      </c>
      <c r="E363" s="26">
        <v>141623</v>
      </c>
      <c r="F363" s="33" t="str">
        <f t="shared" si="112"/>
        <v>N/A</v>
      </c>
      <c r="G363" s="26">
        <v>141104</v>
      </c>
      <c r="H363" s="33" t="str">
        <f t="shared" si="113"/>
        <v>N/A</v>
      </c>
      <c r="I363" s="28" t="s">
        <v>49</v>
      </c>
      <c r="J363" s="28">
        <v>-0.36599999999999999</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431822</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24986</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231558</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61989</v>
      </c>
      <c r="H367" s="30" t="str">
        <f t="shared" ref="H367" si="120">IF($B367="N/A","N/A",IF(G367&lt;0,"No","Yes"))</f>
        <v>N/A</v>
      </c>
      <c r="I367" s="28" t="s">
        <v>49</v>
      </c>
      <c r="J367" s="28" t="s">
        <v>49</v>
      </c>
      <c r="K367" s="34" t="s">
        <v>107</v>
      </c>
      <c r="L367" s="30" t="str">
        <f t="shared" si="118"/>
        <v>N/A</v>
      </c>
    </row>
    <row r="368" spans="1:12">
      <c r="A368" s="144" t="s">
        <v>466</v>
      </c>
      <c r="B368" s="25" t="s">
        <v>24</v>
      </c>
      <c r="C368" s="32">
        <v>90.449591411</v>
      </c>
      <c r="D368" s="27" t="str">
        <f>IF($B368="N/A","N/A",IF(C368&gt;80,"Yes","No"))</f>
        <v>Yes</v>
      </c>
      <c r="E368" s="32">
        <v>91.035982116</v>
      </c>
      <c r="F368" s="27" t="str">
        <f>IF($B368="N/A","N/A",IF(E368&gt;80,"Yes","No"))</f>
        <v>Yes</v>
      </c>
      <c r="G368" s="32">
        <v>92.649001354999996</v>
      </c>
      <c r="H368" s="27" t="str">
        <f>IF($B368="N/A","N/A",IF(G368&gt;80,"Yes","No"))</f>
        <v>Yes</v>
      </c>
      <c r="I368" s="28">
        <v>0.64829999999999999</v>
      </c>
      <c r="J368" s="28">
        <v>1.772</v>
      </c>
      <c r="K368" s="29" t="s">
        <v>108</v>
      </c>
      <c r="L368" s="30" t="str">
        <f t="shared" si="110"/>
        <v>Yes</v>
      </c>
    </row>
    <row r="369" spans="1:12">
      <c r="A369" s="144" t="s">
        <v>1141</v>
      </c>
      <c r="B369" s="25" t="s">
        <v>0</v>
      </c>
      <c r="C369" s="32">
        <v>5.1390489599999999E-2</v>
      </c>
      <c r="D369" s="27" t="str">
        <f>IF($B369="N/A","N/A",IF(C369&gt;=5,"No",IF(C369&lt;0,"No","Yes")))</f>
        <v>Yes</v>
      </c>
      <c r="E369" s="32">
        <v>6.1267977199999997E-2</v>
      </c>
      <c r="F369" s="27" t="str">
        <f>IF($B369="N/A","N/A",IF(E369&gt;=5,"No",IF(E369&lt;0,"No","Yes")))</f>
        <v>Yes</v>
      </c>
      <c r="G369" s="32">
        <v>5.3332359699999998E-2</v>
      </c>
      <c r="H369" s="27" t="str">
        <f>IF($B369="N/A","N/A",IF(G369&gt;=5,"No",IF(G369&lt;0,"No","Yes")))</f>
        <v>Yes</v>
      </c>
      <c r="I369" s="28">
        <v>19.22</v>
      </c>
      <c r="J369" s="28">
        <v>-13</v>
      </c>
      <c r="K369" s="29" t="s">
        <v>108</v>
      </c>
      <c r="L369" s="30" t="str">
        <f t="shared" si="110"/>
        <v>Yes</v>
      </c>
    </row>
    <row r="370" spans="1:12">
      <c r="A370" s="144" t="s">
        <v>1153</v>
      </c>
      <c r="B370" s="36" t="s">
        <v>0</v>
      </c>
      <c r="C370" s="32">
        <v>2.0941281911999998</v>
      </c>
      <c r="D370" s="27" t="str">
        <f>IF($B370="N/A","N/A",IF(C370&gt;=5,"No",IF(C370&lt;0,"No","Yes")))</f>
        <v>Yes</v>
      </c>
      <c r="E370" s="32">
        <v>2.1863491168000002</v>
      </c>
      <c r="F370" s="27" t="str">
        <f>IF($B370="N/A","N/A",IF(E370&gt;=5,"No",IF(E370&lt;0,"No","Yes")))</f>
        <v>Yes</v>
      </c>
      <c r="G370" s="32">
        <v>2.0302807837999999</v>
      </c>
      <c r="H370" s="27" t="str">
        <f>IF($B370="N/A","N/A",IF(G370&gt;=5,"No",IF(G370&lt;0,"No","Yes")))</f>
        <v>Yes</v>
      </c>
      <c r="I370" s="28">
        <v>4.4039999999999999</v>
      </c>
      <c r="J370" s="28">
        <v>-7.14</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7.4048899079000003</v>
      </c>
      <c r="D373" s="27" t="str">
        <f>IF($B373="N/A","N/A",IF(C373&gt;=5,"No",IF(C373&lt;0,"No","Yes")))</f>
        <v>No</v>
      </c>
      <c r="E373" s="32">
        <v>6.7162658382</v>
      </c>
      <c r="F373" s="27" t="str">
        <f>IF($B373="N/A","N/A",IF(E373&gt;=5,"No",IF(E373&lt;0,"No","Yes")))</f>
        <v>No</v>
      </c>
      <c r="G373" s="32">
        <v>5.2651687532000002</v>
      </c>
      <c r="H373" s="27" t="str">
        <f>IF($B373="N/A","N/A",IF(G373&gt;=5,"No",IF(G373&lt;0,"No","Yes")))</f>
        <v>No</v>
      </c>
      <c r="I373" s="28">
        <v>-9.3000000000000007</v>
      </c>
      <c r="J373" s="28">
        <v>-21.6</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1.349515E-4</v>
      </c>
      <c r="F377" s="27" t="str">
        <f>IF($B377="N/A","N/A",IF(E377&gt;0,"No",IF(E377&lt;0,"No","Yes")))</f>
        <v>No</v>
      </c>
      <c r="G377" s="32">
        <v>1.6951606E-3</v>
      </c>
      <c r="H377" s="27" t="str">
        <f>IF($B377="N/A","N/A",IF(G377&gt;0,"No",IF(G377&lt;0,"No","Yes")))</f>
        <v>No</v>
      </c>
      <c r="I377" s="28" t="s">
        <v>1207</v>
      </c>
      <c r="J377" s="28">
        <v>1156</v>
      </c>
      <c r="K377" s="29" t="s">
        <v>108</v>
      </c>
      <c r="L377" s="30" t="str">
        <f t="shared" ref="L377" si="125">IF(J377="Div by 0", "N/A", IF(K377="N/A","N/A", IF(J377&gt;VALUE(MID(K377,1,2)), "No", IF(J377&lt;-1*VALUE(MID(K377,1,2)), "No", "Yes"))))</f>
        <v>No</v>
      </c>
    </row>
    <row r="378" spans="1:12">
      <c r="A378" s="145" t="s">
        <v>1148</v>
      </c>
      <c r="B378" s="36" t="s">
        <v>7</v>
      </c>
      <c r="C378" s="32">
        <v>0</v>
      </c>
      <c r="D378" s="27" t="str">
        <f>IF($B378="N/A","N/A",IF(C378&gt;0,"No",IF(C378&lt;0,"No","Yes")))</f>
        <v>Yes</v>
      </c>
      <c r="E378" s="32">
        <v>0</v>
      </c>
      <c r="F378" s="27" t="str">
        <f>IF($B378="N/A","N/A",IF(E378&gt;0,"No",IF(E378&lt;0,"No","Yes")))</f>
        <v>Yes</v>
      </c>
      <c r="G378" s="32">
        <v>5.2158789999999999E-4</v>
      </c>
      <c r="H378" s="27" t="str">
        <f>IF($B378="N/A","N/A",IF(G378&gt;0,"No",IF(G378&lt;0,"No","Yes")))</f>
        <v>No</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6.1538398288999998</v>
      </c>
      <c r="D383" s="27" t="str">
        <f>IF($B383="N/A","N/A",IF(C383&gt;15,"No",IF(C383&lt;2,"No","Yes")))</f>
        <v>Yes</v>
      </c>
      <c r="E383" s="32">
        <v>5.8560850302</v>
      </c>
      <c r="F383" s="27" t="str">
        <f>IF($B383="N/A","N/A",IF(E383&gt;15,"No",IF(E383&lt;2,"No","Yes")))</f>
        <v>Yes</v>
      </c>
      <c r="G383" s="32">
        <v>4.9460873738000002</v>
      </c>
      <c r="H383" s="27" t="str">
        <f>IF($B383="N/A","N/A",IF(G383&gt;15,"No",IF(G383&lt;2,"No","Yes")))</f>
        <v>Yes</v>
      </c>
      <c r="I383" s="28">
        <v>-4.84</v>
      </c>
      <c r="J383" s="28">
        <v>-15.5</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36484</v>
      </c>
      <c r="D385" s="27" t="str">
        <f>IF($B385="N/A","N/A",IF(C385&gt;10,"No",IF(C385&lt;-10,"No","Yes")))</f>
        <v>N/A</v>
      </c>
      <c r="E385" s="26">
        <v>42487</v>
      </c>
      <c r="F385" s="27" t="str">
        <f>IF($B385="N/A","N/A",IF(E385&gt;10,"No",IF(E385&lt;-10,"No","Yes")))</f>
        <v>N/A</v>
      </c>
      <c r="G385" s="26">
        <v>40170</v>
      </c>
      <c r="H385" s="27" t="str">
        <f>IF($B385="N/A","N/A",IF(G385&gt;10,"No",IF(G385&lt;-10,"No","Yes")))</f>
        <v>N/A</v>
      </c>
      <c r="I385" s="28">
        <v>16.45</v>
      </c>
      <c r="J385" s="28">
        <v>-5.45</v>
      </c>
      <c r="K385" s="29" t="s">
        <v>108</v>
      </c>
      <c r="L385" s="30" t="str">
        <f t="shared" si="110"/>
        <v>Yes</v>
      </c>
    </row>
    <row r="386" spans="1:12">
      <c r="A386" s="48" t="s">
        <v>793</v>
      </c>
      <c r="B386" s="25" t="s">
        <v>49</v>
      </c>
      <c r="C386" s="26">
        <v>811</v>
      </c>
      <c r="D386" s="27" t="str">
        <f>IF($B386="N/A","N/A",IF(C386&gt;10,"No",IF(C386&lt;-10,"No","Yes")))</f>
        <v>N/A</v>
      </c>
      <c r="E386" s="26">
        <v>1010</v>
      </c>
      <c r="F386" s="27" t="str">
        <f>IF($B386="N/A","N/A",IF(E386&gt;10,"No",IF(E386&lt;-10,"No","Yes")))</f>
        <v>N/A</v>
      </c>
      <c r="G386" s="26">
        <v>1048</v>
      </c>
      <c r="H386" s="27" t="str">
        <f>IF($B386="N/A","N/A",IF(G386&gt;10,"No",IF(G386&lt;-10,"No","Yes")))</f>
        <v>N/A</v>
      </c>
      <c r="I386" s="28">
        <v>24.54</v>
      </c>
      <c r="J386" s="28">
        <v>3.762</v>
      </c>
      <c r="K386" s="29" t="s">
        <v>108</v>
      </c>
      <c r="L386" s="30" t="str">
        <f t="shared" si="110"/>
        <v>Yes</v>
      </c>
    </row>
    <row r="387" spans="1:12">
      <c r="A387" s="48" t="s">
        <v>794</v>
      </c>
      <c r="B387" s="25" t="s">
        <v>49</v>
      </c>
      <c r="C387" s="26">
        <v>0</v>
      </c>
      <c r="D387" s="27" t="str">
        <f>IF($B387="N/A","N/A",IF(C387&gt;10,"No",IF(C387&lt;-10,"No","Yes")))</f>
        <v>N/A</v>
      </c>
      <c r="E387" s="26">
        <v>1342</v>
      </c>
      <c r="F387" s="27" t="str">
        <f>IF($B387="N/A","N/A",IF(E387&gt;10,"No",IF(E387&lt;-10,"No","Yes")))</f>
        <v>N/A</v>
      </c>
      <c r="G387" s="26">
        <v>6022</v>
      </c>
      <c r="H387" s="27" t="str">
        <f>IF($B387="N/A","N/A",IF(G387&gt;10,"No",IF(G387&lt;-10,"No","Yes")))</f>
        <v>N/A</v>
      </c>
      <c r="I387" s="28" t="s">
        <v>1207</v>
      </c>
      <c r="J387" s="28">
        <v>348.7</v>
      </c>
      <c r="K387" s="29" t="s">
        <v>108</v>
      </c>
      <c r="L387" s="30" t="str">
        <f t="shared" si="110"/>
        <v>No</v>
      </c>
    </row>
    <row r="388" spans="1:12">
      <c r="A388" s="48" t="s">
        <v>795</v>
      </c>
      <c r="B388" s="25" t="s">
        <v>49</v>
      </c>
      <c r="C388" s="26">
        <v>0</v>
      </c>
      <c r="D388" s="27" t="str">
        <f>IF($B388="N/A","N/A",IF(C388&gt;10,"No",IF(C388&lt;-10,"No","Yes")))</f>
        <v>N/A</v>
      </c>
      <c r="E388" s="26">
        <v>23</v>
      </c>
      <c r="F388" s="27" t="str">
        <f>IF($B388="N/A","N/A",IF(E388&gt;10,"No",IF(E388&lt;-10,"No","Yes")))</f>
        <v>N/A</v>
      </c>
      <c r="G388" s="26">
        <v>126</v>
      </c>
      <c r="H388" s="27" t="str">
        <f>IF($B388="N/A","N/A",IF(G388&gt;10,"No",IF(G388&lt;-10,"No","Yes")))</f>
        <v>N/A</v>
      </c>
      <c r="I388" s="28" t="s">
        <v>1207</v>
      </c>
      <c r="J388" s="28">
        <v>447.8</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3230878867</v>
      </c>
      <c r="D390" s="33" t="str">
        <f t="shared" ref="D390:D396" si="127">IF($B390="N/A","N/A",IF(C390&gt;10,"No",IF(C390&lt;-10,"No","Yes")))</f>
        <v>N/A</v>
      </c>
      <c r="E390" s="47">
        <v>3614923379</v>
      </c>
      <c r="F390" s="33" t="str">
        <f t="shared" ref="F390:F396" si="128">IF($B390="N/A","N/A",IF(E390&gt;10,"No",IF(E390&lt;-10,"No","Yes")))</f>
        <v>N/A</v>
      </c>
      <c r="G390" s="47">
        <v>3898896858</v>
      </c>
      <c r="H390" s="33" t="str">
        <f t="shared" ref="H390:H396" si="129">IF($B390="N/A","N/A",IF(G390&gt;10,"No",IF(G390&lt;-10,"No","Yes")))</f>
        <v>N/A</v>
      </c>
      <c r="I390" s="28">
        <v>11.89</v>
      </c>
      <c r="J390" s="28">
        <v>7.8559999999999999</v>
      </c>
      <c r="K390" s="36" t="s">
        <v>1193</v>
      </c>
      <c r="L390" s="30" t="str">
        <f t="shared" ref="L390:L397" si="130">IF(J390="Div by 0", "N/A", IF(K390="N/A","N/A", IF(J390&gt;VALUE(MID(K390,1,2)), "No", IF(J390&lt;-1*VALUE(MID(K390,1,2)), "No", "Yes"))))</f>
        <v>Yes</v>
      </c>
    </row>
    <row r="391" spans="1:12">
      <c r="A391" s="49" t="s">
        <v>335</v>
      </c>
      <c r="B391" s="36" t="s">
        <v>49</v>
      </c>
      <c r="C391" s="47">
        <v>3522.2614693</v>
      </c>
      <c r="D391" s="33" t="str">
        <f t="shared" si="127"/>
        <v>N/A</v>
      </c>
      <c r="E391" s="47">
        <v>3947.7977363</v>
      </c>
      <c r="F391" s="33" t="str">
        <f t="shared" si="128"/>
        <v>N/A</v>
      </c>
      <c r="G391" s="47">
        <v>4106.9162741999999</v>
      </c>
      <c r="H391" s="33" t="str">
        <f t="shared" si="129"/>
        <v>N/A</v>
      </c>
      <c r="I391" s="28">
        <v>12.08</v>
      </c>
      <c r="J391" s="28">
        <v>4.0309999999999997</v>
      </c>
      <c r="K391" s="36" t="s">
        <v>1193</v>
      </c>
      <c r="L391" s="30" t="str">
        <f t="shared" si="130"/>
        <v>Yes</v>
      </c>
    </row>
    <row r="392" spans="1:12">
      <c r="A392" s="49" t="s">
        <v>39</v>
      </c>
      <c r="B392" s="36" t="s">
        <v>49</v>
      </c>
      <c r="C392" s="47">
        <v>196</v>
      </c>
      <c r="D392" s="33" t="str">
        <f t="shared" si="127"/>
        <v>N/A</v>
      </c>
      <c r="E392" s="47">
        <v>332</v>
      </c>
      <c r="F392" s="33" t="str">
        <f t="shared" si="128"/>
        <v>N/A</v>
      </c>
      <c r="G392" s="47">
        <v>542</v>
      </c>
      <c r="H392" s="33" t="str">
        <f t="shared" si="129"/>
        <v>N/A</v>
      </c>
      <c r="I392" s="28">
        <v>69.39</v>
      </c>
      <c r="J392" s="28">
        <v>63.25</v>
      </c>
      <c r="K392" s="36" t="s">
        <v>1193</v>
      </c>
      <c r="L392" s="30" t="str">
        <f t="shared" si="130"/>
        <v>No</v>
      </c>
    </row>
    <row r="393" spans="1:12">
      <c r="A393" s="49" t="s">
        <v>40</v>
      </c>
      <c r="B393" s="36" t="s">
        <v>49</v>
      </c>
      <c r="C393" s="47">
        <v>817</v>
      </c>
      <c r="D393" s="33" t="str">
        <f t="shared" si="127"/>
        <v>N/A</v>
      </c>
      <c r="E393" s="47">
        <v>1101</v>
      </c>
      <c r="F393" s="33" t="str">
        <f t="shared" si="128"/>
        <v>N/A</v>
      </c>
      <c r="G393" s="47">
        <v>1320</v>
      </c>
      <c r="H393" s="33" t="str">
        <f t="shared" si="129"/>
        <v>N/A</v>
      </c>
      <c r="I393" s="28">
        <v>34.76</v>
      </c>
      <c r="J393" s="28">
        <v>19.89</v>
      </c>
      <c r="K393" s="36" t="s">
        <v>1193</v>
      </c>
      <c r="L393" s="30" t="str">
        <f t="shared" si="130"/>
        <v>Yes</v>
      </c>
    </row>
    <row r="394" spans="1:12">
      <c r="A394" s="49" t="s">
        <v>41</v>
      </c>
      <c r="B394" s="36" t="s">
        <v>49</v>
      </c>
      <c r="C394" s="47">
        <v>2239</v>
      </c>
      <c r="D394" s="33" t="str">
        <f t="shared" si="127"/>
        <v>N/A</v>
      </c>
      <c r="E394" s="47">
        <v>2694</v>
      </c>
      <c r="F394" s="33" t="str">
        <f t="shared" si="128"/>
        <v>N/A</v>
      </c>
      <c r="G394" s="47">
        <v>2978</v>
      </c>
      <c r="H394" s="33" t="str">
        <f t="shared" si="129"/>
        <v>N/A</v>
      </c>
      <c r="I394" s="28">
        <v>20.32</v>
      </c>
      <c r="J394" s="28">
        <v>10.54</v>
      </c>
      <c r="K394" s="36" t="s">
        <v>1193</v>
      </c>
      <c r="L394" s="30" t="str">
        <f t="shared" si="130"/>
        <v>Yes</v>
      </c>
    </row>
    <row r="395" spans="1:12">
      <c r="A395" s="49" t="s">
        <v>29</v>
      </c>
      <c r="B395" s="36" t="s">
        <v>49</v>
      </c>
      <c r="C395" s="47">
        <v>14182</v>
      </c>
      <c r="D395" s="33" t="str">
        <f t="shared" si="127"/>
        <v>N/A</v>
      </c>
      <c r="E395" s="47">
        <v>15643</v>
      </c>
      <c r="F395" s="33" t="str">
        <f t="shared" si="128"/>
        <v>N/A</v>
      </c>
      <c r="G395" s="47">
        <v>14718</v>
      </c>
      <c r="H395" s="33" t="str">
        <f t="shared" si="129"/>
        <v>N/A</v>
      </c>
      <c r="I395" s="28">
        <v>10.3</v>
      </c>
      <c r="J395" s="28">
        <v>-5.91</v>
      </c>
      <c r="K395" s="36" t="s">
        <v>1193</v>
      </c>
      <c r="L395" s="30" t="str">
        <f t="shared" si="130"/>
        <v>Yes</v>
      </c>
    </row>
    <row r="396" spans="1:12">
      <c r="A396" s="49" t="s">
        <v>42</v>
      </c>
      <c r="B396" s="36" t="s">
        <v>49</v>
      </c>
      <c r="C396" s="47">
        <v>53155</v>
      </c>
      <c r="D396" s="33" t="str">
        <f t="shared" si="127"/>
        <v>N/A</v>
      </c>
      <c r="E396" s="47">
        <v>55211</v>
      </c>
      <c r="F396" s="33" t="str">
        <f t="shared" si="128"/>
        <v>N/A</v>
      </c>
      <c r="G396" s="47">
        <v>56513</v>
      </c>
      <c r="H396" s="33" t="str">
        <f t="shared" si="129"/>
        <v>N/A</v>
      </c>
      <c r="I396" s="28">
        <v>3.8679999999999999</v>
      </c>
      <c r="J396" s="28">
        <v>2.3580000000000001</v>
      </c>
      <c r="K396" s="36" t="s">
        <v>1193</v>
      </c>
      <c r="L396" s="30" t="str">
        <f t="shared" si="130"/>
        <v>Yes</v>
      </c>
    </row>
    <row r="397" spans="1:12">
      <c r="A397" s="49" t="s">
        <v>336</v>
      </c>
      <c r="B397" s="36" t="s">
        <v>49</v>
      </c>
      <c r="C397" s="47">
        <v>1464293</v>
      </c>
      <c r="D397" s="33" t="str">
        <f>IF($B397="N/A","N/A",IF(C397&gt;10,"No",IF(C397&lt;-10,"No","Yes")))</f>
        <v>N/A</v>
      </c>
      <c r="E397" s="47">
        <v>1050267</v>
      </c>
      <c r="F397" s="33" t="str">
        <f>IF($B397="N/A","N/A",IF(E397&gt;10,"No",IF(E397&lt;-10,"No","Yes")))</f>
        <v>N/A</v>
      </c>
      <c r="G397" s="47">
        <v>808671</v>
      </c>
      <c r="H397" s="33" t="str">
        <f>IF($B397="N/A","N/A",IF(G397&gt;10,"No",IF(G397&lt;-10,"No","Yes")))</f>
        <v>N/A</v>
      </c>
      <c r="I397" s="28">
        <v>-28.3</v>
      </c>
      <c r="J397" s="28">
        <v>-23</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8.3339329361000001</v>
      </c>
      <c r="D399" s="27" t="str">
        <f t="shared" ref="D399:D403" si="131">IF($B399="N/A","N/A",IF(C399&gt;10,"No",IF(C399&lt;-10,"No","Yes")))</f>
        <v>N/A</v>
      </c>
      <c r="E399" s="32">
        <v>5.4203374319000002</v>
      </c>
      <c r="F399" s="27" t="str">
        <f t="shared" ref="F399:F403" si="132">IF($B399="N/A","N/A",IF(E399&gt;10,"No",IF(E399&lt;-10,"No","Yes")))</f>
        <v>N/A</v>
      </c>
      <c r="G399" s="32">
        <v>4.8106649924999996</v>
      </c>
      <c r="H399" s="27" t="str">
        <f t="shared" ref="H399:H403" si="133">IF($B399="N/A","N/A",IF(G399&gt;10,"No",IF(G399&lt;-10,"No","Yes")))</f>
        <v>N/A</v>
      </c>
      <c r="I399" s="28">
        <v>-35</v>
      </c>
      <c r="J399" s="28">
        <v>-11.2</v>
      </c>
      <c r="K399" s="29" t="s">
        <v>1193</v>
      </c>
      <c r="L399" s="30" t="str">
        <f t="shared" ref="L399:L403" si="134">IF(J399="Div by 0", "N/A", IF(K399="N/A","N/A", IF(J399&gt;VALUE(MID(K399,1,2)), "No", IF(J399&lt;-1*VALUE(MID(K399,1,2)), "No", "Yes"))))</f>
        <v>Yes</v>
      </c>
    </row>
    <row r="400" spans="1:12">
      <c r="A400" s="5" t="s">
        <v>524</v>
      </c>
      <c r="B400" s="25" t="s">
        <v>49</v>
      </c>
      <c r="C400" s="32">
        <v>15.489220143000001</v>
      </c>
      <c r="D400" s="27" t="str">
        <f t="shared" si="131"/>
        <v>N/A</v>
      </c>
      <c r="E400" s="32">
        <v>14.984614988000001</v>
      </c>
      <c r="F400" s="27" t="str">
        <f t="shared" si="132"/>
        <v>N/A</v>
      </c>
      <c r="G400" s="32">
        <v>14.884188526000001</v>
      </c>
      <c r="H400" s="27" t="str">
        <f t="shared" si="133"/>
        <v>N/A</v>
      </c>
      <c r="I400" s="28">
        <v>-3.26</v>
      </c>
      <c r="J400" s="28">
        <v>-0.67</v>
      </c>
      <c r="K400" s="29" t="s">
        <v>1193</v>
      </c>
      <c r="L400" s="30" t="str">
        <f t="shared" si="134"/>
        <v>Yes</v>
      </c>
    </row>
    <row r="401" spans="1:12">
      <c r="A401" s="5" t="s">
        <v>527</v>
      </c>
      <c r="B401" s="25" t="s">
        <v>49</v>
      </c>
      <c r="C401" s="32">
        <v>7.4979233723999998</v>
      </c>
      <c r="D401" s="27" t="str">
        <f t="shared" si="131"/>
        <v>N/A</v>
      </c>
      <c r="E401" s="32">
        <v>6.6797580610000002</v>
      </c>
      <c r="F401" s="27" t="str">
        <f t="shared" si="132"/>
        <v>N/A</v>
      </c>
      <c r="G401" s="32">
        <v>6.0231599274000001</v>
      </c>
      <c r="H401" s="27" t="str">
        <f t="shared" si="133"/>
        <v>N/A</v>
      </c>
      <c r="I401" s="28">
        <v>-10.9</v>
      </c>
      <c r="J401" s="28">
        <v>-9.83</v>
      </c>
      <c r="K401" s="29" t="s">
        <v>1193</v>
      </c>
      <c r="L401" s="30" t="str">
        <f t="shared" si="134"/>
        <v>Yes</v>
      </c>
    </row>
    <row r="402" spans="1:12">
      <c r="A402" s="5" t="s">
        <v>530</v>
      </c>
      <c r="B402" s="25" t="s">
        <v>49</v>
      </c>
      <c r="C402" s="32">
        <v>3.2754628165000002</v>
      </c>
      <c r="D402" s="27" t="str">
        <f t="shared" si="131"/>
        <v>N/A</v>
      </c>
      <c r="E402" s="32">
        <v>1.0516634091999999</v>
      </c>
      <c r="F402" s="27" t="str">
        <f t="shared" si="132"/>
        <v>N/A</v>
      </c>
      <c r="G402" s="32">
        <v>0.74600489260000002</v>
      </c>
      <c r="H402" s="27" t="str">
        <f t="shared" si="133"/>
        <v>N/A</v>
      </c>
      <c r="I402" s="28">
        <v>-67.900000000000006</v>
      </c>
      <c r="J402" s="28">
        <v>-29.1</v>
      </c>
      <c r="K402" s="29" t="s">
        <v>1193</v>
      </c>
      <c r="L402" s="30" t="str">
        <f t="shared" si="134"/>
        <v>Yes</v>
      </c>
    </row>
    <row r="403" spans="1:12">
      <c r="A403" s="5" t="s">
        <v>532</v>
      </c>
      <c r="B403" s="25" t="s">
        <v>49</v>
      </c>
      <c r="C403" s="32">
        <v>17.674000513999999</v>
      </c>
      <c r="D403" s="27" t="str">
        <f t="shared" si="131"/>
        <v>N/A</v>
      </c>
      <c r="E403" s="32">
        <v>11.133804921999999</v>
      </c>
      <c r="F403" s="27" t="str">
        <f t="shared" si="132"/>
        <v>N/A</v>
      </c>
      <c r="G403" s="32">
        <v>10.095641381</v>
      </c>
      <c r="H403" s="27" t="str">
        <f t="shared" si="133"/>
        <v>N/A</v>
      </c>
      <c r="I403" s="28">
        <v>-37</v>
      </c>
      <c r="J403" s="28">
        <v>-9.32</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0</v>
      </c>
      <c r="H405" s="27" t="str">
        <f>IF($B405="N/A","N/A",IF(G405&gt;10,"No",IF(G405&lt;-10,"No","Yes")))</f>
        <v>N/A</v>
      </c>
      <c r="I405" s="28">
        <v>-50</v>
      </c>
      <c r="J405" s="28">
        <v>-100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12</v>
      </c>
      <c r="F406" s="27" t="str">
        <f>IF($B406="N/A","N/A",IF(E406&gt;10,"No",IF(E406&lt;-10,"No","Yes")))</f>
        <v>N/A</v>
      </c>
      <c r="G406" s="26">
        <v>15</v>
      </c>
      <c r="H406" s="27" t="str">
        <f>IF($B406="N/A","N/A",IF(G406&gt;10,"No",IF(G406&lt;-10,"No","Yes")))</f>
        <v>N/A</v>
      </c>
      <c r="I406" s="28">
        <v>20</v>
      </c>
      <c r="J406" s="28">
        <v>25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3522.2614693</v>
      </c>
      <c r="D408" s="33" t="str">
        <f>IF($B408="N/A","N/A",IF(C408&gt;10,"No",IF(C408&lt;-10,"No","Yes")))</f>
        <v>N/A</v>
      </c>
      <c r="E408" s="47">
        <v>3947.7977363</v>
      </c>
      <c r="F408" s="33" t="str">
        <f>IF($B408="N/A","N/A",IF(E408&gt;10,"No",IF(E408&lt;-10,"No","Yes")))</f>
        <v>N/A</v>
      </c>
      <c r="G408" s="47">
        <v>4106.9162741999999</v>
      </c>
      <c r="H408" s="33" t="str">
        <f>IF($B408="N/A","N/A",IF(G408&gt;10,"No",IF(G408&lt;-10,"No","Yes")))</f>
        <v>N/A</v>
      </c>
      <c r="I408" s="28">
        <v>12.08</v>
      </c>
      <c r="J408" s="28">
        <v>4.0309999999999997</v>
      </c>
      <c r="K408" s="36" t="s">
        <v>1193</v>
      </c>
      <c r="L408" s="30" t="str">
        <f>IF(J408="Div by 0", "N/A", IF(K408="N/A","N/A", IF(J408&gt;VALUE(MID(K408,1,2)), "No", IF(J408&lt;-1*VALUE(MID(K408,1,2)), "No", "Yes"))))</f>
        <v>Yes</v>
      </c>
    </row>
    <row r="409" spans="1:12">
      <c r="A409" s="5" t="s">
        <v>524</v>
      </c>
      <c r="B409" s="36" t="s">
        <v>49</v>
      </c>
      <c r="C409" s="47">
        <v>7514.1637801999996</v>
      </c>
      <c r="D409" s="33" t="str">
        <f>IF($B409="N/A","N/A",IF(C409&gt;10,"No",IF(C409&lt;-10,"No","Yes")))</f>
        <v>N/A</v>
      </c>
      <c r="E409" s="47">
        <v>8141.3401052999998</v>
      </c>
      <c r="F409" s="33" t="str">
        <f>IF($B409="N/A","N/A",IF(E409&gt;10,"No",IF(E409&lt;-10,"No","Yes")))</f>
        <v>N/A</v>
      </c>
      <c r="G409" s="47">
        <v>8562.8883554000004</v>
      </c>
      <c r="H409" s="33" t="str">
        <f>IF($B409="N/A","N/A",IF(G409&gt;10,"No",IF(G409&lt;-10,"No","Yes")))</f>
        <v>N/A</v>
      </c>
      <c r="I409" s="28">
        <v>8.3469999999999995</v>
      </c>
      <c r="J409" s="28">
        <v>5.1779999999999999</v>
      </c>
      <c r="K409" s="36" t="s">
        <v>1193</v>
      </c>
      <c r="L409" s="30" t="str">
        <f>IF(J409="Div by 0", "N/A", IF(K409="N/A","N/A", IF(J409&gt;VALUE(MID(K409,1,2)), "No", IF(J409&lt;-1*VALUE(MID(K409,1,2)), "No", "Yes"))))</f>
        <v>Yes</v>
      </c>
    </row>
    <row r="410" spans="1:12">
      <c r="A410" s="5" t="s">
        <v>527</v>
      </c>
      <c r="B410" s="36" t="s">
        <v>49</v>
      </c>
      <c r="C410" s="47">
        <v>8828.2659705999995</v>
      </c>
      <c r="D410" s="33" t="str">
        <f>IF($B410="N/A","N/A",IF(C410&gt;10,"No",IF(C410&lt;-10,"No","Yes")))</f>
        <v>N/A</v>
      </c>
      <c r="E410" s="47">
        <v>9782.5051641999999</v>
      </c>
      <c r="F410" s="33" t="str">
        <f>IF($B410="N/A","N/A",IF(E410&gt;10,"No",IF(E410&lt;-10,"No","Yes")))</f>
        <v>N/A</v>
      </c>
      <c r="G410" s="47">
        <v>10539.838275</v>
      </c>
      <c r="H410" s="33" t="str">
        <f>IF($B410="N/A","N/A",IF(G410&gt;10,"No",IF(G410&lt;-10,"No","Yes")))</f>
        <v>N/A</v>
      </c>
      <c r="I410" s="28">
        <v>10.81</v>
      </c>
      <c r="J410" s="28">
        <v>7.742</v>
      </c>
      <c r="K410" s="36" t="s">
        <v>1193</v>
      </c>
      <c r="L410" s="30" t="str">
        <f>IF(J410="Div by 0", "N/A", IF(K410="N/A","N/A", IF(J410&gt;VALUE(MID(K410,1,2)), "No", IF(J410&lt;-1*VALUE(MID(K410,1,2)), "No", "Yes"))))</f>
        <v>Yes</v>
      </c>
    </row>
    <row r="411" spans="1:12">
      <c r="A411" s="5" t="s">
        <v>530</v>
      </c>
      <c r="B411" s="36" t="s">
        <v>49</v>
      </c>
      <c r="C411" s="47">
        <v>1768.6881214</v>
      </c>
      <c r="D411" s="33" t="str">
        <f>IF($B411="N/A","N/A",IF(C411&gt;10,"No",IF(C411&lt;-10,"No","Yes")))</f>
        <v>N/A</v>
      </c>
      <c r="E411" s="47">
        <v>1885.9455104000001</v>
      </c>
      <c r="F411" s="33" t="str">
        <f>IF($B411="N/A","N/A",IF(E411&gt;10,"No",IF(E411&lt;-10,"No","Yes")))</f>
        <v>N/A</v>
      </c>
      <c r="G411" s="47">
        <v>1904.7228404</v>
      </c>
      <c r="H411" s="33" t="str">
        <f>IF($B411="N/A","N/A",IF(G411&gt;10,"No",IF(G411&lt;-10,"No","Yes")))</f>
        <v>N/A</v>
      </c>
      <c r="I411" s="28">
        <v>6.63</v>
      </c>
      <c r="J411" s="28">
        <v>0.99560000000000004</v>
      </c>
      <c r="K411" s="36" t="s">
        <v>1193</v>
      </c>
      <c r="L411" s="30" t="str">
        <f>IF(J411="Div by 0", "N/A", IF(K411="N/A","N/A", IF(J411&gt;VALUE(MID(K411,1,2)), "No", IF(J411&lt;-1*VALUE(MID(K411,1,2)), "No", "Yes"))))</f>
        <v>Yes</v>
      </c>
    </row>
    <row r="412" spans="1:12">
      <c r="A412" s="5" t="s">
        <v>532</v>
      </c>
      <c r="B412" s="36" t="s">
        <v>49</v>
      </c>
      <c r="C412" s="47">
        <v>2092.8249388999998</v>
      </c>
      <c r="D412" s="33" t="str">
        <f>IF($B412="N/A","N/A",IF(C412&gt;10,"No",IF(C412&lt;-10,"No","Yes")))</f>
        <v>N/A</v>
      </c>
      <c r="E412" s="47">
        <v>2620.6997010999999</v>
      </c>
      <c r="F412" s="33" t="str">
        <f>IF($B412="N/A","N/A",IF(E412&gt;10,"No",IF(E412&lt;-10,"No","Yes")))</f>
        <v>N/A</v>
      </c>
      <c r="G412" s="47">
        <v>2709.1488743999998</v>
      </c>
      <c r="H412" s="33" t="str">
        <f>IF($B412="N/A","N/A",IF(G412&gt;10,"No",IF(G412&lt;-10,"No","Yes")))</f>
        <v>N/A</v>
      </c>
      <c r="I412" s="28">
        <v>25.22</v>
      </c>
      <c r="J412" s="28">
        <v>3.375</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3825.9772376000001</v>
      </c>
      <c r="F414" s="33" t="str">
        <f t="shared" ref="F414:F415" si="136">IF($B414="N/A","N/A",IF(E414&gt;10,"No",IF(E414&lt;-10,"No","Yes")))</f>
        <v>N/A</v>
      </c>
      <c r="G414" s="47">
        <v>3961.8834726</v>
      </c>
      <c r="H414" s="33" t="str">
        <f t="shared" ref="H414:H415" si="137">IF($B414="N/A","N/A",IF(G414&gt;10,"No",IF(G414&lt;-10,"No","Yes")))</f>
        <v>N/A</v>
      </c>
      <c r="I414" s="28" t="s">
        <v>49</v>
      </c>
      <c r="J414" s="28">
        <v>3.552</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4139.6896181000002</v>
      </c>
      <c r="F415" s="33" t="str">
        <f t="shared" si="136"/>
        <v>N/A</v>
      </c>
      <c r="G415" s="47">
        <v>4330.0232445000001</v>
      </c>
      <c r="H415" s="33" t="str">
        <f t="shared" si="137"/>
        <v>N/A</v>
      </c>
      <c r="I415" s="28" t="s">
        <v>49</v>
      </c>
      <c r="J415" s="28">
        <v>4.5979999999999999</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6732.9650551000004</v>
      </c>
      <c r="D417" s="33" t="str">
        <f>IF($B417="N/A","N/A",IF(C417&gt;10,"No",IF(C417&lt;-10,"No","Yes")))</f>
        <v>N/A</v>
      </c>
      <c r="E417" s="47">
        <v>7273.6153164999996</v>
      </c>
      <c r="F417" s="33" t="str">
        <f>IF($B417="N/A","N/A",IF(E417&gt;10,"No",IF(E417&lt;-10,"No","Yes")))</f>
        <v>N/A</v>
      </c>
      <c r="G417" s="47">
        <v>7670.1611290000001</v>
      </c>
      <c r="H417" s="33" t="str">
        <f>IF($B417="N/A","N/A",IF(G417&gt;10,"No",IF(G417&lt;-10,"No","Yes")))</f>
        <v>N/A</v>
      </c>
      <c r="I417" s="28">
        <v>8.0299999999999994</v>
      </c>
      <c r="J417" s="28">
        <v>5.452</v>
      </c>
      <c r="K417" s="36" t="s">
        <v>1193</v>
      </c>
      <c r="L417" s="30" t="str">
        <f>IF(J417="Div by 0", "N/A", IF(K417="N/A","N/A", IF(J417&gt;VALUE(MID(K417,1,2)), "No", IF(J417&lt;-1*VALUE(MID(K417,1,2)), "No", "Yes"))))</f>
        <v>Yes</v>
      </c>
    </row>
    <row r="418" spans="1:12">
      <c r="A418" s="5" t="s">
        <v>524</v>
      </c>
      <c r="B418" s="36" t="s">
        <v>49</v>
      </c>
      <c r="C418" s="47">
        <v>7533.8218316000002</v>
      </c>
      <c r="D418" s="33" t="str">
        <f>IF($B418="N/A","N/A",IF(C418&gt;10,"No",IF(C418&lt;-10,"No","Yes")))</f>
        <v>N/A</v>
      </c>
      <c r="E418" s="47">
        <v>8157.4354375000003</v>
      </c>
      <c r="F418" s="33" t="str">
        <f>IF($B418="N/A","N/A",IF(E418&gt;10,"No",IF(E418&lt;-10,"No","Yes")))</f>
        <v>N/A</v>
      </c>
      <c r="G418" s="47">
        <v>8587.9965167999999</v>
      </c>
      <c r="H418" s="33" t="str">
        <f>IF($B418="N/A","N/A",IF(G418&gt;10,"No",IF(G418&lt;-10,"No","Yes")))</f>
        <v>N/A</v>
      </c>
      <c r="I418" s="28">
        <v>8.2780000000000005</v>
      </c>
      <c r="J418" s="28">
        <v>5.2779999999999996</v>
      </c>
      <c r="K418" s="36" t="s">
        <v>1193</v>
      </c>
      <c r="L418" s="30" t="str">
        <f>IF(J418="Div by 0", "N/A", IF(K418="N/A","N/A", IF(J418&gt;VALUE(MID(K418,1,2)), "No", IF(J418&lt;-1*VALUE(MID(K418,1,2)), "No", "Yes"))))</f>
        <v>Yes</v>
      </c>
    </row>
    <row r="419" spans="1:12">
      <c r="A419" s="5" t="s">
        <v>527</v>
      </c>
      <c r="B419" s="36" t="s">
        <v>49</v>
      </c>
      <c r="C419" s="47">
        <v>5899.4039063</v>
      </c>
      <c r="D419" s="33" t="str">
        <f>IF($B419="N/A","N/A",IF(C419&gt;10,"No",IF(C419&lt;-10,"No","Yes")))</f>
        <v>N/A</v>
      </c>
      <c r="E419" s="47">
        <v>6356.8965975000001</v>
      </c>
      <c r="F419" s="33" t="str">
        <f>IF($B419="N/A","N/A",IF(E419&gt;10,"No",IF(E419&lt;-10,"No","Yes")))</f>
        <v>N/A</v>
      </c>
      <c r="G419" s="47">
        <v>6743.1545747999999</v>
      </c>
      <c r="H419" s="33" t="str">
        <f>IF($B419="N/A","N/A",IF(G419&gt;10,"No",IF(G419&lt;-10,"No","Yes")))</f>
        <v>N/A</v>
      </c>
      <c r="I419" s="28">
        <v>7.7549999999999999</v>
      </c>
      <c r="J419" s="28">
        <v>6.0759999999999996</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7169.0653358</v>
      </c>
      <c r="F420" s="33" t="str">
        <f t="shared" ref="F420:F421" si="139">IF($B420="N/A","N/A",IF(E420&gt;10,"No",IF(E420&lt;-10,"No","Yes")))</f>
        <v>N/A</v>
      </c>
      <c r="G420" s="47">
        <v>7538.9610518999998</v>
      </c>
      <c r="H420" s="33" t="str">
        <f t="shared" ref="H420:H421" si="140">IF($B420="N/A","N/A",IF(G420&gt;10,"No",IF(G420&lt;-10,"No","Yes")))</f>
        <v>N/A</v>
      </c>
      <c r="I420" s="28" t="s">
        <v>49</v>
      </c>
      <c r="J420" s="28">
        <v>5.16</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7468.4431206999998</v>
      </c>
      <c r="F421" s="33" t="str">
        <f t="shared" si="139"/>
        <v>N/A</v>
      </c>
      <c r="G421" s="47">
        <v>7912.4566713000004</v>
      </c>
      <c r="H421" s="33" t="str">
        <f t="shared" si="140"/>
        <v>N/A</v>
      </c>
      <c r="I421" s="28" t="s">
        <v>49</v>
      </c>
      <c r="J421" s="28">
        <v>5.9450000000000003</v>
      </c>
      <c r="K421" s="36" t="s">
        <v>1193</v>
      </c>
      <c r="L421" s="30" t="str">
        <f>IF(J421="Div by 0", "N/A", IF(OR(J421="N/A",K421="N/A"),"N/A", IF(J421&gt;VALUE(MID(K421,1,2)), "No", IF(J421&lt;-1*VALUE(MID(K421,1,2)), "No", "Yes"))))</f>
        <v>Yes</v>
      </c>
    </row>
    <row r="422" spans="1:12">
      <c r="A422" s="5" t="s">
        <v>1075</v>
      </c>
      <c r="B422" s="36" t="s">
        <v>49</v>
      </c>
      <c r="C422" s="47">
        <v>7865.6072274999997</v>
      </c>
      <c r="D422" s="33" t="str">
        <f t="shared" ref="D422:D434" si="141">IF($B422="N/A","N/A",IF(C422&gt;10,"No",IF(C422&lt;-10,"No","Yes")))</f>
        <v>N/A</v>
      </c>
      <c r="E422" s="47">
        <v>9387.4052718000003</v>
      </c>
      <c r="F422" s="33" t="str">
        <f t="shared" ref="F422:F434" si="142">IF($B422="N/A","N/A",IF(E422&gt;10,"No",IF(E422&lt;-10,"No","Yes")))</f>
        <v>N/A</v>
      </c>
      <c r="G422" s="47">
        <v>11233.968176</v>
      </c>
      <c r="H422" s="33" t="str">
        <f t="shared" ref="H422:H434" si="143">IF($B422="N/A","N/A",IF(G422&gt;10,"No",IF(G422&lt;-10,"No","Yes")))</f>
        <v>N/A</v>
      </c>
      <c r="I422" s="28">
        <v>19.350000000000001</v>
      </c>
      <c r="J422" s="28">
        <v>19.670000000000002</v>
      </c>
      <c r="K422" s="36" t="s">
        <v>1193</v>
      </c>
      <c r="L422" s="30" t="str">
        <f t="shared" ref="L422:L434" si="144">IF(J422="Div by 0", "N/A", IF(K422="N/A","N/A", IF(J422&gt;VALUE(MID(K422,1,2)), "No", IF(J422&lt;-1*VALUE(MID(K422,1,2)), "No", "Yes"))))</f>
        <v>Yes</v>
      </c>
    </row>
    <row r="423" spans="1:12">
      <c r="A423" s="5" t="s">
        <v>825</v>
      </c>
      <c r="B423" s="36" t="s">
        <v>49</v>
      </c>
      <c r="C423" s="47" t="s">
        <v>1207</v>
      </c>
      <c r="D423" s="33" t="str">
        <f t="shared" si="141"/>
        <v>N/A</v>
      </c>
      <c r="E423" s="47" t="s">
        <v>1207</v>
      </c>
      <c r="F423" s="33" t="str">
        <f t="shared" si="142"/>
        <v>N/A</v>
      </c>
      <c r="G423" s="47" t="s">
        <v>1207</v>
      </c>
      <c r="H423" s="33" t="str">
        <f t="shared" si="143"/>
        <v>N/A</v>
      </c>
      <c r="I423" s="28" t="s">
        <v>1207</v>
      </c>
      <c r="J423" s="28" t="s">
        <v>1207</v>
      </c>
      <c r="K423" s="36" t="s">
        <v>1193</v>
      </c>
      <c r="L423" s="30" t="str">
        <f t="shared" si="144"/>
        <v>N/A</v>
      </c>
    </row>
    <row r="424" spans="1:12">
      <c r="A424" s="5" t="s">
        <v>826</v>
      </c>
      <c r="B424" s="36" t="s">
        <v>49</v>
      </c>
      <c r="C424" s="47">
        <v>6159.6050739000002</v>
      </c>
      <c r="D424" s="33" t="str">
        <f t="shared" si="141"/>
        <v>N/A</v>
      </c>
      <c r="E424" s="47">
        <v>6549.8614811999996</v>
      </c>
      <c r="F424" s="33" t="str">
        <f t="shared" si="142"/>
        <v>N/A</v>
      </c>
      <c r="G424" s="47">
        <v>7017.2763194999998</v>
      </c>
      <c r="H424" s="33" t="str">
        <f t="shared" si="143"/>
        <v>N/A</v>
      </c>
      <c r="I424" s="28">
        <v>6.3360000000000003</v>
      </c>
      <c r="J424" s="28">
        <v>7.1360000000000001</v>
      </c>
      <c r="K424" s="36" t="s">
        <v>1193</v>
      </c>
      <c r="L424" s="30" t="str">
        <f t="shared" si="144"/>
        <v>Yes</v>
      </c>
    </row>
    <row r="425" spans="1:12">
      <c r="A425" s="5" t="s">
        <v>827</v>
      </c>
      <c r="B425" s="36" t="s">
        <v>49</v>
      </c>
      <c r="C425" s="47">
        <v>89.353718346999997</v>
      </c>
      <c r="D425" s="33" t="str">
        <f t="shared" si="141"/>
        <v>N/A</v>
      </c>
      <c r="E425" s="47">
        <v>104.59655720000001</v>
      </c>
      <c r="F425" s="33" t="str">
        <f t="shared" si="142"/>
        <v>N/A</v>
      </c>
      <c r="G425" s="47">
        <v>95.467785989999996</v>
      </c>
      <c r="H425" s="33" t="str">
        <f t="shared" si="143"/>
        <v>N/A</v>
      </c>
      <c r="I425" s="28">
        <v>17.059999999999999</v>
      </c>
      <c r="J425" s="28">
        <v>-8.73</v>
      </c>
      <c r="K425" s="36" t="s">
        <v>1193</v>
      </c>
      <c r="L425" s="30" t="str">
        <f t="shared" si="144"/>
        <v>Yes</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55.965096617999997</v>
      </c>
      <c r="D428" s="33" t="str">
        <f t="shared" si="141"/>
        <v>N/A</v>
      </c>
      <c r="E428" s="47">
        <v>43.215703443999999</v>
      </c>
      <c r="F428" s="33" t="str">
        <f t="shared" si="142"/>
        <v>N/A</v>
      </c>
      <c r="G428" s="47">
        <v>15.912229159000001</v>
      </c>
      <c r="H428" s="33" t="str">
        <f t="shared" si="143"/>
        <v>N/A</v>
      </c>
      <c r="I428" s="28">
        <v>-22.8</v>
      </c>
      <c r="J428" s="28">
        <v>-63.2</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20710.592360999999</v>
      </c>
      <c r="D430" s="33" t="str">
        <f t="shared" si="141"/>
        <v>N/A</v>
      </c>
      <c r="E430" s="47">
        <v>21809.690444</v>
      </c>
      <c r="F430" s="33" t="str">
        <f t="shared" si="142"/>
        <v>N/A</v>
      </c>
      <c r="G430" s="47">
        <v>22442.923909000001</v>
      </c>
      <c r="H430" s="33" t="str">
        <f t="shared" si="143"/>
        <v>N/A</v>
      </c>
      <c r="I430" s="28">
        <v>5.3070000000000004</v>
      </c>
      <c r="J430" s="28">
        <v>2.903</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7670.9541884</v>
      </c>
      <c r="D433" s="33" t="str">
        <f t="shared" si="141"/>
        <v>N/A</v>
      </c>
      <c r="E433" s="47">
        <v>8313.0735654</v>
      </c>
      <c r="F433" s="33" t="str">
        <f t="shared" si="142"/>
        <v>N/A</v>
      </c>
      <c r="G433" s="47">
        <v>8707.2106516000003</v>
      </c>
      <c r="H433" s="33" t="str">
        <f t="shared" si="143"/>
        <v>N/A</v>
      </c>
      <c r="I433" s="28">
        <v>8.3710000000000004</v>
      </c>
      <c r="J433" s="28">
        <v>4.7409999999999997</v>
      </c>
      <c r="K433" s="36" t="s">
        <v>1193</v>
      </c>
      <c r="L433" s="30" t="str">
        <f t="shared" si="144"/>
        <v>Yes</v>
      </c>
    </row>
    <row r="434" spans="1:12" ht="12.75" customHeight="1">
      <c r="A434" s="94" t="s">
        <v>835</v>
      </c>
      <c r="B434" s="36" t="s">
        <v>49</v>
      </c>
      <c r="C434" s="47">
        <v>74.222757375</v>
      </c>
      <c r="D434" s="33" t="str">
        <f t="shared" si="141"/>
        <v>N/A</v>
      </c>
      <c r="E434" s="47">
        <v>82.247781497000005</v>
      </c>
      <c r="F434" s="33" t="str">
        <f t="shared" si="142"/>
        <v>N/A</v>
      </c>
      <c r="G434" s="47">
        <v>71.255225214999996</v>
      </c>
      <c r="H434" s="33" t="str">
        <f t="shared" si="143"/>
        <v>N/A</v>
      </c>
      <c r="I434" s="28">
        <v>10.81</v>
      </c>
      <c r="J434" s="28">
        <v>-13.4</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37795.376071999999</v>
      </c>
      <c r="D436" s="27" t="str">
        <f>IF($B436="N/A","N/A",IF(C436&gt;10,"No",IF(C436&lt;-10,"No","Yes")))</f>
        <v>N/A</v>
      </c>
      <c r="E436" s="31">
        <v>38827.450367999998</v>
      </c>
      <c r="F436" s="27" t="str">
        <f>IF($B436="N/A","N/A",IF(E436&gt;10,"No",IF(E436&lt;-10,"No","Yes")))</f>
        <v>N/A</v>
      </c>
      <c r="G436" s="31">
        <v>40455.713110999997</v>
      </c>
      <c r="H436" s="27" t="str">
        <f>IF($B436="N/A","N/A",IF(G436&gt;10,"No",IF(G436&lt;-10,"No","Yes")))</f>
        <v>N/A</v>
      </c>
      <c r="I436" s="28">
        <v>2.7309999999999999</v>
      </c>
      <c r="J436" s="28">
        <v>4.194</v>
      </c>
      <c r="K436" s="29" t="s">
        <v>1193</v>
      </c>
      <c r="L436" s="30" t="str">
        <f>IF(J436="Div by 0", "N/A", IF(K436="N/A","N/A", IF(J436&gt;VALUE(MID(K436,1,2)), "No", IF(J436&lt;-1*VALUE(MID(K436,1,2)), "No", "Yes"))))</f>
        <v>Yes</v>
      </c>
    </row>
    <row r="437" spans="1:12" ht="12.75" customHeight="1">
      <c r="A437" s="92" t="s">
        <v>733</v>
      </c>
      <c r="B437" s="25" t="s">
        <v>49</v>
      </c>
      <c r="C437" s="31">
        <v>22424.505372</v>
      </c>
      <c r="D437" s="27" t="str">
        <f>IF($B437="N/A","N/A",IF(C437&gt;10,"No",IF(C437&lt;-10,"No","Yes")))</f>
        <v>N/A</v>
      </c>
      <c r="E437" s="31">
        <v>24149.530737000001</v>
      </c>
      <c r="F437" s="27" t="str">
        <f>IF($B437="N/A","N/A",IF(E437&gt;10,"No",IF(E437&lt;-10,"No","Yes")))</f>
        <v>N/A</v>
      </c>
      <c r="G437" s="31">
        <v>26807.592648999998</v>
      </c>
      <c r="H437" s="27" t="str">
        <f>IF($B437="N/A","N/A",IF(G437&gt;10,"No",IF(G437&lt;-10,"No","Yes")))</f>
        <v>N/A</v>
      </c>
      <c r="I437" s="28">
        <v>7.6929999999999996</v>
      </c>
      <c r="J437" s="28">
        <v>11.01</v>
      </c>
      <c r="K437" s="29" t="s">
        <v>1193</v>
      </c>
      <c r="L437" s="30" t="str">
        <f>IF(J437="Div by 0", "N/A", IF(K437="N/A","N/A", IF(J437&gt;VALUE(MID(K437,1,2)), "No", IF(J437&lt;-1*VALUE(MID(K437,1,2)), "No", "Yes"))))</f>
        <v>Yes</v>
      </c>
    </row>
    <row r="438" spans="1:12" ht="25.5">
      <c r="A438" s="94" t="s">
        <v>734</v>
      </c>
      <c r="B438" s="25" t="s">
        <v>49</v>
      </c>
      <c r="C438" s="31">
        <v>30151.457495999999</v>
      </c>
      <c r="D438" s="27" t="str">
        <f>IF($B438="N/A","N/A",IF(C438&gt;10,"No",IF(C438&lt;-10,"No","Yes")))</f>
        <v>N/A</v>
      </c>
      <c r="E438" s="31">
        <v>29382.242056999999</v>
      </c>
      <c r="F438" s="27" t="str">
        <f>IF($B438="N/A","N/A",IF(E438&gt;10,"No",IF(E438&lt;-10,"No","Yes")))</f>
        <v>N/A</v>
      </c>
      <c r="G438" s="31">
        <v>32608.863711000002</v>
      </c>
      <c r="H438" s="27" t="str">
        <f>IF($B438="N/A","N/A",IF(G438&gt;10,"No",IF(G438&lt;-10,"No","Yes")))</f>
        <v>N/A</v>
      </c>
      <c r="I438" s="28">
        <v>-2.5499999999999998</v>
      </c>
      <c r="J438" s="28">
        <v>10.98</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21842.212263000001</v>
      </c>
      <c r="D440" s="27" t="str">
        <f t="shared" ref="D440:D450" si="145">IF($B440="N/A","N/A",IF(C440&gt;10,"No",IF(C440&lt;-10,"No","Yes")))</f>
        <v>N/A</v>
      </c>
      <c r="E440" s="31">
        <v>24046.445141</v>
      </c>
      <c r="F440" s="27" t="str">
        <f t="shared" ref="F440:F450" si="146">IF($B440="N/A","N/A",IF(E440&gt;10,"No",IF(E440&lt;-10,"No","Yes")))</f>
        <v>N/A</v>
      </c>
      <c r="G440" s="31">
        <v>25411.341286999999</v>
      </c>
      <c r="H440" s="27" t="str">
        <f t="shared" ref="H440:H450" si="147">IF($B440="N/A","N/A",IF(G440&gt;10,"No",IF(G440&lt;-10,"No","Yes")))</f>
        <v>N/A</v>
      </c>
      <c r="I440" s="28">
        <v>10.09</v>
      </c>
      <c r="J440" s="28">
        <v>5.6760000000000002</v>
      </c>
      <c r="K440" s="29" t="s">
        <v>1193</v>
      </c>
      <c r="L440" s="30" t="str">
        <f t="shared" ref="L440:L450" si="148">IF(J440="Div by 0", "N/A", IF(K440="N/A","N/A", IF(J440&gt;VALUE(MID(K440,1,2)), "No", IF(J440&lt;-1*VALUE(MID(K440,1,2)), "No", "Yes"))))</f>
        <v>Yes</v>
      </c>
    </row>
    <row r="441" spans="1:12" ht="12.75" customHeight="1">
      <c r="A441" s="48" t="s">
        <v>459</v>
      </c>
      <c r="B441" s="25" t="s">
        <v>49</v>
      </c>
      <c r="C441" s="31">
        <v>12484.816430999999</v>
      </c>
      <c r="D441" s="27" t="str">
        <f t="shared" si="145"/>
        <v>N/A</v>
      </c>
      <c r="E441" s="31">
        <v>14106.373968</v>
      </c>
      <c r="F441" s="27" t="str">
        <f t="shared" si="146"/>
        <v>N/A</v>
      </c>
      <c r="G441" s="31">
        <v>15524.722033</v>
      </c>
      <c r="H441" s="27" t="str">
        <f t="shared" si="147"/>
        <v>N/A</v>
      </c>
      <c r="I441" s="28">
        <v>12.99</v>
      </c>
      <c r="J441" s="28">
        <v>10.050000000000001</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v>38075.209192000002</v>
      </c>
      <c r="D444" s="27" t="str">
        <f t="shared" si="145"/>
        <v>N/A</v>
      </c>
      <c r="E444" s="31">
        <v>42365.018705000002</v>
      </c>
      <c r="F444" s="27" t="str">
        <f t="shared" si="146"/>
        <v>N/A</v>
      </c>
      <c r="G444" s="31">
        <v>47857.101983</v>
      </c>
      <c r="H444" s="27" t="str">
        <f t="shared" si="147"/>
        <v>N/A</v>
      </c>
      <c r="I444" s="28">
        <v>11.27</v>
      </c>
      <c r="J444" s="28">
        <v>12.96</v>
      </c>
      <c r="K444" s="29" t="s">
        <v>1193</v>
      </c>
      <c r="L444" s="30" t="str">
        <f t="shared" si="148"/>
        <v>Yes</v>
      </c>
    </row>
    <row r="445" spans="1:12" ht="12.75" customHeight="1">
      <c r="A445" s="48" t="s">
        <v>463</v>
      </c>
      <c r="B445" s="25" t="s">
        <v>49</v>
      </c>
      <c r="C445" s="31">
        <v>13658.032174</v>
      </c>
      <c r="D445" s="27" t="str">
        <f t="shared" si="145"/>
        <v>N/A</v>
      </c>
      <c r="E445" s="31">
        <v>15943.850442000001</v>
      </c>
      <c r="F445" s="27" t="str">
        <f t="shared" si="146"/>
        <v>N/A</v>
      </c>
      <c r="G445" s="31">
        <v>16685.132979000002</v>
      </c>
      <c r="H445" s="27" t="str">
        <f t="shared" si="147"/>
        <v>N/A</v>
      </c>
      <c r="I445" s="28">
        <v>16.739999999999998</v>
      </c>
      <c r="J445" s="28">
        <v>4.649</v>
      </c>
      <c r="K445" s="29" t="s">
        <v>1193</v>
      </c>
      <c r="L445" s="30" t="str">
        <f t="shared" si="148"/>
        <v>Yes</v>
      </c>
    </row>
    <row r="446" spans="1:12" ht="12.75" customHeight="1">
      <c r="A446" s="48" t="s">
        <v>470</v>
      </c>
      <c r="B446" s="25" t="s">
        <v>49</v>
      </c>
      <c r="C446" s="31">
        <v>44897.272081000003</v>
      </c>
      <c r="D446" s="27" t="str">
        <f t="shared" si="145"/>
        <v>N/A</v>
      </c>
      <c r="E446" s="31">
        <v>47953.722949000003</v>
      </c>
      <c r="F446" s="27" t="str">
        <f t="shared" si="146"/>
        <v>N/A</v>
      </c>
      <c r="G446" s="31">
        <v>42898.911496000001</v>
      </c>
      <c r="H446" s="27" t="str">
        <f t="shared" si="147"/>
        <v>N/A</v>
      </c>
      <c r="I446" s="28">
        <v>6.8079999999999998</v>
      </c>
      <c r="J446" s="28">
        <v>-10.5</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70377.868421000006</v>
      </c>
      <c r="D448" s="27" t="str">
        <f t="shared" si="145"/>
        <v>N/A</v>
      </c>
      <c r="E448" s="31">
        <v>73462.341463000004</v>
      </c>
      <c r="F448" s="27" t="str">
        <f t="shared" si="146"/>
        <v>N/A</v>
      </c>
      <c r="G448" s="31">
        <v>54047.792207999999</v>
      </c>
      <c r="H448" s="27" t="str">
        <f t="shared" si="147"/>
        <v>N/A</v>
      </c>
      <c r="I448" s="28">
        <v>4.383</v>
      </c>
      <c r="J448" s="28">
        <v>-26.4</v>
      </c>
      <c r="K448" s="29" t="s">
        <v>1193</v>
      </c>
      <c r="L448" s="30" t="str">
        <f t="shared" si="148"/>
        <v>Yes</v>
      </c>
    </row>
    <row r="449" spans="1:12" ht="12.75" customHeight="1">
      <c r="A449" s="5" t="s">
        <v>857</v>
      </c>
      <c r="B449" s="25" t="s">
        <v>49</v>
      </c>
      <c r="C449" s="31" t="s">
        <v>1207</v>
      </c>
      <c r="D449" s="27" t="str">
        <f>IF($B449="N/A","N/A",IF(C449&gt;10,"No",IF(C449&lt;-10,"No","Yes")))</f>
        <v>N/A</v>
      </c>
      <c r="E449" s="31">
        <v>18896.626865999999</v>
      </c>
      <c r="F449" s="27" t="str">
        <f>IF($B449="N/A","N/A",IF(E449&gt;10,"No",IF(E449&lt;-10,"No","Yes")))</f>
        <v>N/A</v>
      </c>
      <c r="G449" s="31">
        <v>21904.934924000001</v>
      </c>
      <c r="H449" s="27" t="str">
        <f>IF($B449="N/A","N/A",IF(G449&gt;10,"No",IF(G449&lt;-10,"No","Yes")))</f>
        <v>N/A</v>
      </c>
      <c r="I449" s="28" t="s">
        <v>1207</v>
      </c>
      <c r="J449" s="28">
        <v>15.92</v>
      </c>
      <c r="K449" s="29" t="s">
        <v>1193</v>
      </c>
      <c r="L449" s="30" t="str">
        <f t="shared" si="148"/>
        <v>Yes</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6669.9003942999998</v>
      </c>
      <c r="D452" s="27" t="str">
        <f t="shared" ref="D452:D462" si="149">IF($B452="N/A","N/A",IF(C452&gt;10,"No",IF(C452&lt;-10,"No","Yes")))</f>
        <v>N/A</v>
      </c>
      <c r="E452" s="31">
        <v>7771.5852383000001</v>
      </c>
      <c r="F452" s="27" t="str">
        <f t="shared" ref="F452:F462" si="150">IF($B452="N/A","N/A",IF(E452&gt;10,"No",IF(E452&lt;-10,"No","Yes")))</f>
        <v>N/A</v>
      </c>
      <c r="G452" s="31">
        <v>8439.5190005999993</v>
      </c>
      <c r="H452" s="27" t="str">
        <f t="shared" ref="H452:H462" si="151">IF($B452="N/A","N/A",IF(G452&gt;10,"No",IF(G452&lt;-10,"No","Yes")))</f>
        <v>N/A</v>
      </c>
      <c r="I452" s="28">
        <v>16.52</v>
      </c>
      <c r="J452" s="28">
        <v>8.5950000000000006</v>
      </c>
      <c r="K452" s="29" t="s">
        <v>1193</v>
      </c>
      <c r="L452" s="30" t="str">
        <f t="shared" ref="L452:L462" si="152">IF(J452="Div by 0", "N/A", IF(K452="N/A","N/A", IF(J452&gt;VALUE(MID(K452,1,2)), "No", IF(J452&lt;-1*VALUE(MID(K452,1,2)), "No", "Yes"))))</f>
        <v>Yes</v>
      </c>
    </row>
    <row r="453" spans="1:12" ht="12.75" customHeight="1">
      <c r="A453" s="48" t="s">
        <v>459</v>
      </c>
      <c r="B453" s="25" t="s">
        <v>49</v>
      </c>
      <c r="C453" s="31">
        <v>6789.7489126999999</v>
      </c>
      <c r="D453" s="27" t="str">
        <f t="shared" si="149"/>
        <v>N/A</v>
      </c>
      <c r="E453" s="31">
        <v>7954.1028514</v>
      </c>
      <c r="F453" s="27" t="str">
        <f t="shared" si="150"/>
        <v>N/A</v>
      </c>
      <c r="G453" s="31">
        <v>9298.1293315000003</v>
      </c>
      <c r="H453" s="27" t="str">
        <f t="shared" si="151"/>
        <v>N/A</v>
      </c>
      <c r="I453" s="28">
        <v>17.149999999999999</v>
      </c>
      <c r="J453" s="28">
        <v>16.899999999999999</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v>25584.207607</v>
      </c>
      <c r="D456" s="27" t="str">
        <f t="shared" si="149"/>
        <v>N/A</v>
      </c>
      <c r="E456" s="31">
        <v>28808.143885000001</v>
      </c>
      <c r="F456" s="27" t="str">
        <f t="shared" si="150"/>
        <v>N/A</v>
      </c>
      <c r="G456" s="31">
        <v>33089.369687999999</v>
      </c>
      <c r="H456" s="27" t="str">
        <f t="shared" si="151"/>
        <v>N/A</v>
      </c>
      <c r="I456" s="28">
        <v>12.6</v>
      </c>
      <c r="J456" s="28">
        <v>14.86</v>
      </c>
      <c r="K456" s="29" t="s">
        <v>1193</v>
      </c>
      <c r="L456" s="30" t="str">
        <f t="shared" si="152"/>
        <v>Yes</v>
      </c>
    </row>
    <row r="457" spans="1:12" ht="12.75" customHeight="1">
      <c r="A457" s="48" t="s">
        <v>463</v>
      </c>
      <c r="B457" s="25" t="s">
        <v>49</v>
      </c>
      <c r="C457" s="31">
        <v>2694.8808696000001</v>
      </c>
      <c r="D457" s="27" t="str">
        <f t="shared" si="149"/>
        <v>N/A</v>
      </c>
      <c r="E457" s="31">
        <v>3064.3902655000002</v>
      </c>
      <c r="F457" s="27" t="str">
        <f t="shared" si="150"/>
        <v>N/A</v>
      </c>
      <c r="G457" s="31">
        <v>3783.9308510999999</v>
      </c>
      <c r="H457" s="27" t="str">
        <f t="shared" si="151"/>
        <v>N/A</v>
      </c>
      <c r="I457" s="28">
        <v>13.71</v>
      </c>
      <c r="J457" s="28">
        <v>23.48</v>
      </c>
      <c r="K457" s="29" t="s">
        <v>1193</v>
      </c>
      <c r="L457" s="30" t="str">
        <f t="shared" si="152"/>
        <v>Yes</v>
      </c>
    </row>
    <row r="458" spans="1:12" ht="12.75" customHeight="1">
      <c r="A458" s="48" t="s">
        <v>470</v>
      </c>
      <c r="B458" s="25" t="s">
        <v>49</v>
      </c>
      <c r="C458" s="31">
        <v>4942.4723234000003</v>
      </c>
      <c r="D458" s="27" t="str">
        <f t="shared" si="149"/>
        <v>N/A</v>
      </c>
      <c r="E458" s="31">
        <v>5461.2714167000004</v>
      </c>
      <c r="F458" s="27" t="str">
        <f t="shared" si="150"/>
        <v>N/A</v>
      </c>
      <c r="G458" s="31">
        <v>4898.4369942000003</v>
      </c>
      <c r="H458" s="27" t="str">
        <f t="shared" si="151"/>
        <v>N/A</v>
      </c>
      <c r="I458" s="28">
        <v>10.5</v>
      </c>
      <c r="J458" s="28">
        <v>-10.3</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29183.236841999998</v>
      </c>
      <c r="D460" s="27" t="str">
        <f t="shared" si="149"/>
        <v>N/A</v>
      </c>
      <c r="E460" s="31">
        <v>26992.902439000001</v>
      </c>
      <c r="F460" s="27" t="str">
        <f t="shared" si="150"/>
        <v>N/A</v>
      </c>
      <c r="G460" s="31">
        <v>8032.2662338</v>
      </c>
      <c r="H460" s="27" t="str">
        <f t="shared" si="151"/>
        <v>N/A</v>
      </c>
      <c r="I460" s="28">
        <v>-7.51</v>
      </c>
      <c r="J460" s="28">
        <v>-70.2</v>
      </c>
      <c r="K460" s="29" t="s">
        <v>1193</v>
      </c>
      <c r="L460" s="30" t="str">
        <f t="shared" si="152"/>
        <v>No</v>
      </c>
    </row>
    <row r="461" spans="1:12" ht="12.75" customHeight="1">
      <c r="A461" s="5" t="s">
        <v>857</v>
      </c>
      <c r="B461" s="25" t="s">
        <v>49</v>
      </c>
      <c r="C461" s="31" t="s">
        <v>1207</v>
      </c>
      <c r="D461" s="27" t="str">
        <f t="shared" si="149"/>
        <v>N/A</v>
      </c>
      <c r="E461" s="31">
        <v>11153.576118999999</v>
      </c>
      <c r="F461" s="27" t="str">
        <f t="shared" si="150"/>
        <v>N/A</v>
      </c>
      <c r="G461" s="31">
        <v>14711.800434000001</v>
      </c>
      <c r="H461" s="27" t="str">
        <f t="shared" si="151"/>
        <v>N/A</v>
      </c>
      <c r="I461" s="28" t="s">
        <v>1207</v>
      </c>
      <c r="J461" s="28">
        <v>31.9</v>
      </c>
      <c r="K461" s="29" t="s">
        <v>1193</v>
      </c>
      <c r="L461" s="30" t="str">
        <f t="shared" si="152"/>
        <v>No</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3868529274</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4395.5614925</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13947348</v>
      </c>
      <c r="D468" s="33" t="str">
        <f>IF($B468="N/A","N/A",IF(C468&gt;10,"No",IF(C468&lt;-10,"No","Yes")))</f>
        <v>N/A</v>
      </c>
      <c r="E468" s="47">
        <v>20732412</v>
      </c>
      <c r="F468" s="33" t="str">
        <f>IF($B468="N/A","N/A",IF(E468&gt;10,"No",IF(E468&lt;-10,"No","Yes")))</f>
        <v>N/A</v>
      </c>
      <c r="G468" s="47">
        <v>23559763</v>
      </c>
      <c r="H468" s="33" t="str">
        <f>IF($B468="N/A","N/A",IF(G468&gt;10,"No",IF(G468&lt;-10,"No","Yes")))</f>
        <v>N/A</v>
      </c>
      <c r="I468" s="28">
        <v>48.65</v>
      </c>
      <c r="J468" s="28">
        <v>13.64</v>
      </c>
      <c r="K468" s="47" t="s">
        <v>49</v>
      </c>
      <c r="L468" s="30" t="str">
        <f>IF(J468="Div by 0", "N/A", IF(K468="N/A","N/A", IF(J468&gt;VALUE(MID(K468,1,2)), "No", IF(J468&lt;-1*VALUE(MID(K468,1,2)), "No", "Yes"))))</f>
        <v>N/A</v>
      </c>
    </row>
    <row r="469" spans="1:12" ht="12.75" customHeight="1">
      <c r="A469" s="44" t="s">
        <v>1159</v>
      </c>
      <c r="B469" s="47" t="s">
        <v>49</v>
      </c>
      <c r="C469" s="47">
        <v>3728.2405773999999</v>
      </c>
      <c r="D469" s="33" t="str">
        <f>IF($B469="N/A","N/A",IF(C469&gt;10,"No",IF(C469&lt;-10,"No","Yes")))</f>
        <v>N/A</v>
      </c>
      <c r="E469" s="47">
        <v>5114.0631475</v>
      </c>
      <c r="F469" s="33" t="str">
        <f>IF($B469="N/A","N/A",IF(E469&gt;10,"No",IF(E469&lt;-10,"No","Yes")))</f>
        <v>N/A</v>
      </c>
      <c r="G469" s="47">
        <v>6037.8685290000003</v>
      </c>
      <c r="H469" s="33" t="str">
        <f>IF($B469="N/A","N/A",IF(G469&gt;10,"No",IF(G469&lt;-10,"No","Yes")))</f>
        <v>N/A</v>
      </c>
      <c r="I469" s="28">
        <v>37.17</v>
      </c>
      <c r="J469" s="28">
        <v>18.059999999999999</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121975</v>
      </c>
      <c r="D471" s="33" t="str">
        <f>IF($B471="N/A","N/A",IF(C471&gt;10,"No",IF(C471&lt;-10,"No","Yes")))</f>
        <v>N/A</v>
      </c>
      <c r="E471" s="47">
        <v>346</v>
      </c>
      <c r="F471" s="33" t="str">
        <f>IF($B471="N/A","N/A",IF(E471&gt;10,"No",IF(E471&lt;-10,"No","Yes")))</f>
        <v>N/A</v>
      </c>
      <c r="G471" s="47">
        <v>2289</v>
      </c>
      <c r="H471" s="33" t="str">
        <f>IF($B471="N/A","N/A",IF(G471&gt;10,"No",IF(G471&lt;-10,"No","Yes")))</f>
        <v>N/A</v>
      </c>
      <c r="I471" s="28">
        <v>-99.7</v>
      </c>
      <c r="J471" s="28">
        <v>561.6</v>
      </c>
      <c r="K471" s="47" t="s">
        <v>49</v>
      </c>
      <c r="L471" s="30" t="str">
        <f>IF(J471="Div by 0", "N/A", IF(K471="N/A","N/A", IF(J471&gt;VALUE(MID(K471,1,2)), "No", IF(J471&lt;-1*VALUE(MID(K471,1,2)), "No", "Yes"))))</f>
        <v>N/A</v>
      </c>
    </row>
    <row r="472" spans="1:12" ht="12.75" customHeight="1">
      <c r="A472" s="44" t="s">
        <v>1161</v>
      </c>
      <c r="B472" s="47" t="s">
        <v>49</v>
      </c>
      <c r="C472" s="47">
        <v>6.9979919679</v>
      </c>
      <c r="D472" s="33" t="str">
        <f>IF($B472="N/A","N/A",IF(C472&gt;10,"No",IF(C472&lt;-10,"No","Yes")))</f>
        <v>N/A</v>
      </c>
      <c r="E472" s="47">
        <v>1.9538087999999999E-2</v>
      </c>
      <c r="F472" s="33" t="str">
        <f>IF($B472="N/A","N/A",IF(E472&gt;10,"No",IF(E472&lt;-10,"No","Yes")))</f>
        <v>N/A</v>
      </c>
      <c r="G472" s="47">
        <v>0.13692648199999999</v>
      </c>
      <c r="H472" s="33" t="str">
        <f>IF($B472="N/A","N/A",IF(G472&gt;10,"No",IF(G472&lt;-10,"No","Yes")))</f>
        <v>N/A</v>
      </c>
      <c r="I472" s="28">
        <v>-99.7</v>
      </c>
      <c r="J472" s="28">
        <v>600.79999999999995</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7554971</v>
      </c>
      <c r="D480" s="33" t="str">
        <f>IF($B480="N/A","N/A",IF(C480&gt;10,"No",IF(C480&lt;-10,"No","Yes")))</f>
        <v>N/A</v>
      </c>
      <c r="E480" s="47">
        <v>6849943</v>
      </c>
      <c r="F480" s="33" t="str">
        <f>IF($B480="N/A","N/A",IF(E480&gt;10,"No",IF(E480&lt;-10,"No","Yes")))</f>
        <v>N/A</v>
      </c>
      <c r="G480" s="47">
        <v>6434701</v>
      </c>
      <c r="H480" s="33" t="str">
        <f>IF($B480="N/A","N/A",IF(G480&gt;10,"No",IF(G480&lt;-10,"No","Yes")))</f>
        <v>N/A</v>
      </c>
      <c r="I480" s="28">
        <v>-9.33</v>
      </c>
      <c r="J480" s="28">
        <v>-6.06</v>
      </c>
      <c r="K480" s="47" t="s">
        <v>49</v>
      </c>
      <c r="L480" s="30" t="str">
        <f>IF(J480="Div by 0", "N/A", IF(K480="N/A","N/A", IF(J480&gt;VALUE(MID(K480,1,2)), "No", IF(J480&lt;-1*VALUE(MID(K480,1,2)), "No", "Yes"))))</f>
        <v>N/A</v>
      </c>
    </row>
    <row r="481" spans="1:12">
      <c r="A481" s="44" t="s">
        <v>1171</v>
      </c>
      <c r="B481" s="47" t="s">
        <v>49</v>
      </c>
      <c r="C481" s="47">
        <v>110.27062017</v>
      </c>
      <c r="D481" s="33" t="str">
        <f>IF($B481="N/A","N/A",IF(C481&gt;10,"No",IF(C481&lt;-10,"No","Yes")))</f>
        <v>N/A</v>
      </c>
      <c r="E481" s="47">
        <v>126.55082397</v>
      </c>
      <c r="F481" s="33" t="str">
        <f>IF($B481="N/A","N/A",IF(E481&gt;10,"No",IF(E481&lt;-10,"No","Yes")))</f>
        <v>N/A</v>
      </c>
      <c r="G481" s="47">
        <v>132.46939784</v>
      </c>
      <c r="H481" s="33" t="str">
        <f>IF($B481="N/A","N/A",IF(G481&gt;10,"No",IF(G481&lt;-10,"No","Yes")))</f>
        <v>N/A</v>
      </c>
      <c r="I481" s="28">
        <v>14.76</v>
      </c>
      <c r="J481" s="28">
        <v>4.6769999999999996</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603636</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23216.769230999998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4700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v>1175</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1605.5924725</v>
      </c>
      <c r="F502" s="33" t="str">
        <f t="shared" ref="F502:F504" si="158">IF($B502="N/A","N/A",IF(E502&gt;10,"No",IF(E502&lt;-10,"No","Yes")))</f>
        <v>N/A</v>
      </c>
      <c r="G502" s="47">
        <v>1682.5519471</v>
      </c>
      <c r="H502" s="33" t="str">
        <f t="shared" ref="H502:H504" si="159">IF($B502="N/A","N/A",IF(G502&gt;10,"No",IF(G502&lt;-10,"No","Yes")))</f>
        <v>N/A</v>
      </c>
      <c r="I502" s="28" t="s">
        <v>49</v>
      </c>
      <c r="J502" s="28">
        <v>4.7930000000000001</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1606.6673095000001</v>
      </c>
      <c r="F503" s="33" t="str">
        <f t="shared" si="158"/>
        <v>N/A</v>
      </c>
      <c r="G503" s="47">
        <v>1684.4696738</v>
      </c>
      <c r="H503" s="33" t="str">
        <f t="shared" si="159"/>
        <v>N/A</v>
      </c>
      <c r="I503" s="28" t="s">
        <v>1207</v>
      </c>
      <c r="J503" s="28">
        <v>4.8419999999999996</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1571.7840074000001</v>
      </c>
      <c r="F504" s="33" t="str">
        <f t="shared" si="158"/>
        <v>N/A</v>
      </c>
      <c r="G504" s="47">
        <v>1629.2292473</v>
      </c>
      <c r="H504" s="33" t="str">
        <f t="shared" si="159"/>
        <v>N/A</v>
      </c>
      <c r="I504" s="28" t="s">
        <v>1207</v>
      </c>
      <c r="J504" s="28">
        <v>3.6549999999999998</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827590</v>
      </c>
      <c r="D506" s="33" t="str">
        <f t="shared" ref="D506:D511" si="161">IF($B506="N/A","N/A",IF(C506&gt;10,"No",IF(C506&lt;-10,"No","Yes")))</f>
        <v>N/A</v>
      </c>
      <c r="E506" s="34">
        <v>839790</v>
      </c>
      <c r="F506" s="33" t="str">
        <f t="shared" ref="F506:F511" si="162">IF($B506="N/A","N/A",IF(E506&gt;10,"No",IF(E506&lt;-10,"No","Yes")))</f>
        <v>N/A</v>
      </c>
      <c r="G506" s="34">
        <v>880112</v>
      </c>
      <c r="H506" s="33" t="str">
        <f t="shared" ref="H506:H511" si="163">IF($B506="N/A","N/A",IF(G506&gt;10,"No",IF(G506&lt;-10,"No","Yes")))</f>
        <v>N/A</v>
      </c>
      <c r="I506" s="28">
        <v>1.474</v>
      </c>
      <c r="J506" s="28">
        <v>4.8010000000000002</v>
      </c>
      <c r="K506" s="34" t="s">
        <v>1193</v>
      </c>
      <c r="L506" s="30" t="str">
        <f t="shared" ref="L506:L514" si="164">IF(J506="Div by 0", "N/A", IF(K506="N/A","N/A", IF(J506&gt;VALUE(MID(K506,1,2)), "No", IF(J506&lt;-1*VALUE(MID(K506,1,2)), "No", "Yes"))))</f>
        <v>Yes</v>
      </c>
    </row>
    <row r="507" spans="1:12">
      <c r="A507" s="5" t="s">
        <v>523</v>
      </c>
      <c r="B507" s="36" t="s">
        <v>49</v>
      </c>
      <c r="C507" s="34">
        <v>68118</v>
      </c>
      <c r="D507" s="33" t="str">
        <f t="shared" si="161"/>
        <v>N/A</v>
      </c>
      <c r="E507" s="34">
        <v>66738</v>
      </c>
      <c r="F507" s="33" t="str">
        <f t="shared" si="162"/>
        <v>N/A</v>
      </c>
      <c r="G507" s="34">
        <v>65027</v>
      </c>
      <c r="H507" s="33" t="str">
        <f t="shared" si="163"/>
        <v>N/A</v>
      </c>
      <c r="I507" s="28">
        <v>-2.0299999999999998</v>
      </c>
      <c r="J507" s="28">
        <v>-2.56</v>
      </c>
      <c r="K507" s="36" t="s">
        <v>1193</v>
      </c>
      <c r="L507" s="30" t="str">
        <f t="shared" si="164"/>
        <v>Yes</v>
      </c>
    </row>
    <row r="508" spans="1:12">
      <c r="A508" s="5" t="s">
        <v>526</v>
      </c>
      <c r="B508" s="36" t="s">
        <v>49</v>
      </c>
      <c r="C508" s="34">
        <v>147266</v>
      </c>
      <c r="D508" s="33" t="str">
        <f t="shared" si="161"/>
        <v>N/A</v>
      </c>
      <c r="E508" s="34">
        <v>152062</v>
      </c>
      <c r="F508" s="33" t="str">
        <f t="shared" si="162"/>
        <v>N/A</v>
      </c>
      <c r="G508" s="34">
        <v>158405</v>
      </c>
      <c r="H508" s="33" t="str">
        <f t="shared" si="163"/>
        <v>N/A</v>
      </c>
      <c r="I508" s="28">
        <v>3.2570000000000001</v>
      </c>
      <c r="J508" s="28">
        <v>4.1710000000000003</v>
      </c>
      <c r="K508" s="36" t="s">
        <v>1193</v>
      </c>
      <c r="L508" s="30" t="str">
        <f t="shared" si="164"/>
        <v>Yes</v>
      </c>
    </row>
    <row r="509" spans="1:12">
      <c r="A509" s="5" t="s">
        <v>529</v>
      </c>
      <c r="B509" s="36" t="s">
        <v>49</v>
      </c>
      <c r="C509" s="34">
        <v>472824</v>
      </c>
      <c r="D509" s="33" t="str">
        <f t="shared" si="161"/>
        <v>N/A</v>
      </c>
      <c r="E509" s="34">
        <v>477200</v>
      </c>
      <c r="F509" s="33" t="str">
        <f t="shared" si="162"/>
        <v>N/A</v>
      </c>
      <c r="G509" s="34">
        <v>502688</v>
      </c>
      <c r="H509" s="33" t="str">
        <f t="shared" si="163"/>
        <v>N/A</v>
      </c>
      <c r="I509" s="28">
        <v>0.92549999999999999</v>
      </c>
      <c r="J509" s="28">
        <v>5.3410000000000002</v>
      </c>
      <c r="K509" s="36" t="s">
        <v>1193</v>
      </c>
      <c r="L509" s="30" t="str">
        <f t="shared" si="164"/>
        <v>Yes</v>
      </c>
    </row>
    <row r="510" spans="1:12">
      <c r="A510" s="5" t="s">
        <v>531</v>
      </c>
      <c r="B510" s="36" t="s">
        <v>49</v>
      </c>
      <c r="C510" s="34">
        <v>139382</v>
      </c>
      <c r="D510" s="33" t="str">
        <f t="shared" si="161"/>
        <v>N/A</v>
      </c>
      <c r="E510" s="34">
        <v>143790</v>
      </c>
      <c r="F510" s="33" t="str">
        <f t="shared" si="162"/>
        <v>N/A</v>
      </c>
      <c r="G510" s="34">
        <v>153992</v>
      </c>
      <c r="H510" s="33" t="str">
        <f t="shared" si="163"/>
        <v>N/A</v>
      </c>
      <c r="I510" s="28">
        <v>3.1629999999999998</v>
      </c>
      <c r="J510" s="28">
        <v>7.0949999999999998</v>
      </c>
      <c r="K510" s="36" t="s">
        <v>1193</v>
      </c>
      <c r="L510" s="30" t="str">
        <f t="shared" si="164"/>
        <v>Yes</v>
      </c>
    </row>
    <row r="511" spans="1:12">
      <c r="A511" s="45" t="s">
        <v>343</v>
      </c>
      <c r="B511" s="34" t="s">
        <v>49</v>
      </c>
      <c r="C511" s="34">
        <v>679071.29</v>
      </c>
      <c r="D511" s="27" t="str">
        <f t="shared" si="161"/>
        <v>N/A</v>
      </c>
      <c r="E511" s="34">
        <v>693501.77</v>
      </c>
      <c r="F511" s="33" t="str">
        <f t="shared" si="162"/>
        <v>N/A</v>
      </c>
      <c r="G511" s="34">
        <v>727937.25</v>
      </c>
      <c r="H511" s="33" t="str">
        <f t="shared" si="163"/>
        <v>N/A</v>
      </c>
      <c r="I511" s="28">
        <v>2.125</v>
      </c>
      <c r="J511" s="28">
        <v>4.9649999999999999</v>
      </c>
      <c r="K511" s="34" t="s">
        <v>107</v>
      </c>
      <c r="L511" s="30" t="str">
        <f t="shared" si="164"/>
        <v>Yes</v>
      </c>
    </row>
    <row r="512" spans="1:12">
      <c r="A512" s="45" t="s">
        <v>624</v>
      </c>
      <c r="B512" s="34" t="s">
        <v>49</v>
      </c>
      <c r="C512" s="34">
        <v>130288</v>
      </c>
      <c r="D512" s="34" t="s">
        <v>49</v>
      </c>
      <c r="E512" s="34">
        <v>131107</v>
      </c>
      <c r="F512" s="34" t="s">
        <v>49</v>
      </c>
      <c r="G512" s="34">
        <v>132152</v>
      </c>
      <c r="H512" s="34" t="s">
        <v>49</v>
      </c>
      <c r="I512" s="28">
        <v>0.62860000000000005</v>
      </c>
      <c r="J512" s="28">
        <v>0.79710000000000003</v>
      </c>
      <c r="K512" s="34" t="s">
        <v>107</v>
      </c>
      <c r="L512" s="30" t="str">
        <f t="shared" si="164"/>
        <v>Yes</v>
      </c>
    </row>
    <row r="513" spans="1:12">
      <c r="A513" s="5" t="s">
        <v>565</v>
      </c>
      <c r="B513" s="34" t="s">
        <v>49</v>
      </c>
      <c r="C513" s="34">
        <v>66112</v>
      </c>
      <c r="D513" s="34" t="s">
        <v>49</v>
      </c>
      <c r="E513" s="34">
        <v>64964</v>
      </c>
      <c r="F513" s="34" t="s">
        <v>49</v>
      </c>
      <c r="G513" s="34">
        <v>63566</v>
      </c>
      <c r="H513" s="34" t="s">
        <v>49</v>
      </c>
      <c r="I513" s="28">
        <v>-1.74</v>
      </c>
      <c r="J513" s="28">
        <v>-2.15</v>
      </c>
      <c r="K513" s="34" t="s">
        <v>107</v>
      </c>
      <c r="L513" s="30" t="str">
        <f t="shared" si="164"/>
        <v>Yes</v>
      </c>
    </row>
    <row r="514" spans="1:12">
      <c r="A514" s="5" t="s">
        <v>527</v>
      </c>
      <c r="B514" s="34" t="s">
        <v>49</v>
      </c>
      <c r="C514" s="34">
        <v>62881</v>
      </c>
      <c r="D514" s="34" t="s">
        <v>49</v>
      </c>
      <c r="E514" s="34">
        <v>63979</v>
      </c>
      <c r="F514" s="34" t="s">
        <v>49</v>
      </c>
      <c r="G514" s="34">
        <v>66310</v>
      </c>
      <c r="H514" s="34" t="s">
        <v>49</v>
      </c>
      <c r="I514" s="28">
        <v>1.746</v>
      </c>
      <c r="J514" s="28">
        <v>3.6429999999999998</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3209254573</v>
      </c>
      <c r="D516" s="33" t="str">
        <f>IF($B516="N/A","N/A",IF(C516&gt;10,"No",IF(C516&lt;-10,"No","Yes")))</f>
        <v>N/A</v>
      </c>
      <c r="E516" s="47">
        <v>3587340678</v>
      </c>
      <c r="F516" s="33" t="str">
        <f>IF($B516="N/A","N/A",IF(E516&gt;10,"No",IF(E516&lt;-10,"No","Yes")))</f>
        <v>N/A</v>
      </c>
      <c r="G516" s="47">
        <v>3868893875</v>
      </c>
      <c r="H516" s="33" t="str">
        <f>IF($B516="N/A","N/A",IF(G516&gt;10,"No",IF(G516&lt;-10,"No","Yes")))</f>
        <v>N/A</v>
      </c>
      <c r="I516" s="28">
        <v>11.78</v>
      </c>
      <c r="J516" s="28">
        <v>7.8490000000000002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3877.8315023</v>
      </c>
      <c r="D518" s="33" t="str">
        <f>IF($B518="N/A","N/A",IF(C518&gt;10,"No",IF(C518&lt;-10,"No","Yes")))</f>
        <v>N/A</v>
      </c>
      <c r="E518" s="47">
        <v>4271.7115922000003</v>
      </c>
      <c r="F518" s="33" t="str">
        <f>IF($B518="N/A","N/A",IF(E518&gt;10,"No",IF(E518&lt;-10,"No","Yes")))</f>
        <v>N/A</v>
      </c>
      <c r="G518" s="47">
        <v>4395.9108329000001</v>
      </c>
      <c r="H518" s="33" t="str">
        <f>IF($B518="N/A","N/A",IF(G518&gt;10,"No",IF(G518&lt;-10,"No","Yes")))</f>
        <v>N/A</v>
      </c>
      <c r="I518" s="28">
        <v>10.16</v>
      </c>
      <c r="J518" s="28">
        <v>2.907</v>
      </c>
      <c r="K518" s="36" t="s">
        <v>1193</v>
      </c>
      <c r="L518" s="30" t="str">
        <f>IF(J518="Div by 0", "N/A", IF(K518="N/A","N/A", IF(J518&gt;VALUE(MID(K518,1,2)), "No", IF(J518&lt;-1*VALUE(MID(K518,1,2)), "No", "Yes"))))</f>
        <v>Yes</v>
      </c>
    </row>
    <row r="519" spans="1:12">
      <c r="A519" s="5" t="s">
        <v>524</v>
      </c>
      <c r="B519" s="36" t="s">
        <v>49</v>
      </c>
      <c r="C519" s="47">
        <v>8685.8140579999999</v>
      </c>
      <c r="D519" s="33" t="str">
        <f>IF($B519="N/A","N/A",IF(C519&gt;10,"No",IF(C519&lt;-10,"No","Yes")))</f>
        <v>N/A</v>
      </c>
      <c r="E519" s="47">
        <v>9470.8046539999996</v>
      </c>
      <c r="F519" s="33" t="str">
        <f>IF($B519="N/A","N/A",IF(E519&gt;10,"No",IF(E519&lt;-10,"No","Yes")))</f>
        <v>N/A</v>
      </c>
      <c r="G519" s="47">
        <v>9946.1819859000007</v>
      </c>
      <c r="H519" s="33" t="str">
        <f>IF($B519="N/A","N/A",IF(G519&gt;10,"No",IF(G519&lt;-10,"No","Yes")))</f>
        <v>N/A</v>
      </c>
      <c r="I519" s="28">
        <v>9.0380000000000003</v>
      </c>
      <c r="J519" s="28">
        <v>5.0190000000000001</v>
      </c>
      <c r="K519" s="36" t="s">
        <v>1193</v>
      </c>
      <c r="L519" s="30" t="str">
        <f>IF(J519="Div by 0", "N/A", IF(K519="N/A","N/A", IF(J519&gt;VALUE(MID(K519,1,2)), "No", IF(J519&lt;-1*VALUE(MID(K519,1,2)), "No", "Yes"))))</f>
        <v>Yes</v>
      </c>
    </row>
    <row r="520" spans="1:12">
      <c r="A520" s="5" t="s">
        <v>527</v>
      </c>
      <c r="B520" s="36" t="s">
        <v>49</v>
      </c>
      <c r="C520" s="47">
        <v>9233.8037225000007</v>
      </c>
      <c r="D520" s="33" t="str">
        <f>IF($B520="N/A","N/A",IF(C520&gt;10,"No",IF(C520&lt;-10,"No","Yes")))</f>
        <v>N/A</v>
      </c>
      <c r="E520" s="47">
        <v>10216.756922</v>
      </c>
      <c r="F520" s="33" t="str">
        <f>IF($B520="N/A","N/A",IF(E520&gt;10,"No",IF(E520&lt;-10,"No","Yes")))</f>
        <v>N/A</v>
      </c>
      <c r="G520" s="47">
        <v>10948.094983999999</v>
      </c>
      <c r="H520" s="33" t="str">
        <f>IF($B520="N/A","N/A",IF(G520&gt;10,"No",IF(G520&lt;-10,"No","Yes")))</f>
        <v>N/A</v>
      </c>
      <c r="I520" s="28">
        <v>10.65</v>
      </c>
      <c r="J520" s="28">
        <v>7.1580000000000004</v>
      </c>
      <c r="K520" s="36" t="s">
        <v>1193</v>
      </c>
      <c r="L520" s="30" t="str">
        <f>IF(J520="Div by 0", "N/A", IF(K520="N/A","N/A", IF(J520&gt;VALUE(MID(K520,1,2)), "No", IF(J520&lt;-1*VALUE(MID(K520,1,2)), "No", "Yes"))))</f>
        <v>Yes</v>
      </c>
    </row>
    <row r="521" spans="1:12">
      <c r="A521" s="5" t="s">
        <v>530</v>
      </c>
      <c r="B521" s="36" t="s">
        <v>49</v>
      </c>
      <c r="C521" s="47">
        <v>1771.7445688</v>
      </c>
      <c r="D521" s="33" t="str">
        <f>IF($B521="N/A","N/A",IF(C521&gt;10,"No",IF(C521&lt;-10,"No","Yes")))</f>
        <v>N/A</v>
      </c>
      <c r="E521" s="47">
        <v>1888.3761231999999</v>
      </c>
      <c r="F521" s="33" t="str">
        <f>IF($B521="N/A","N/A",IF(E521&gt;10,"No",IF(E521&lt;-10,"No","Yes")))</f>
        <v>N/A</v>
      </c>
      <c r="G521" s="47">
        <v>1904.9947522</v>
      </c>
      <c r="H521" s="33" t="str">
        <f>IF($B521="N/A","N/A",IF(G521&gt;10,"No",IF(G521&lt;-10,"No","Yes")))</f>
        <v>N/A</v>
      </c>
      <c r="I521" s="28">
        <v>6.5830000000000002</v>
      </c>
      <c r="J521" s="28">
        <v>0.88</v>
      </c>
      <c r="K521" s="36" t="s">
        <v>1193</v>
      </c>
      <c r="L521" s="30" t="str">
        <f>IF(J521="Div by 0", "N/A", IF(K521="N/A","N/A", IF(J521&gt;VALUE(MID(K521,1,2)), "No", IF(J521&lt;-1*VALUE(MID(K521,1,2)), "No", "Yes"))))</f>
        <v>Yes</v>
      </c>
    </row>
    <row r="522" spans="1:12">
      <c r="A522" s="5" t="s">
        <v>532</v>
      </c>
      <c r="B522" s="36" t="s">
        <v>49</v>
      </c>
      <c r="C522" s="47">
        <v>3013.6287182000001</v>
      </c>
      <c r="D522" s="33" t="str">
        <f>IF($B522="N/A","N/A",IF(C522&gt;10,"No",IF(C522&lt;-10,"No","Yes")))</f>
        <v>N/A</v>
      </c>
      <c r="E522" s="47">
        <v>3481.2194172</v>
      </c>
      <c r="F522" s="33" t="str">
        <f>IF($B522="N/A","N/A",IF(E522&gt;10,"No",IF(E522&lt;-10,"No","Yes")))</f>
        <v>N/A</v>
      </c>
      <c r="G522" s="47">
        <v>3443.5068769999998</v>
      </c>
      <c r="H522" s="33" t="str">
        <f>IF($B522="N/A","N/A",IF(G522&gt;10,"No",IF(G522&lt;-10,"No","Yes")))</f>
        <v>N/A</v>
      </c>
      <c r="I522" s="28">
        <v>15.52</v>
      </c>
      <c r="J522" s="28">
        <v>-1.08</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4308.2141644000003</v>
      </c>
      <c r="F524" s="33" t="str">
        <f t="shared" ref="F524:F525" si="166">IF($B524="N/A","N/A",IF(E524&gt;10,"No",IF(E524&lt;-10,"No","Yes")))</f>
        <v>N/A</v>
      </c>
      <c r="G524" s="47">
        <v>4391.2779892999997</v>
      </c>
      <c r="H524" s="33" t="str">
        <f t="shared" ref="H524:H525" si="167">IF($B524="N/A","N/A",IF(G524&gt;10,"No",IF(G524&lt;-10,"No","Yes")))</f>
        <v>N/A</v>
      </c>
      <c r="I524" s="28" t="s">
        <v>49</v>
      </c>
      <c r="J524" s="28">
        <v>1.9279999999999999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4220.0711189000003</v>
      </c>
      <c r="F525" s="33" t="str">
        <f t="shared" si="166"/>
        <v>N/A</v>
      </c>
      <c r="G525" s="47">
        <v>4402.4984297999999</v>
      </c>
      <c r="H525" s="33" t="str">
        <f t="shared" si="167"/>
        <v>N/A</v>
      </c>
      <c r="I525" s="28" t="s">
        <v>49</v>
      </c>
      <c r="J525" s="28">
        <v>4.3230000000000004</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7645.9601727999998</v>
      </c>
      <c r="D527" s="33" t="str">
        <f>IF($B527="N/A","N/A",IF(C527&gt;10,"No",IF(C527&lt;-10,"No","Yes")))</f>
        <v>N/A</v>
      </c>
      <c r="E527" s="47">
        <v>8267.0301204000007</v>
      </c>
      <c r="F527" s="33" t="str">
        <f>IF($B527="N/A","N/A",IF(E527&gt;10,"No",IF(E527&lt;-10,"No","Yes")))</f>
        <v>N/A</v>
      </c>
      <c r="G527" s="47">
        <v>8647.6785973999995</v>
      </c>
      <c r="H527" s="33" t="str">
        <f>IF($B527="N/A","N/A",IF(G527&gt;10,"No",IF(G527&lt;-10,"No","Yes")))</f>
        <v>N/A</v>
      </c>
      <c r="I527" s="28">
        <v>8.1229999999999993</v>
      </c>
      <c r="J527" s="28">
        <v>4.6040000000000001</v>
      </c>
      <c r="K527" s="36" t="s">
        <v>1193</v>
      </c>
      <c r="L527" s="30" t="str">
        <f>IF(J527="Div by 0", "N/A", IF(K527="N/A","N/A", IF(J527&gt;VALUE(MID(K527,1,2)), "No", IF(J527&lt;-1*VALUE(MID(K527,1,2)), "No", "Yes"))))</f>
        <v>Yes</v>
      </c>
    </row>
    <row r="528" spans="1:12">
      <c r="A528" s="5" t="s">
        <v>524</v>
      </c>
      <c r="B528" s="36" t="s">
        <v>49</v>
      </c>
      <c r="C528" s="47">
        <v>8744.5468144999995</v>
      </c>
      <c r="D528" s="33" t="str">
        <f>IF($B528="N/A","N/A",IF(C528&gt;10,"No",IF(C528&lt;-10,"No","Yes")))</f>
        <v>N/A</v>
      </c>
      <c r="E528" s="47">
        <v>9528.1369374000005</v>
      </c>
      <c r="F528" s="33" t="str">
        <f>IF($B528="N/A","N/A",IF(E528&gt;10,"No",IF(E528&lt;-10,"No","Yes")))</f>
        <v>N/A</v>
      </c>
      <c r="G528" s="47">
        <v>10007.088900000001</v>
      </c>
      <c r="H528" s="33" t="str">
        <f>IF($B528="N/A","N/A",IF(G528&gt;10,"No",IF(G528&lt;-10,"No","Yes")))</f>
        <v>N/A</v>
      </c>
      <c r="I528" s="28">
        <v>8.9610000000000003</v>
      </c>
      <c r="J528" s="28">
        <v>5.0270000000000001</v>
      </c>
      <c r="K528" s="36" t="s">
        <v>1193</v>
      </c>
      <c r="L528" s="30" t="str">
        <f>IF(J528="Div by 0", "N/A", IF(K528="N/A","N/A", IF(J528&gt;VALUE(MID(K528,1,2)), "No", IF(J528&lt;-1*VALUE(MID(K528,1,2)), "No", "Yes"))))</f>
        <v>Yes</v>
      </c>
    </row>
    <row r="529" spans="1:12">
      <c r="A529" s="5" t="s">
        <v>527</v>
      </c>
      <c r="B529" s="36" t="s">
        <v>49</v>
      </c>
      <c r="C529" s="47">
        <v>6536.1772873</v>
      </c>
      <c r="D529" s="33" t="str">
        <f>IF($B529="N/A","N/A",IF(C529&gt;10,"No",IF(C529&lt;-10,"No","Yes")))</f>
        <v>N/A</v>
      </c>
      <c r="E529" s="47">
        <v>7031.8425264999996</v>
      </c>
      <c r="F529" s="33" t="str">
        <f>IF($B529="N/A","N/A",IF(E529&gt;10,"No",IF(E529&lt;-10,"No","Yes")))</f>
        <v>N/A</v>
      </c>
      <c r="G529" s="47">
        <v>7373.8136932999996</v>
      </c>
      <c r="H529" s="33" t="str">
        <f>IF($B529="N/A","N/A",IF(G529&gt;10,"No",IF(G529&lt;-10,"No","Yes")))</f>
        <v>N/A</v>
      </c>
      <c r="I529" s="28">
        <v>7.5830000000000002</v>
      </c>
      <c r="J529" s="28">
        <v>4.8630000000000004</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8078.7418829999997</v>
      </c>
      <c r="F530" s="33" t="str">
        <f t="shared" ref="F530:F535" si="169">IF($B530="N/A","N/A",IF(E530&gt;10,"No",IF(E530&lt;-10,"No","Yes")))</f>
        <v>N/A</v>
      </c>
      <c r="G530" s="47">
        <v>8446.3422346000007</v>
      </c>
      <c r="H530" s="33" t="str">
        <f t="shared" ref="H530:H531" si="170">IF($B530="N/A","N/A",IF(G530&gt;10,"No",IF(G530&lt;-10,"No","Yes")))</f>
        <v>N/A</v>
      </c>
      <c r="I530" s="28" t="s">
        <v>49</v>
      </c>
      <c r="J530" s="28">
        <v>4.55</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8626.6722305000003</v>
      </c>
      <c r="F531" s="33" t="str">
        <f t="shared" si="169"/>
        <v>N/A</v>
      </c>
      <c r="G531" s="47">
        <v>9026.3693320999992</v>
      </c>
      <c r="H531" s="33" t="str">
        <f t="shared" si="170"/>
        <v>N/A</v>
      </c>
      <c r="I531" s="28" t="s">
        <v>49</v>
      </c>
      <c r="J531" s="28">
        <v>4.633</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1605.5591651</v>
      </c>
      <c r="F533" s="33" t="str">
        <f t="shared" si="169"/>
        <v>N/A</v>
      </c>
      <c r="G533" s="47">
        <v>1682.4896590999999</v>
      </c>
      <c r="H533" s="33" t="str">
        <f t="shared" ref="H533:H535" si="172">IF($B533="N/A","N/A",IF(G533&gt;10,"No",IF(G533&lt;-10,"No","Yes")))</f>
        <v>N/A</v>
      </c>
      <c r="I533" s="28" t="s">
        <v>49</v>
      </c>
      <c r="J533" s="28">
        <v>4.7919999999999998</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1606.6330215999999</v>
      </c>
      <c r="F534" s="33" t="str">
        <f t="shared" si="169"/>
        <v>N/A</v>
      </c>
      <c r="G534" s="47">
        <v>1684.4052938</v>
      </c>
      <c r="H534" s="33" t="str">
        <f t="shared" si="172"/>
        <v>N/A</v>
      </c>
      <c r="I534" s="28" t="s">
        <v>49</v>
      </c>
      <c r="J534" s="28">
        <v>4.8410000000000002</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1571.7840074000001</v>
      </c>
      <c r="F535" s="33" t="str">
        <f t="shared" si="169"/>
        <v>N/A</v>
      </c>
      <c r="G535" s="47">
        <v>1629.2292473</v>
      </c>
      <c r="H535" s="33" t="str">
        <f t="shared" si="172"/>
        <v>N/A</v>
      </c>
      <c r="I535" s="28" t="s">
        <v>49</v>
      </c>
      <c r="J535" s="28">
        <v>3.6549999999999998</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94.890948416000001</v>
      </c>
      <c r="D537" s="27" t="str">
        <f t="shared" ref="D537:D575" si="174">IF($B537="N/A","N/A",IF(C537&gt;10,"No",IF(C537&lt;-10,"No","Yes")))</f>
        <v>N/A</v>
      </c>
      <c r="E537" s="35">
        <v>99.986425178000005</v>
      </c>
      <c r="F537" s="27" t="str">
        <f t="shared" ref="F537:F575" si="175">IF($B537="N/A","N/A",IF(E537&gt;10,"No",IF(E537&lt;-10,"No","Yes")))</f>
        <v>N/A</v>
      </c>
      <c r="G537" s="35">
        <v>99.999772755999999</v>
      </c>
      <c r="H537" s="27" t="str">
        <f t="shared" ref="H537:H575" si="176">IF($B537="N/A","N/A",IF(G537&gt;10,"No",IF(G537&lt;-10,"No","Yes")))</f>
        <v>N/A</v>
      </c>
      <c r="I537" s="28">
        <v>5.37</v>
      </c>
      <c r="J537" s="28">
        <v>1.3299999999999999E-2</v>
      </c>
      <c r="K537" s="29" t="s">
        <v>1193</v>
      </c>
      <c r="L537" s="30" t="str">
        <f t="shared" ref="L537:L605" si="177">IF(J537="Div by 0", "N/A", IF(K537="N/A","N/A", IF(J537&gt;VALUE(MID(K537,1,2)), "No", IF(J537&lt;-1*VALUE(MID(K537,1,2)), "No", "Yes"))))</f>
        <v>Yes</v>
      </c>
    </row>
    <row r="538" spans="1:12">
      <c r="A538" s="46" t="s">
        <v>141</v>
      </c>
      <c r="B538" s="25" t="s">
        <v>49</v>
      </c>
      <c r="C538" s="34">
        <v>785308</v>
      </c>
      <c r="D538" s="27" t="str">
        <f t="shared" si="174"/>
        <v>N/A</v>
      </c>
      <c r="E538" s="34">
        <v>839676</v>
      </c>
      <c r="F538" s="27" t="str">
        <f t="shared" si="175"/>
        <v>N/A</v>
      </c>
      <c r="G538" s="34">
        <v>880110</v>
      </c>
      <c r="H538" s="27" t="str">
        <f t="shared" si="176"/>
        <v>N/A</v>
      </c>
      <c r="I538" s="28">
        <v>6.923</v>
      </c>
      <c r="J538" s="28">
        <v>4.8150000000000004</v>
      </c>
      <c r="K538" s="29" t="s">
        <v>1193</v>
      </c>
      <c r="L538" s="30" t="str">
        <f t="shared" si="177"/>
        <v>Yes</v>
      </c>
    </row>
    <row r="539" spans="1:12">
      <c r="A539" s="5" t="s">
        <v>524</v>
      </c>
      <c r="B539" s="36" t="s">
        <v>49</v>
      </c>
      <c r="C539" s="34">
        <v>64764</v>
      </c>
      <c r="D539" s="34" t="str">
        <f t="shared" si="174"/>
        <v>N/A</v>
      </c>
      <c r="E539" s="34">
        <v>66720</v>
      </c>
      <c r="F539" s="34" t="str">
        <f t="shared" si="175"/>
        <v>N/A</v>
      </c>
      <c r="G539" s="34">
        <v>65027</v>
      </c>
      <c r="H539" s="33" t="str">
        <f t="shared" si="176"/>
        <v>N/A</v>
      </c>
      <c r="I539" s="28">
        <v>3.02</v>
      </c>
      <c r="J539" s="28">
        <v>-2.54</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17664</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28315</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19048</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143052</v>
      </c>
      <c r="D545" s="34" t="str">
        <f t="shared" si="174"/>
        <v>N/A</v>
      </c>
      <c r="E545" s="34">
        <v>152014</v>
      </c>
      <c r="F545" s="34" t="str">
        <f t="shared" si="175"/>
        <v>N/A</v>
      </c>
      <c r="G545" s="34">
        <v>158404</v>
      </c>
      <c r="H545" s="33" t="str">
        <f t="shared" si="176"/>
        <v>N/A</v>
      </c>
      <c r="I545" s="28">
        <v>6.2649999999999997</v>
      </c>
      <c r="J545" s="28">
        <v>4.2039999999999997</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112859</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33600</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1356</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10589</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452590</v>
      </c>
      <c r="D552" s="34" t="str">
        <f t="shared" si="174"/>
        <v>N/A</v>
      </c>
      <c r="E552" s="34">
        <v>477152</v>
      </c>
      <c r="F552" s="34" t="str">
        <f t="shared" si="175"/>
        <v>N/A</v>
      </c>
      <c r="G552" s="34">
        <v>502687</v>
      </c>
      <c r="H552" s="33" t="str">
        <f t="shared" si="176"/>
        <v>N/A</v>
      </c>
      <c r="I552" s="28">
        <v>5.4269999999999996</v>
      </c>
      <c r="J552" s="28">
        <v>5.3520000000000003</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112330</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354142</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21809</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14330</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76</v>
      </c>
      <c r="H559" s="30" t="str">
        <f t="shared" si="186"/>
        <v>N/A</v>
      </c>
      <c r="I559" s="28" t="s">
        <v>49</v>
      </c>
      <c r="J559" s="28" t="s">
        <v>49</v>
      </c>
      <c r="K559" s="34" t="s">
        <v>1193</v>
      </c>
      <c r="L559" s="30" t="str">
        <f t="shared" si="177"/>
        <v>No</v>
      </c>
    </row>
    <row r="560" spans="1:12">
      <c r="A560" s="5" t="s">
        <v>532</v>
      </c>
      <c r="B560" s="36" t="s">
        <v>49</v>
      </c>
      <c r="C560" s="34">
        <v>124902</v>
      </c>
      <c r="D560" s="34" t="str">
        <f t="shared" si="174"/>
        <v>N/A</v>
      </c>
      <c r="E560" s="34">
        <v>143790</v>
      </c>
      <c r="F560" s="34" t="str">
        <f t="shared" si="175"/>
        <v>N/A</v>
      </c>
      <c r="G560" s="34">
        <v>153992</v>
      </c>
      <c r="H560" s="33" t="str">
        <f t="shared" si="176"/>
        <v>N/A</v>
      </c>
      <c r="I560" s="28">
        <v>15.12</v>
      </c>
      <c r="J560" s="28">
        <v>7.0949999999999998</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85377</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35271</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20207</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13137</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328389</v>
      </c>
      <c r="F567" s="34" t="str">
        <f t="shared" si="175"/>
        <v>N/A</v>
      </c>
      <c r="G567" s="34">
        <v>482043</v>
      </c>
      <c r="H567" s="33" t="str">
        <f t="shared" si="176"/>
        <v>N/A</v>
      </c>
      <c r="I567" s="28" t="s">
        <v>49</v>
      </c>
      <c r="J567" s="28">
        <v>46.79</v>
      </c>
      <c r="K567" s="29" t="s">
        <v>1193</v>
      </c>
      <c r="L567" s="30" t="str">
        <f>IF(J567="Div by 0", "N/A", IF(OR(J567="N/A",K567="N/A"),"N/A", IF(J567&gt;VALUE(MID(K567,1,2)), "No", IF(J567&lt;-1*VALUE(MID(K567,1,2)), "No", "Yes"))))</f>
        <v>No</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449</v>
      </c>
      <c r="F572" s="34" t="str">
        <f t="shared" si="175"/>
        <v>N/A</v>
      </c>
      <c r="G572" s="34">
        <v>460</v>
      </c>
      <c r="H572" s="33" t="str">
        <f t="shared" si="176"/>
        <v>N/A</v>
      </c>
      <c r="I572" s="28" t="s">
        <v>49</v>
      </c>
      <c r="J572" s="28">
        <v>2.4500000000000002</v>
      </c>
      <c r="K572" s="29" t="s">
        <v>1193</v>
      </c>
      <c r="L572" s="30" t="str">
        <f t="shared" si="190"/>
        <v>Yes</v>
      </c>
    </row>
    <row r="573" spans="1:12">
      <c r="A573" s="51" t="s">
        <v>920</v>
      </c>
      <c r="B573" s="25" t="s">
        <v>49</v>
      </c>
      <c r="C573" s="34" t="s">
        <v>49</v>
      </c>
      <c r="D573" s="34" t="str">
        <f t="shared" si="174"/>
        <v>N/A</v>
      </c>
      <c r="E573" s="34">
        <v>123258</v>
      </c>
      <c r="F573" s="34" t="str">
        <f t="shared" si="175"/>
        <v>N/A</v>
      </c>
      <c r="G573" s="34">
        <v>128433</v>
      </c>
      <c r="H573" s="33" t="str">
        <f t="shared" si="176"/>
        <v>N/A</v>
      </c>
      <c r="I573" s="28" t="s">
        <v>49</v>
      </c>
      <c r="J573" s="28">
        <v>4.1989999999999998</v>
      </c>
      <c r="K573" s="29" t="s">
        <v>1193</v>
      </c>
      <c r="L573" s="30" t="str">
        <f t="shared" si="190"/>
        <v>Yes</v>
      </c>
    </row>
    <row r="574" spans="1:12">
      <c r="A574" s="94" t="s">
        <v>921</v>
      </c>
      <c r="B574" s="36" t="s">
        <v>49</v>
      </c>
      <c r="C574" s="34" t="s">
        <v>49</v>
      </c>
      <c r="D574" s="34" t="str">
        <f t="shared" si="174"/>
        <v>N/A</v>
      </c>
      <c r="E574" s="34">
        <v>839352</v>
      </c>
      <c r="F574" s="34" t="str">
        <f t="shared" si="175"/>
        <v>N/A</v>
      </c>
      <c r="G574" s="34">
        <v>879756</v>
      </c>
      <c r="H574" s="33" t="str">
        <f t="shared" si="176"/>
        <v>N/A</v>
      </c>
      <c r="I574" s="35" t="s">
        <v>49</v>
      </c>
      <c r="J574" s="35">
        <v>4.8140000000000001</v>
      </c>
      <c r="K574" s="36" t="s">
        <v>1193</v>
      </c>
      <c r="L574" s="30" t="str">
        <f t="shared" si="190"/>
        <v>Yes</v>
      </c>
    </row>
    <row r="575" spans="1:12">
      <c r="A575" s="94" t="s">
        <v>922</v>
      </c>
      <c r="B575" s="36" t="s">
        <v>49</v>
      </c>
      <c r="C575" s="34" t="s">
        <v>49</v>
      </c>
      <c r="D575" s="34" t="str">
        <f t="shared" si="174"/>
        <v>N/A</v>
      </c>
      <c r="E575" s="34">
        <v>839352</v>
      </c>
      <c r="F575" s="34" t="str">
        <f t="shared" si="175"/>
        <v>N/A</v>
      </c>
      <c r="G575" s="34">
        <v>879756</v>
      </c>
      <c r="H575" s="33" t="str">
        <f t="shared" si="176"/>
        <v>N/A</v>
      </c>
      <c r="I575" s="35" t="s">
        <v>49</v>
      </c>
      <c r="J575" s="35">
        <v>4.8140000000000001</v>
      </c>
      <c r="K575" s="36" t="s">
        <v>1193</v>
      </c>
      <c r="L575" s="30" t="str">
        <f t="shared" si="190"/>
        <v>Yes</v>
      </c>
    </row>
    <row r="576" spans="1:12">
      <c r="A576" s="46" t="s">
        <v>345</v>
      </c>
      <c r="B576" s="36" t="s">
        <v>86</v>
      </c>
      <c r="C576" s="35">
        <v>0.76292521179999995</v>
      </c>
      <c r="D576" s="27" t="str">
        <f>IF($B576="N/A","N/A",IF(C576&gt;=20,"No",IF(C576&lt;0,"No","Yes")))</f>
        <v>Yes</v>
      </c>
      <c r="E576" s="35">
        <v>1.384365442</v>
      </c>
      <c r="F576" s="27" t="str">
        <f>IF($B576="N/A","N/A",IF(E576&gt;=20,"No",IF(E576&lt;0,"No","Yes")))</f>
        <v>Yes</v>
      </c>
      <c r="G576" s="35">
        <v>2.3647012530999998</v>
      </c>
      <c r="H576" s="27" t="str">
        <f>IF($B576="N/A","N/A",IF(G576&gt;=20,"No",IF(G576&lt;0,"No","Yes")))</f>
        <v>Yes</v>
      </c>
      <c r="I576" s="28">
        <v>81.45</v>
      </c>
      <c r="J576" s="28">
        <v>70.81</v>
      </c>
      <c r="K576" s="29" t="s">
        <v>1193</v>
      </c>
      <c r="L576" s="30" t="str">
        <f t="shared" si="177"/>
        <v>No</v>
      </c>
    </row>
    <row r="577" spans="1:12">
      <c r="A577" s="46" t="s">
        <v>346</v>
      </c>
      <c r="B577" s="25" t="s">
        <v>49</v>
      </c>
      <c r="C577" s="35">
        <v>95.625844283000006</v>
      </c>
      <c r="D577" s="27" t="str">
        <f>IF($B577="N/A","N/A",IF(C577&gt;10,"No",IF(C577&lt;-10,"No","Yes")))</f>
        <v>N/A</v>
      </c>
      <c r="E577" s="35">
        <v>98.611820879000007</v>
      </c>
      <c r="F577" s="27" t="str">
        <f>IF($B577="N/A","N/A",IF(E577&gt;10,"No",IF(E577&lt;-10,"No","Yes")))</f>
        <v>N/A</v>
      </c>
      <c r="G577" s="35">
        <v>97.635298746999993</v>
      </c>
      <c r="H577" s="27" t="str">
        <f>IF($B577="N/A","N/A",IF(G577&gt;10,"No",IF(G577&lt;-10,"No","Yes")))</f>
        <v>N/A</v>
      </c>
      <c r="I577" s="28">
        <v>3.1230000000000002</v>
      </c>
      <c r="J577" s="28">
        <v>-0.99</v>
      </c>
      <c r="K577" s="29" t="s">
        <v>1193</v>
      </c>
      <c r="L577" s="30" t="str">
        <f t="shared" si="177"/>
        <v>Yes</v>
      </c>
    </row>
    <row r="578" spans="1:12">
      <c r="A578" s="46" t="s">
        <v>347</v>
      </c>
      <c r="B578" s="25" t="s">
        <v>49</v>
      </c>
      <c r="C578" s="35">
        <v>9.13361169E-2</v>
      </c>
      <c r="D578" s="27" t="str">
        <f>IF($B578="N/A","N/A",IF(C578&gt;10,"No",IF(C578&lt;-10,"No","Yes")))</f>
        <v>N/A</v>
      </c>
      <c r="E578" s="35">
        <v>0</v>
      </c>
      <c r="F578" s="27" t="str">
        <f>IF($B578="N/A","N/A",IF(E578&gt;10,"No",IF(E578&lt;-10,"No","Yes")))</f>
        <v>N/A</v>
      </c>
      <c r="G578" s="35">
        <v>0</v>
      </c>
      <c r="H578" s="27" t="str">
        <f>IF($B578="N/A","N/A",IF(G578&gt;10,"No",IF(G578&lt;-10,"No","Yes")))</f>
        <v>N/A</v>
      </c>
      <c r="I578" s="28">
        <v>-100</v>
      </c>
      <c r="J578" s="28" t="s">
        <v>1207</v>
      </c>
      <c r="K578" s="29" t="s">
        <v>1193</v>
      </c>
      <c r="L578" s="30" t="str">
        <f t="shared" si="177"/>
        <v>N/A</v>
      </c>
    </row>
    <row r="579" spans="1:12" ht="12.75" customHeight="1">
      <c r="A579" s="55" t="s">
        <v>348</v>
      </c>
      <c r="B579" s="25" t="s">
        <v>49</v>
      </c>
      <c r="C579" s="35">
        <v>0.32180573810000002</v>
      </c>
      <c r="D579" s="27" t="str">
        <f>IF($B579="N/A","N/A",IF(C579&gt;10,"No",IF(C579&lt;-10,"No","Yes")))</f>
        <v>N/A</v>
      </c>
      <c r="E579" s="35">
        <v>0.93340823650000004</v>
      </c>
      <c r="F579" s="27" t="str">
        <f>IF($B579="N/A","N/A",IF(E579&gt;10,"No",IF(E579&lt;-10,"No","Yes")))</f>
        <v>N/A</v>
      </c>
      <c r="G579" s="35">
        <v>3.7157548004000001</v>
      </c>
      <c r="H579" s="27" t="str">
        <f>IF($B579="N/A","N/A",IF(G579&gt;10,"No",IF(G579&lt;-10,"No","Yes")))</f>
        <v>N/A</v>
      </c>
      <c r="I579" s="28">
        <v>190.1</v>
      </c>
      <c r="J579" s="28">
        <v>298.10000000000002</v>
      </c>
      <c r="K579" s="29" t="s">
        <v>1193</v>
      </c>
      <c r="L579" s="30" t="str">
        <f t="shared" si="177"/>
        <v>No</v>
      </c>
    </row>
    <row r="580" spans="1:12" ht="12.75" customHeight="1">
      <c r="A580" s="55" t="s">
        <v>737</v>
      </c>
      <c r="B580" s="25" t="s">
        <v>49</v>
      </c>
      <c r="C580" s="35">
        <v>96.781942619000006</v>
      </c>
      <c r="D580" s="27" t="str">
        <f>IF($B580="N/A","N/A",IF(C580&gt;10,"No",IF(C580&lt;-10,"No","Yes")))</f>
        <v>N/A</v>
      </c>
      <c r="E580" s="35">
        <v>99.066591763999995</v>
      </c>
      <c r="F580" s="27" t="str">
        <f>IF($B580="N/A","N/A",IF(E580&gt;10,"No",IF(E580&lt;-10,"No","Yes")))</f>
        <v>N/A</v>
      </c>
      <c r="G580" s="35">
        <v>96.284245200000001</v>
      </c>
      <c r="H580" s="27" t="str">
        <f>IF($B580="N/A","N/A",IF(G580&gt;10,"No",IF(G580&lt;-10,"No","Yes")))</f>
        <v>N/A</v>
      </c>
      <c r="I580" s="28">
        <v>2.3610000000000002</v>
      </c>
      <c r="J580" s="28">
        <v>-2.81</v>
      </c>
      <c r="K580" s="29" t="s">
        <v>1193</v>
      </c>
      <c r="L580" s="30" t="str">
        <f t="shared" si="177"/>
        <v>Yes</v>
      </c>
    </row>
    <row r="581" spans="1:12">
      <c r="A581" s="55" t="s">
        <v>349</v>
      </c>
      <c r="B581" s="25" t="s">
        <v>49</v>
      </c>
      <c r="C581" s="35">
        <v>2.26623759E-2</v>
      </c>
      <c r="D581" s="27" t="str">
        <f>IF($B581="N/A","N/A",IF(C581&gt;10,"No",IF(C581&lt;-10,"No","Yes")))</f>
        <v>N/A</v>
      </c>
      <c r="E581" s="35">
        <v>0</v>
      </c>
      <c r="F581" s="27" t="str">
        <f>IF($B581="N/A","N/A",IF(E581&gt;10,"No",IF(E581&lt;-10,"No","Yes")))</f>
        <v>N/A</v>
      </c>
      <c r="G581" s="35">
        <v>0</v>
      </c>
      <c r="H581" s="27" t="str">
        <f>IF($B581="N/A","N/A",IF(G581&gt;10,"No",IF(G581&lt;-10,"No","Yes")))</f>
        <v>N/A</v>
      </c>
      <c r="I581" s="28">
        <v>-100</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50.149035652000002</v>
      </c>
      <c r="F582" s="27" t="str">
        <f t="shared" ref="F582:F587" si="192">IF($B582="N/A","N/A",IF(E582&gt;10,"No",IF(E582&lt;-10,"No","Yes")))</f>
        <v>N/A</v>
      </c>
      <c r="G582" s="35">
        <v>66.999783422999997</v>
      </c>
      <c r="H582" s="27" t="str">
        <f t="shared" ref="H582:H587" si="193">IF($B582="N/A","N/A",IF(G582&gt;10,"No",IF(G582&lt;-10,"No","Yes")))</f>
        <v>N/A</v>
      </c>
      <c r="I582" s="28" t="s">
        <v>49</v>
      </c>
      <c r="J582" s="28">
        <v>33.6</v>
      </c>
      <c r="K582" s="29" t="s">
        <v>1193</v>
      </c>
      <c r="L582" s="30" t="str">
        <f>IF(J582="Div by 0", "N/A", IF(OR(J582="N/A",K582="N/A"),"N/A", IF(J582&gt;VALUE(MID(K582,1,2)), "No", IF(J582&lt;-1*VALUE(MID(K582,1,2)), "No", "Yes"))))</f>
        <v>No</v>
      </c>
    </row>
    <row r="583" spans="1:12">
      <c r="A583" s="46" t="s">
        <v>924</v>
      </c>
      <c r="B583" s="25" t="s">
        <v>49</v>
      </c>
      <c r="C583" s="35" t="s">
        <v>49</v>
      </c>
      <c r="D583" s="27" t="str">
        <f t="shared" si="191"/>
        <v>N/A</v>
      </c>
      <c r="E583" s="35">
        <v>49.850964347999998</v>
      </c>
      <c r="F583" s="27" t="str">
        <f t="shared" si="192"/>
        <v>N/A</v>
      </c>
      <c r="G583" s="35">
        <v>33.000216577000003</v>
      </c>
      <c r="H583" s="27" t="str">
        <f t="shared" si="193"/>
        <v>N/A</v>
      </c>
      <c r="I583" s="28" t="s">
        <v>49</v>
      </c>
      <c r="J583" s="28">
        <v>-33.799999999999997</v>
      </c>
      <c r="K583" s="29" t="s">
        <v>1193</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38.465073529000001</v>
      </c>
      <c r="F585" s="27" t="str">
        <f t="shared" si="192"/>
        <v>N/A</v>
      </c>
      <c r="G585" s="35">
        <v>68</v>
      </c>
      <c r="H585" s="27" t="str">
        <f t="shared" si="193"/>
        <v>N/A</v>
      </c>
      <c r="I585" s="28" t="s">
        <v>49</v>
      </c>
      <c r="J585" s="28">
        <v>76.78</v>
      </c>
      <c r="K585" s="29" t="s">
        <v>1193</v>
      </c>
      <c r="L585" s="30" t="str">
        <f t="shared" si="194"/>
        <v>No</v>
      </c>
    </row>
    <row r="586" spans="1:12">
      <c r="A586" s="46" t="s">
        <v>927</v>
      </c>
      <c r="B586" s="25" t="s">
        <v>49</v>
      </c>
      <c r="C586" s="35" t="s">
        <v>49</v>
      </c>
      <c r="D586" s="27" t="str">
        <f t="shared" si="191"/>
        <v>N/A</v>
      </c>
      <c r="E586" s="35">
        <v>61.534926470999999</v>
      </c>
      <c r="F586" s="27" t="str">
        <f t="shared" si="192"/>
        <v>N/A</v>
      </c>
      <c r="G586" s="35">
        <v>32</v>
      </c>
      <c r="H586" s="27" t="str">
        <f t="shared" si="193"/>
        <v>N/A</v>
      </c>
      <c r="I586" s="28" t="s">
        <v>49</v>
      </c>
      <c r="J586" s="28">
        <v>-48</v>
      </c>
      <c r="K586" s="29" t="s">
        <v>1193</v>
      </c>
      <c r="L586" s="30" t="str">
        <f t="shared" si="194"/>
        <v>No</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673308</v>
      </c>
      <c r="D588" s="27" t="str">
        <f t="shared" ref="D588:D604" si="195">IF($B588="N/A","N/A",IF(C588&gt;10,"No",IF(C588&lt;-10,"No","Yes")))</f>
        <v>N/A</v>
      </c>
      <c r="E588" s="26">
        <v>688231</v>
      </c>
      <c r="F588" s="27" t="str">
        <f t="shared" ref="F588:F604" si="196">IF($B588="N/A","N/A",IF(E588&gt;10,"No",IF(E588&lt;-10,"No","Yes")))</f>
        <v>N/A</v>
      </c>
      <c r="G588" s="26">
        <v>721160</v>
      </c>
      <c r="H588" s="27" t="str">
        <f t="shared" ref="H588:H604" si="197">IF($B588="N/A","N/A",IF(G588&gt;10,"No",IF(G588&lt;-10,"No","Yes")))</f>
        <v>N/A</v>
      </c>
      <c r="I588" s="28">
        <v>2.2160000000000002</v>
      </c>
      <c r="J588" s="28">
        <v>4.7850000000000001</v>
      </c>
      <c r="K588" s="29" t="s">
        <v>1193</v>
      </c>
      <c r="L588" s="30" t="str">
        <f t="shared" si="177"/>
        <v>Yes</v>
      </c>
    </row>
    <row r="589" spans="1:12">
      <c r="A589" s="48" t="s">
        <v>608</v>
      </c>
      <c r="B589" s="25" t="s">
        <v>49</v>
      </c>
      <c r="C589" s="32">
        <v>2.2278065999999999E-3</v>
      </c>
      <c r="D589" s="27" t="str">
        <f t="shared" si="195"/>
        <v>N/A</v>
      </c>
      <c r="E589" s="32">
        <v>1.0171004000000001E-3</v>
      </c>
      <c r="F589" s="27" t="str">
        <f t="shared" si="196"/>
        <v>N/A</v>
      </c>
      <c r="G589" s="32">
        <v>1.9413168000000001E-3</v>
      </c>
      <c r="H589" s="27" t="str">
        <f t="shared" si="197"/>
        <v>N/A</v>
      </c>
      <c r="I589" s="28">
        <v>-54.3</v>
      </c>
      <c r="J589" s="28">
        <v>90.87</v>
      </c>
      <c r="K589" s="29" t="s">
        <v>1193</v>
      </c>
      <c r="L589" s="30" t="str">
        <f t="shared" si="177"/>
        <v>No</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4.4556130000000002E-4</v>
      </c>
      <c r="D592" s="27" t="str">
        <f t="shared" si="195"/>
        <v>N/A</v>
      </c>
      <c r="E592" s="32">
        <v>1.4530009999999999E-4</v>
      </c>
      <c r="F592" s="27" t="str">
        <f t="shared" si="196"/>
        <v>N/A</v>
      </c>
      <c r="G592" s="32">
        <v>2.7733100000000002E-4</v>
      </c>
      <c r="H592" s="27" t="str">
        <f t="shared" si="197"/>
        <v>N/A</v>
      </c>
      <c r="I592" s="28">
        <v>-67.400000000000006</v>
      </c>
      <c r="J592" s="28">
        <v>90.87</v>
      </c>
      <c r="K592" s="29" t="s">
        <v>1193</v>
      </c>
      <c r="L592" s="30" t="str">
        <f t="shared" si="177"/>
        <v>No</v>
      </c>
    </row>
    <row r="593" spans="1:12">
      <c r="A593" s="48" t="s">
        <v>612</v>
      </c>
      <c r="B593" s="25" t="s">
        <v>49</v>
      </c>
      <c r="C593" s="32">
        <v>75.352587522999997</v>
      </c>
      <c r="D593" s="27" t="str">
        <f t="shared" si="195"/>
        <v>N/A</v>
      </c>
      <c r="E593" s="32">
        <v>67.950005157999996</v>
      </c>
      <c r="F593" s="27" t="str">
        <f t="shared" si="196"/>
        <v>N/A</v>
      </c>
      <c r="G593" s="32">
        <v>43.1367519</v>
      </c>
      <c r="H593" s="27" t="str">
        <f t="shared" si="197"/>
        <v>N/A</v>
      </c>
      <c r="I593" s="28">
        <v>-9.82</v>
      </c>
      <c r="J593" s="28">
        <v>-36.5</v>
      </c>
      <c r="K593" s="29" t="s">
        <v>1193</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13.175248178</v>
      </c>
      <c r="D596" s="27" t="str">
        <f t="shared" si="195"/>
        <v>N/A</v>
      </c>
      <c r="E596" s="32">
        <v>22.542140648</v>
      </c>
      <c r="F596" s="27" t="str">
        <f t="shared" si="196"/>
        <v>N/A</v>
      </c>
      <c r="G596" s="32">
        <v>43.402157635000002</v>
      </c>
      <c r="H596" s="27" t="str">
        <f t="shared" si="197"/>
        <v>N/A</v>
      </c>
      <c r="I596" s="28">
        <v>71.09</v>
      </c>
      <c r="J596" s="28">
        <v>92.54</v>
      </c>
      <c r="K596" s="29" t="s">
        <v>1193</v>
      </c>
      <c r="L596" s="30" t="str">
        <f t="shared" si="177"/>
        <v>No</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9.4882282700000005</v>
      </c>
      <c r="D600" s="27" t="str">
        <f t="shared" si="195"/>
        <v>N/A</v>
      </c>
      <c r="E600" s="32">
        <v>7.5117220817000003</v>
      </c>
      <c r="F600" s="27" t="str">
        <f t="shared" si="196"/>
        <v>N/A</v>
      </c>
      <c r="G600" s="32">
        <v>11.984580398</v>
      </c>
      <c r="H600" s="27" t="str">
        <f t="shared" si="197"/>
        <v>N/A</v>
      </c>
      <c r="I600" s="28">
        <v>-20.8</v>
      </c>
      <c r="J600" s="28">
        <v>59.55</v>
      </c>
      <c r="K600" s="29" t="s">
        <v>1193</v>
      </c>
      <c r="L600" s="30" t="str">
        <f t="shared" si="177"/>
        <v>No</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1.9812626614</v>
      </c>
      <c r="D604" s="27" t="str">
        <f t="shared" si="195"/>
        <v>N/A</v>
      </c>
      <c r="E604" s="32">
        <v>1.9949697122000001</v>
      </c>
      <c r="F604" s="27" t="str">
        <f t="shared" si="196"/>
        <v>N/A</v>
      </c>
      <c r="G604" s="32">
        <v>1.4742914194000001</v>
      </c>
      <c r="H604" s="27" t="str">
        <f t="shared" si="197"/>
        <v>N/A</v>
      </c>
      <c r="I604" s="28">
        <v>0.69179999999999997</v>
      </c>
      <c r="J604" s="28">
        <v>-26.1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181104594</v>
      </c>
      <c r="D607" s="27" t="str">
        <f>IF($B607="N/A","N/A",IF(C607&gt;10,"No",IF(C607&lt;-10,"No","Yes")))</f>
        <v>N/A</v>
      </c>
      <c r="E607" s="31">
        <v>407859138</v>
      </c>
      <c r="F607" s="27" t="str">
        <f>IF($B607="N/A","N/A",IF(E607&gt;10,"No",IF(E607&lt;-10,"No","Yes")))</f>
        <v>N/A</v>
      </c>
      <c r="G607" s="31">
        <v>868413123</v>
      </c>
      <c r="H607" s="27" t="str">
        <f>IF($B607="N/A","N/A",IF(G607&gt;10,"No",IF(G607&lt;-10,"No","Yes")))</f>
        <v>N/A</v>
      </c>
      <c r="I607" s="28">
        <v>125.2</v>
      </c>
      <c r="J607" s="28">
        <v>112.9</v>
      </c>
      <c r="K607" s="29" t="s">
        <v>1193</v>
      </c>
      <c r="L607" s="30" t="str">
        <f t="shared" ref="L607:L618" si="198">IF(J607="Div by 0", "N/A", IF(K607="N/A","N/A", IF(J607&gt;VALUE(MID(K607,1,2)), "No", IF(J607&lt;-1*VALUE(MID(K607,1,2)), "No", "Yes"))))</f>
        <v>No</v>
      </c>
    </row>
    <row r="608" spans="1:12">
      <c r="A608" s="48" t="s">
        <v>534</v>
      </c>
      <c r="B608" s="25" t="s">
        <v>49</v>
      </c>
      <c r="C608" s="31">
        <v>139345795</v>
      </c>
      <c r="D608" s="27" t="str">
        <f>IF($B608="N/A","N/A",IF(C608&gt;10,"No",IF(C608&lt;-10,"No","Yes")))</f>
        <v>N/A</v>
      </c>
      <c r="E608" s="31">
        <v>349891794</v>
      </c>
      <c r="F608" s="27" t="str">
        <f>IF($B608="N/A","N/A",IF(E608&gt;10,"No",IF(E608&lt;-10,"No","Yes")))</f>
        <v>N/A</v>
      </c>
      <c r="G608" s="31">
        <v>801106340</v>
      </c>
      <c r="H608" s="27" t="str">
        <f>IF($B608="N/A","N/A",IF(G608&gt;10,"No",IF(G608&lt;-10,"No","Yes")))</f>
        <v>N/A</v>
      </c>
      <c r="I608" s="28">
        <v>151.1</v>
      </c>
      <c r="J608" s="28">
        <v>129</v>
      </c>
      <c r="K608" s="29" t="s">
        <v>1193</v>
      </c>
      <c r="L608" s="30" t="str">
        <f t="shared" si="198"/>
        <v>No</v>
      </c>
    </row>
    <row r="609" spans="1:12">
      <c r="A609" s="48" t="s">
        <v>535</v>
      </c>
      <c r="B609" s="25" t="s">
        <v>49</v>
      </c>
      <c r="C609" s="31">
        <v>35855259</v>
      </c>
      <c r="D609" s="27" t="str">
        <f>IF($B609="N/A","N/A",IF(C609&gt;10,"No",IF(C609&lt;-10,"No","Yes")))</f>
        <v>N/A</v>
      </c>
      <c r="E609" s="31">
        <v>51231274</v>
      </c>
      <c r="F609" s="27" t="str">
        <f>IF($B609="N/A","N/A",IF(E609&gt;10,"No",IF(E609&lt;-10,"No","Yes")))</f>
        <v>N/A</v>
      </c>
      <c r="G609" s="31">
        <v>57570773</v>
      </c>
      <c r="H609" s="27" t="str">
        <f>IF($B609="N/A","N/A",IF(G609&gt;10,"No",IF(G609&lt;-10,"No","Yes")))</f>
        <v>N/A</v>
      </c>
      <c r="I609" s="28">
        <v>42.88</v>
      </c>
      <c r="J609" s="28">
        <v>12.37</v>
      </c>
      <c r="K609" s="29" t="s">
        <v>1193</v>
      </c>
      <c r="L609" s="30" t="str">
        <f t="shared" si="198"/>
        <v>Yes</v>
      </c>
    </row>
    <row r="610" spans="1:12">
      <c r="A610" s="48" t="s">
        <v>536</v>
      </c>
      <c r="B610" s="25" t="s">
        <v>49</v>
      </c>
      <c r="C610" s="31">
        <v>5903540</v>
      </c>
      <c r="D610" s="27" t="str">
        <f>IF($B610="N/A","N/A",IF(C610&gt;10,"No",IF(C610&lt;-10,"No","Yes")))</f>
        <v>N/A</v>
      </c>
      <c r="E610" s="31">
        <v>6736070</v>
      </c>
      <c r="F610" s="27" t="str">
        <f>IF($B610="N/A","N/A",IF(E610&gt;10,"No",IF(E610&lt;-10,"No","Yes")))</f>
        <v>N/A</v>
      </c>
      <c r="G610" s="31">
        <v>9736010</v>
      </c>
      <c r="H610" s="27" t="str">
        <f>IF($B610="N/A","N/A",IF(G610&gt;10,"No",IF(G610&lt;-10,"No","Yes")))</f>
        <v>N/A</v>
      </c>
      <c r="I610" s="28">
        <v>14.1</v>
      </c>
      <c r="J610" s="28">
        <v>44.54</v>
      </c>
      <c r="K610" s="29" t="s">
        <v>1193</v>
      </c>
      <c r="L610" s="30" t="str">
        <f t="shared" si="198"/>
        <v>No</v>
      </c>
    </row>
    <row r="611" spans="1:12" ht="12.75" customHeight="1">
      <c r="A611" s="46" t="s">
        <v>537</v>
      </c>
      <c r="B611" s="50" t="s">
        <v>27</v>
      </c>
      <c r="C611" s="32">
        <v>1.1669051586000001</v>
      </c>
      <c r="D611" s="27" t="str">
        <f>IF($B611="N/A","N/A",IF(C611&gt;2,"No",IF(C611&lt;0.9,"No","Yes")))</f>
        <v>Yes</v>
      </c>
      <c r="E611" s="32">
        <v>1.2366008076999999</v>
      </c>
      <c r="F611" s="27" t="str">
        <f>IF($B611="N/A","N/A",IF(E611&gt;2,"No",IF(E611&lt;0.9,"No","Yes")))</f>
        <v>Yes</v>
      </c>
      <c r="G611" s="32">
        <v>1.4935973334999999</v>
      </c>
      <c r="H611" s="27" t="str">
        <f>IF($B611="N/A","N/A",IF(G611&gt;2,"No",IF(G611&lt;0.9,"No","Yes")))</f>
        <v>Yes</v>
      </c>
      <c r="I611" s="28">
        <v>5.9729999999999999</v>
      </c>
      <c r="J611" s="28">
        <v>20.78</v>
      </c>
      <c r="K611" s="29" t="s">
        <v>1193</v>
      </c>
      <c r="L611" s="30" t="str">
        <f t="shared" si="198"/>
        <v>Yes</v>
      </c>
    </row>
    <row r="612" spans="1:12">
      <c r="A612" s="48" t="s">
        <v>534</v>
      </c>
      <c r="B612" s="50" t="s">
        <v>27</v>
      </c>
      <c r="C612" s="32">
        <v>0.91413312859999996</v>
      </c>
      <c r="D612" s="27" t="str">
        <f>IF($B612="N/A","N/A",IF(C612&gt;2,"No",IF(C612&lt;0.9,"No","Yes")))</f>
        <v>Yes</v>
      </c>
      <c r="E612" s="32">
        <v>0.92213413489999996</v>
      </c>
      <c r="F612" s="27" t="str">
        <f>IF($B612="N/A","N/A",IF(E612&gt;2,"No",IF(E612&lt;0.9,"No","Yes")))</f>
        <v>Yes</v>
      </c>
      <c r="G612" s="32">
        <v>0.93966508280000005</v>
      </c>
      <c r="H612" s="27" t="str">
        <f>IF($B612="N/A","N/A",IF(G612&gt;2,"No",IF(G612&lt;0.9,"No","Yes")))</f>
        <v>Yes</v>
      </c>
      <c r="I612" s="28">
        <v>0.87529999999999997</v>
      </c>
      <c r="J612" s="28">
        <v>1.901</v>
      </c>
      <c r="K612" s="29" t="s">
        <v>1193</v>
      </c>
      <c r="L612" s="30" t="str">
        <f t="shared" si="198"/>
        <v>Yes</v>
      </c>
    </row>
    <row r="613" spans="1:12">
      <c r="A613" s="48" t="s">
        <v>535</v>
      </c>
      <c r="B613" s="50" t="s">
        <v>27</v>
      </c>
      <c r="C613" s="32">
        <v>0.95635527149999999</v>
      </c>
      <c r="D613" s="27" t="str">
        <f>IF($B613="N/A","N/A",IF(C613&gt;2,"No",IF(C613&lt;0.9,"No","Yes")))</f>
        <v>Yes</v>
      </c>
      <c r="E613" s="32">
        <v>0.92867126190000004</v>
      </c>
      <c r="F613" s="27" t="str">
        <f>IF($B613="N/A","N/A",IF(E613&gt;2,"No",IF(E613&lt;0.9,"No","Yes")))</f>
        <v>Yes</v>
      </c>
      <c r="G613" s="32">
        <v>0.96492065719999998</v>
      </c>
      <c r="H613" s="27" t="str">
        <f>IF($B613="N/A","N/A",IF(G613&gt;2,"No",IF(G613&lt;0.9,"No","Yes")))</f>
        <v>Yes</v>
      </c>
      <c r="I613" s="28">
        <v>-2.89</v>
      </c>
      <c r="J613" s="28">
        <v>3.903</v>
      </c>
      <c r="K613" s="29" t="s">
        <v>1193</v>
      </c>
      <c r="L613" s="30" t="str">
        <f t="shared" si="198"/>
        <v>Yes</v>
      </c>
    </row>
    <row r="614" spans="1:12">
      <c r="A614" s="48" t="s">
        <v>536</v>
      </c>
      <c r="B614" s="50" t="s">
        <v>27</v>
      </c>
      <c r="C614" s="32">
        <v>1.0738176012</v>
      </c>
      <c r="D614" s="27" t="str">
        <f>IF($B614="N/A","N/A",IF(C614&gt;2,"No",IF(C614&lt;0.9,"No","Yes")))</f>
        <v>Yes</v>
      </c>
      <c r="E614" s="32">
        <v>0.88850182950000001</v>
      </c>
      <c r="F614" s="27" t="str">
        <f>IF($B614="N/A","N/A",IF(E614&gt;2,"No",IF(E614&lt;0.9,"No","Yes")))</f>
        <v>No</v>
      </c>
      <c r="G614" s="32">
        <v>0.92744308509999995</v>
      </c>
      <c r="H614" s="27" t="str">
        <f>IF($B614="N/A","N/A",IF(G614&gt;2,"No",IF(G614&lt;0.9,"No","Yes")))</f>
        <v>Yes</v>
      </c>
      <c r="I614" s="28">
        <v>-17.3</v>
      </c>
      <c r="J614" s="28">
        <v>4.383</v>
      </c>
      <c r="K614" s="29" t="s">
        <v>1193</v>
      </c>
      <c r="L614" s="30" t="str">
        <f t="shared" si="198"/>
        <v>Yes</v>
      </c>
    </row>
    <row r="615" spans="1:12">
      <c r="A615" s="46" t="s">
        <v>538</v>
      </c>
      <c r="B615" s="25" t="s">
        <v>49</v>
      </c>
      <c r="C615" s="31">
        <v>30.589222665000001</v>
      </c>
      <c r="D615" s="27" t="str">
        <f>IF($B615="N/A","N/A",IF(C615&gt;10,"No",IF(C615&lt;-10,"No","Yes")))</f>
        <v>N/A</v>
      </c>
      <c r="E615" s="31">
        <v>50.011169095</v>
      </c>
      <c r="F615" s="27" t="str">
        <f>IF($B615="N/A","N/A",IF(E615&gt;10,"No",IF(E615&lt;-10,"No","Yes")))</f>
        <v>N/A</v>
      </c>
      <c r="G615" s="31">
        <v>100.92499110999999</v>
      </c>
      <c r="H615" s="27" t="str">
        <f>IF($B615="N/A","N/A",IF(G615&gt;10,"No",IF(G615&lt;-10,"No","Yes")))</f>
        <v>N/A</v>
      </c>
      <c r="I615" s="28">
        <v>63.49</v>
      </c>
      <c r="J615" s="28">
        <v>101.8</v>
      </c>
      <c r="K615" s="29" t="s">
        <v>1193</v>
      </c>
      <c r="L615" s="30" t="str">
        <f t="shared" si="198"/>
        <v>No</v>
      </c>
    </row>
    <row r="616" spans="1:12">
      <c r="A616" s="48" t="s">
        <v>534</v>
      </c>
      <c r="B616" s="25" t="s">
        <v>49</v>
      </c>
      <c r="C616" s="31">
        <v>128.28411254</v>
      </c>
      <c r="D616" s="27" t="str">
        <f>IF($B616="N/A","N/A",IF(C616&gt;10,"No",IF(C616&lt;-10,"No","Yes")))</f>
        <v>N/A</v>
      </c>
      <c r="E616" s="31">
        <v>175.16380076999999</v>
      </c>
      <c r="F616" s="27" t="str">
        <f>IF($B616="N/A","N/A",IF(E616&gt;10,"No",IF(E616&lt;-10,"No","Yes")))</f>
        <v>N/A</v>
      </c>
      <c r="G616" s="31">
        <v>210.26324824</v>
      </c>
      <c r="H616" s="27" t="str">
        <f>IF($B616="N/A","N/A",IF(G616&gt;10,"No",IF(G616&lt;-10,"No","Yes")))</f>
        <v>N/A</v>
      </c>
      <c r="I616" s="28">
        <v>36.54</v>
      </c>
      <c r="J616" s="28">
        <v>20.04</v>
      </c>
      <c r="K616" s="29" t="s">
        <v>1193</v>
      </c>
      <c r="L616" s="30" t="str">
        <f t="shared" si="198"/>
        <v>Yes</v>
      </c>
    </row>
    <row r="617" spans="1:12">
      <c r="A617" s="48" t="s">
        <v>535</v>
      </c>
      <c r="B617" s="25" t="s">
        <v>49</v>
      </c>
      <c r="C617" s="31">
        <v>6.7423515151000002</v>
      </c>
      <c r="D617" s="27" t="str">
        <f>IF($B617="N/A","N/A",IF(C617&gt;10,"No",IF(C617&lt;-10,"No","Yes")))</f>
        <v>N/A</v>
      </c>
      <c r="E617" s="31">
        <v>6.2854859799999998</v>
      </c>
      <c r="F617" s="27" t="str">
        <f>IF($B617="N/A","N/A",IF(E617&gt;10,"No",IF(E617&lt;-10,"No","Yes")))</f>
        <v>N/A</v>
      </c>
      <c r="G617" s="31">
        <v>6.6945499396999999</v>
      </c>
      <c r="H617" s="27" t="str">
        <f>IF($B617="N/A","N/A",IF(G617&gt;10,"No",IF(G617&lt;-10,"No","Yes")))</f>
        <v>N/A</v>
      </c>
      <c r="I617" s="28">
        <v>-6.78</v>
      </c>
      <c r="J617" s="28">
        <v>6.508</v>
      </c>
      <c r="K617" s="29" t="s">
        <v>1193</v>
      </c>
      <c r="L617" s="30" t="str">
        <f t="shared" si="198"/>
        <v>Yes</v>
      </c>
    </row>
    <row r="618" spans="1:12">
      <c r="A618" s="48" t="s">
        <v>536</v>
      </c>
      <c r="B618" s="25" t="s">
        <v>49</v>
      </c>
      <c r="C618" s="31">
        <v>7.6383853597</v>
      </c>
      <c r="D618" s="27" t="str">
        <f>IF($B618="N/A","N/A",IF(C618&gt;10,"No",IF(C618&lt;-10,"No","Yes")))</f>
        <v>N/A</v>
      </c>
      <c r="E618" s="31">
        <v>8.8850182948</v>
      </c>
      <c r="F618" s="27" t="str">
        <f>IF($B618="N/A","N/A",IF(E618&gt;10,"No",IF(E618&lt;-10,"No","Yes")))</f>
        <v>N/A</v>
      </c>
      <c r="G618" s="31">
        <v>9.274430851</v>
      </c>
      <c r="H618" s="27" t="str">
        <f>IF($B618="N/A","N/A",IF(G618&gt;10,"No",IF(G618&lt;-10,"No","Yes")))</f>
        <v>N/A</v>
      </c>
      <c r="I618" s="28">
        <v>16.32</v>
      </c>
      <c r="J618" s="28">
        <v>4.383</v>
      </c>
      <c r="K618" s="29" t="s">
        <v>1193</v>
      </c>
      <c r="L618" s="30" t="str">
        <f t="shared" si="198"/>
        <v>Yes</v>
      </c>
    </row>
    <row r="619" spans="1:12" ht="12.75" customHeight="1">
      <c r="A619" s="51" t="s">
        <v>1072</v>
      </c>
      <c r="B619" s="36" t="s">
        <v>959</v>
      </c>
      <c r="C619" s="32" t="s">
        <v>49</v>
      </c>
      <c r="D619" s="27" t="str">
        <f>IF(OR($B619="N/A",$C619="N/A"),"N/A",IF(C619&gt;98,"Yes","No"))</f>
        <v>N/A</v>
      </c>
      <c r="E619" s="32">
        <v>97.240245047000002</v>
      </c>
      <c r="F619" s="27" t="str">
        <f>IF(OR($B619="N/A",$E619="N/A"),"N/A",IF(E619&gt;98,"Yes","No"))</f>
        <v>No</v>
      </c>
      <c r="G619" s="32">
        <v>98.103305269000003</v>
      </c>
      <c r="H619" s="27" t="str">
        <f t="shared" ref="H619:H622" si="199">IF($B619="N/A","N/A",IF(G619&gt;98,"Yes","No"))</f>
        <v>Yes</v>
      </c>
      <c r="I619" s="28" t="s">
        <v>49</v>
      </c>
      <c r="J619" s="28">
        <v>0.88759999999999994</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96.185963908999994</v>
      </c>
      <c r="F620" s="27" t="str">
        <f t="shared" ref="F620:F622" si="201">IF(OR($B620="N/A",$E620="N/A"),"N/A",IF(E620&gt;98,"Yes","No"))</f>
        <v>No</v>
      </c>
      <c r="G620" s="32">
        <v>98.107361436000005</v>
      </c>
      <c r="H620" s="27" t="str">
        <f t="shared" si="199"/>
        <v>Yes</v>
      </c>
      <c r="I620" s="28" t="s">
        <v>49</v>
      </c>
      <c r="J620" s="28">
        <v>1.998</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97.225002145000005</v>
      </c>
      <c r="F621" s="27" t="str">
        <f t="shared" si="201"/>
        <v>No</v>
      </c>
      <c r="G621" s="32">
        <v>98.012289770999999</v>
      </c>
      <c r="H621" s="27" t="str">
        <f t="shared" si="199"/>
        <v>Yes</v>
      </c>
      <c r="I621" s="28" t="s">
        <v>49</v>
      </c>
      <c r="J621" s="28">
        <v>0.80979999999999996</v>
      </c>
      <c r="K621" s="29" t="s">
        <v>1193</v>
      </c>
      <c r="L621" s="30" t="str">
        <f t="shared" si="202"/>
        <v>Yes</v>
      </c>
    </row>
    <row r="622" spans="1:12">
      <c r="A622" s="48" t="s">
        <v>970</v>
      </c>
      <c r="B622" s="36" t="s">
        <v>959</v>
      </c>
      <c r="C622" s="32" t="s">
        <v>49</v>
      </c>
      <c r="D622" s="27" t="str">
        <f t="shared" si="200"/>
        <v>N/A</v>
      </c>
      <c r="E622" s="32">
        <v>97.337292508000004</v>
      </c>
      <c r="F622" s="27" t="str">
        <f t="shared" si="201"/>
        <v>No</v>
      </c>
      <c r="G622" s="32">
        <v>98.114191835</v>
      </c>
      <c r="H622" s="27" t="str">
        <f t="shared" si="199"/>
        <v>Yes</v>
      </c>
      <c r="I622" s="28" t="s">
        <v>49</v>
      </c>
      <c r="J622" s="28">
        <v>0.79820000000000002</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839676</v>
      </c>
      <c r="F624" s="27" t="str">
        <f>IF($B624="N/A","N/A",IF(E624&gt;10,"No",IF(E624&lt;-10,"No","Yes")))</f>
        <v>N/A</v>
      </c>
      <c r="G624" s="37">
        <v>880110</v>
      </c>
      <c r="H624" s="27" t="str">
        <f>IF($B624="N/A","N/A",IF(G624&gt;10,"No",IF(G624&lt;-10,"No","Yes")))</f>
        <v>N/A</v>
      </c>
      <c r="I624" s="52" t="s">
        <v>49</v>
      </c>
      <c r="J624" s="52">
        <v>4.8150000000000004</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26669997</v>
      </c>
      <c r="D627" s="33" t="str">
        <f>IF($B627="N/A","N/A",IF(C627&gt;10,"No",IF(C627&lt;-10,"No","Yes")))</f>
        <v>N/A</v>
      </c>
      <c r="E627" s="47">
        <v>32085658</v>
      </c>
      <c r="F627" s="33" t="str">
        <f>IF($B627="N/A","N/A",IF(E627&gt;10,"No",IF(E627&lt;-10,"No","Yes")))</f>
        <v>N/A</v>
      </c>
      <c r="G627" s="47">
        <v>32264334</v>
      </c>
      <c r="H627" s="33" t="str">
        <f>IF($B627="N/A","N/A",IF(G627&gt;10,"No",IF(G627&lt;-10,"No","Yes")))</f>
        <v>N/A</v>
      </c>
      <c r="I627" s="35">
        <v>20.309999999999999</v>
      </c>
      <c r="J627" s="35">
        <v>0.55689999999999995</v>
      </c>
      <c r="K627" s="36" t="s">
        <v>1193</v>
      </c>
      <c r="L627" s="30" t="str">
        <f>IF(J627="Div by 0", "N/A", IF(K627="N/A","N/A", IF(J627&gt;VALUE(MID(K627,1,2)), "No", IF(J627&lt;-1*VALUE(MID(K627,1,2)), "No", "Yes"))))</f>
        <v>Yes</v>
      </c>
    </row>
    <row r="628" spans="1:12">
      <c r="A628" s="49" t="s">
        <v>288</v>
      </c>
      <c r="B628" s="36" t="s">
        <v>49</v>
      </c>
      <c r="C628" s="47">
        <v>2835684909</v>
      </c>
      <c r="D628" s="33" t="str">
        <f>IF($B628="N/A","N/A",IF(C628&gt;10,"No",IF(C628&lt;-10,"No","Yes")))</f>
        <v>N/A</v>
      </c>
      <c r="E628" s="47">
        <v>2610014464</v>
      </c>
      <c r="F628" s="33" t="str">
        <f>IF($B628="N/A","N/A",IF(E628&gt;10,"No",IF(E628&lt;-10,"No","Yes")))</f>
        <v>N/A</v>
      </c>
      <c r="G628" s="47">
        <v>2403088275</v>
      </c>
      <c r="H628" s="33" t="str">
        <f>IF($B628="N/A","N/A",IF(G628&gt;10,"No",IF(G628&lt;-10,"No","Yes")))</f>
        <v>N/A</v>
      </c>
      <c r="I628" s="35">
        <v>-7.96</v>
      </c>
      <c r="J628" s="35">
        <v>-7.93</v>
      </c>
      <c r="K628" s="36" t="s">
        <v>1193</v>
      </c>
      <c r="L628" s="30" t="str">
        <f>IF(J628="Div by 0", "N/A", IF(K628="N/A","N/A", IF(J628&gt;VALUE(MID(K628,1,2)), "No", IF(J628&lt;-1*VALUE(MID(K628,1,2)), "No", "Yes"))))</f>
        <v>Yes</v>
      </c>
    </row>
    <row r="629" spans="1:12">
      <c r="A629" s="49" t="s">
        <v>539</v>
      </c>
      <c r="B629" s="36" t="s">
        <v>49</v>
      </c>
      <c r="C629" s="34">
        <v>640530</v>
      </c>
      <c r="D629" s="33" t="str">
        <f>IF($B629="N/A","N/A",IF(C629&gt;10,"No",IF(C629&lt;-10,"No","Yes")))</f>
        <v>N/A</v>
      </c>
      <c r="E629" s="34">
        <v>510838</v>
      </c>
      <c r="F629" s="33" t="str">
        <f>IF($B629="N/A","N/A",IF(E629&gt;10,"No",IF(E629&lt;-10,"No","Yes")))</f>
        <v>N/A</v>
      </c>
      <c r="G629" s="34">
        <v>397609</v>
      </c>
      <c r="H629" s="33" t="str">
        <f>IF($B629="N/A","N/A",IF(G629&gt;10,"No",IF(G629&lt;-10,"No","Yes")))</f>
        <v>N/A</v>
      </c>
      <c r="I629" s="35">
        <v>-20.2</v>
      </c>
      <c r="J629" s="35">
        <v>-22.2</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64496</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104994</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172486</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55633</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v>
      </c>
      <c r="F634" s="30" t="str">
        <f t="shared" si="203"/>
        <v>N/A</v>
      </c>
      <c r="G634" s="28">
        <v>0</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0</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28848</v>
      </c>
      <c r="D648" s="27" t="str">
        <f>IF($B648="N/A","N/A",IF(C648&gt;10,"No",IF(C648&lt;-10,"No","Yes")))</f>
        <v>N/A</v>
      </c>
      <c r="E648" s="47">
        <v>0</v>
      </c>
      <c r="F648" s="27" t="str">
        <f>IF($B648="N/A","N/A",IF(E648&gt;10,"No",IF(E648&lt;-10,"No","Yes")))</f>
        <v>N/A</v>
      </c>
      <c r="G648" s="47">
        <v>0</v>
      </c>
      <c r="H648" s="27" t="str">
        <f>IF($B648="N/A","N/A",IF(G648&gt;10,"No",IF(G648&lt;-10,"No","Yes")))</f>
        <v>N/A</v>
      </c>
      <c r="I648" s="28">
        <v>-100</v>
      </c>
      <c r="J648" s="28" t="s">
        <v>1207</v>
      </c>
      <c r="K648" s="29" t="s">
        <v>1193</v>
      </c>
      <c r="L648" s="30" t="str">
        <f>IF(J648="Div by 0", "N/A", IF(K648="N/A","N/A", IF(J648&gt;VALUE(MID(K648,1,2)), "No", IF(J648&lt;-1*VALUE(MID(K648,1,2)), "No", "Yes"))))</f>
        <v>N/A</v>
      </c>
    </row>
    <row r="649" spans="1:12">
      <c r="A649" s="51" t="s">
        <v>539</v>
      </c>
      <c r="B649" s="25" t="s">
        <v>49</v>
      </c>
      <c r="C649" s="34">
        <v>4050</v>
      </c>
      <c r="D649" s="27" t="str">
        <f>IF($B649="N/A","N/A",IF(C649&gt;10,"No",IF(C649&lt;-10,"No","Yes")))</f>
        <v>N/A</v>
      </c>
      <c r="E649" s="34">
        <v>0</v>
      </c>
      <c r="F649" s="27" t="str">
        <f>IF($B649="N/A","N/A",IF(E649&gt;10,"No",IF(E649&lt;-10,"No","Yes")))</f>
        <v>N/A</v>
      </c>
      <c r="G649" s="34">
        <v>0</v>
      </c>
      <c r="H649" s="27" t="str">
        <f>IF($B649="N/A","N/A",IF(G649&gt;10,"No",IF(G649&lt;-10,"No","Yes")))</f>
        <v>N/A</v>
      </c>
      <c r="I649" s="28">
        <v>-100</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140728</v>
      </c>
      <c r="D651" s="33" t="str">
        <f t="shared" ref="D651:D668" si="211">IF($B651="N/A","N/A",IF(C651&gt;10,"No",IF(C651&lt;-10,"No","Yes")))</f>
        <v>N/A</v>
      </c>
      <c r="E651" s="34">
        <v>328838</v>
      </c>
      <c r="F651" s="33" t="str">
        <f t="shared" ref="F651:F668" si="212">IF($B651="N/A","N/A",IF(E651&gt;10,"No",IF(E651&lt;-10,"No","Yes")))</f>
        <v>N/A</v>
      </c>
      <c r="G651" s="34">
        <v>482501</v>
      </c>
      <c r="H651" s="33" t="str">
        <f t="shared" ref="H651:H668" si="213">IF($B651="N/A","N/A",IF(G651&gt;10,"No",IF(G651&lt;-10,"No","Yes")))</f>
        <v>N/A</v>
      </c>
      <c r="I651" s="28">
        <v>133.69999999999999</v>
      </c>
      <c r="J651" s="28">
        <v>46.73</v>
      </c>
      <c r="K651" s="36" t="s">
        <v>1193</v>
      </c>
      <c r="L651" s="30" t="str">
        <f t="shared" ref="L651:L668" si="214">IF(J651="Div by 0", "N/A", IF(K651="N/A","N/A", IF(J651&gt;VALUE(MID(K651,1,2)), "No", IF(J651&lt;-1*VALUE(MID(K651,1,2)), "No", "Yes"))))</f>
        <v>No</v>
      </c>
    </row>
    <row r="652" spans="1:12">
      <c r="A652" s="5" t="s">
        <v>524</v>
      </c>
      <c r="B652" s="36" t="s">
        <v>49</v>
      </c>
      <c r="C652" s="34">
        <v>417</v>
      </c>
      <c r="D652" s="33" t="str">
        <f t="shared" si="211"/>
        <v>N/A</v>
      </c>
      <c r="E652" s="34">
        <v>457</v>
      </c>
      <c r="F652" s="33" t="str">
        <f t="shared" si="212"/>
        <v>N/A</v>
      </c>
      <c r="G652" s="34">
        <v>531</v>
      </c>
      <c r="H652" s="33" t="str">
        <f t="shared" si="213"/>
        <v>N/A</v>
      </c>
      <c r="I652" s="28">
        <v>9.5920000000000005</v>
      </c>
      <c r="J652" s="28">
        <v>16.190000000000001</v>
      </c>
      <c r="K652" s="36" t="s">
        <v>1193</v>
      </c>
      <c r="L652" s="30" t="str">
        <f t="shared" si="214"/>
        <v>Yes</v>
      </c>
    </row>
    <row r="653" spans="1:12">
      <c r="A653" s="5" t="s">
        <v>527</v>
      </c>
      <c r="B653" s="36" t="s">
        <v>49</v>
      </c>
      <c r="C653" s="34">
        <v>11933</v>
      </c>
      <c r="D653" s="33" t="str">
        <f t="shared" si="211"/>
        <v>N/A</v>
      </c>
      <c r="E653" s="34">
        <v>38650</v>
      </c>
      <c r="F653" s="33" t="str">
        <f t="shared" si="212"/>
        <v>N/A</v>
      </c>
      <c r="G653" s="34">
        <v>53410</v>
      </c>
      <c r="H653" s="33" t="str">
        <f t="shared" si="213"/>
        <v>N/A</v>
      </c>
      <c r="I653" s="28">
        <v>223.9</v>
      </c>
      <c r="J653" s="28">
        <v>38.19</v>
      </c>
      <c r="K653" s="36" t="s">
        <v>1193</v>
      </c>
      <c r="L653" s="30" t="str">
        <f t="shared" si="214"/>
        <v>No</v>
      </c>
    </row>
    <row r="654" spans="1:12">
      <c r="A654" s="5" t="s">
        <v>530</v>
      </c>
      <c r="B654" s="36" t="s">
        <v>49</v>
      </c>
      <c r="C654" s="34">
        <v>107718</v>
      </c>
      <c r="D654" s="33" t="str">
        <f t="shared" si="211"/>
        <v>N/A</v>
      </c>
      <c r="E654" s="34">
        <v>229543</v>
      </c>
      <c r="F654" s="33" t="str">
        <f t="shared" si="212"/>
        <v>N/A</v>
      </c>
      <c r="G654" s="34">
        <v>330201</v>
      </c>
      <c r="H654" s="33" t="str">
        <f t="shared" si="213"/>
        <v>N/A</v>
      </c>
      <c r="I654" s="28">
        <v>113.1</v>
      </c>
      <c r="J654" s="28">
        <v>43.85</v>
      </c>
      <c r="K654" s="36" t="s">
        <v>1193</v>
      </c>
      <c r="L654" s="30" t="str">
        <f t="shared" si="214"/>
        <v>No</v>
      </c>
    </row>
    <row r="655" spans="1:12">
      <c r="A655" s="5" t="s">
        <v>532</v>
      </c>
      <c r="B655" s="36" t="s">
        <v>49</v>
      </c>
      <c r="C655" s="34">
        <v>20660</v>
      </c>
      <c r="D655" s="33" t="str">
        <f t="shared" si="211"/>
        <v>N/A</v>
      </c>
      <c r="E655" s="34">
        <v>60188</v>
      </c>
      <c r="F655" s="33" t="str">
        <f t="shared" si="212"/>
        <v>N/A</v>
      </c>
      <c r="G655" s="34">
        <v>98359</v>
      </c>
      <c r="H655" s="33" t="str">
        <f t="shared" si="213"/>
        <v>N/A</v>
      </c>
      <c r="I655" s="28">
        <v>191.3</v>
      </c>
      <c r="J655" s="28">
        <v>63.42</v>
      </c>
      <c r="K655" s="36" t="s">
        <v>1193</v>
      </c>
      <c r="L655" s="30" t="str">
        <f t="shared" si="214"/>
        <v>No</v>
      </c>
    </row>
    <row r="656" spans="1:12">
      <c r="A656" s="49" t="s">
        <v>693</v>
      </c>
      <c r="B656" s="36" t="s">
        <v>49</v>
      </c>
      <c r="C656" s="34">
        <v>90509.53</v>
      </c>
      <c r="D656" s="33" t="str">
        <f t="shared" si="211"/>
        <v>N/A</v>
      </c>
      <c r="E656" s="34">
        <v>166446.23000000001</v>
      </c>
      <c r="F656" s="33" t="str">
        <f t="shared" si="212"/>
        <v>N/A</v>
      </c>
      <c r="G656" s="34">
        <v>317538.59000000003</v>
      </c>
      <c r="H656" s="33" t="str">
        <f t="shared" si="213"/>
        <v>N/A</v>
      </c>
      <c r="I656" s="28">
        <v>83.9</v>
      </c>
      <c r="J656" s="28">
        <v>90.78</v>
      </c>
      <c r="K656" s="36" t="s">
        <v>1193</v>
      </c>
      <c r="L656" s="30" t="str">
        <f t="shared" si="214"/>
        <v>No</v>
      </c>
    </row>
    <row r="657" spans="1:12">
      <c r="A657" s="49" t="s">
        <v>533</v>
      </c>
      <c r="B657" s="36" t="s">
        <v>49</v>
      </c>
      <c r="C657" s="47">
        <v>154405749</v>
      </c>
      <c r="D657" s="33" t="str">
        <f t="shared" si="211"/>
        <v>N/A</v>
      </c>
      <c r="E657" s="47">
        <v>375773480</v>
      </c>
      <c r="F657" s="33" t="str">
        <f t="shared" si="212"/>
        <v>N/A</v>
      </c>
      <c r="G657" s="47">
        <v>836148789</v>
      </c>
      <c r="H657" s="33" t="str">
        <f t="shared" si="213"/>
        <v>N/A</v>
      </c>
      <c r="I657" s="28">
        <v>143.4</v>
      </c>
      <c r="J657" s="28">
        <v>122.5</v>
      </c>
      <c r="K657" s="36" t="s">
        <v>1193</v>
      </c>
      <c r="L657" s="30" t="str">
        <f t="shared" si="214"/>
        <v>No</v>
      </c>
    </row>
    <row r="658" spans="1:12">
      <c r="A658" s="49" t="s">
        <v>694</v>
      </c>
      <c r="B658" s="36" t="s">
        <v>49</v>
      </c>
      <c r="C658" s="47">
        <v>1097.1928046</v>
      </c>
      <c r="D658" s="33" t="str">
        <f t="shared" si="211"/>
        <v>N/A</v>
      </c>
      <c r="E658" s="47">
        <v>1142.7313145000001</v>
      </c>
      <c r="F658" s="33" t="str">
        <f t="shared" si="212"/>
        <v>N/A</v>
      </c>
      <c r="G658" s="47">
        <v>1732.9472664</v>
      </c>
      <c r="H658" s="33" t="str">
        <f t="shared" si="213"/>
        <v>N/A</v>
      </c>
      <c r="I658" s="28">
        <v>4.1500000000000004</v>
      </c>
      <c r="J658" s="28">
        <v>51.65</v>
      </c>
      <c r="K658" s="36" t="s">
        <v>1193</v>
      </c>
      <c r="L658" s="30" t="str">
        <f t="shared" si="214"/>
        <v>No</v>
      </c>
    </row>
    <row r="659" spans="1:12">
      <c r="A659" s="5" t="s">
        <v>524</v>
      </c>
      <c r="B659" s="36" t="s">
        <v>49</v>
      </c>
      <c r="C659" s="47">
        <v>21271.410071999999</v>
      </c>
      <c r="D659" s="33" t="str">
        <f t="shared" si="211"/>
        <v>N/A</v>
      </c>
      <c r="E659" s="47">
        <v>19277.824945</v>
      </c>
      <c r="F659" s="33" t="str">
        <f t="shared" si="212"/>
        <v>N/A</v>
      </c>
      <c r="G659" s="47">
        <v>18937.679849</v>
      </c>
      <c r="H659" s="33" t="str">
        <f t="shared" si="213"/>
        <v>N/A</v>
      </c>
      <c r="I659" s="28">
        <v>-9.3699999999999992</v>
      </c>
      <c r="J659" s="28">
        <v>-1.76</v>
      </c>
      <c r="K659" s="36" t="s">
        <v>1193</v>
      </c>
      <c r="L659" s="30" t="str">
        <f t="shared" si="214"/>
        <v>Yes</v>
      </c>
    </row>
    <row r="660" spans="1:12">
      <c r="A660" s="5" t="s">
        <v>527</v>
      </c>
      <c r="B660" s="36" t="s">
        <v>49</v>
      </c>
      <c r="C660" s="47">
        <v>3580.2334701999998</v>
      </c>
      <c r="D660" s="33" t="str">
        <f t="shared" si="211"/>
        <v>N/A</v>
      </c>
      <c r="E660" s="47">
        <v>3125.3012678</v>
      </c>
      <c r="F660" s="33" t="str">
        <f t="shared" si="212"/>
        <v>N/A</v>
      </c>
      <c r="G660" s="47">
        <v>5911.9958809</v>
      </c>
      <c r="H660" s="33" t="str">
        <f t="shared" si="213"/>
        <v>N/A</v>
      </c>
      <c r="I660" s="28">
        <v>-12.7</v>
      </c>
      <c r="J660" s="28">
        <v>89.17</v>
      </c>
      <c r="K660" s="36" t="s">
        <v>1193</v>
      </c>
      <c r="L660" s="30" t="str">
        <f t="shared" si="214"/>
        <v>No</v>
      </c>
    </row>
    <row r="661" spans="1:12">
      <c r="A661" s="5" t="s">
        <v>530</v>
      </c>
      <c r="B661" s="36" t="s">
        <v>49</v>
      </c>
      <c r="C661" s="47">
        <v>700.01096381000002</v>
      </c>
      <c r="D661" s="33" t="str">
        <f t="shared" si="211"/>
        <v>N/A</v>
      </c>
      <c r="E661" s="47">
        <v>697.76400063999995</v>
      </c>
      <c r="F661" s="33" t="str">
        <f t="shared" si="212"/>
        <v>N/A</v>
      </c>
      <c r="G661" s="47">
        <v>955.76906186999997</v>
      </c>
      <c r="H661" s="33" t="str">
        <f t="shared" si="213"/>
        <v>N/A</v>
      </c>
      <c r="I661" s="28">
        <v>-0.32100000000000001</v>
      </c>
      <c r="J661" s="28">
        <v>36.979999999999997</v>
      </c>
      <c r="K661" s="36" t="s">
        <v>1193</v>
      </c>
      <c r="L661" s="30" t="str">
        <f t="shared" si="214"/>
        <v>No</v>
      </c>
    </row>
    <row r="662" spans="1:12">
      <c r="A662" s="5" t="s">
        <v>532</v>
      </c>
      <c r="B662" s="36" t="s">
        <v>49</v>
      </c>
      <c r="C662" s="47">
        <v>1326.6633107</v>
      </c>
      <c r="D662" s="33" t="str">
        <f t="shared" si="211"/>
        <v>N/A</v>
      </c>
      <c r="E662" s="47">
        <v>1428.9190203999999</v>
      </c>
      <c r="F662" s="33" t="str">
        <f t="shared" si="212"/>
        <v>N/A</v>
      </c>
      <c r="G662" s="47">
        <v>1979.8623511999999</v>
      </c>
      <c r="H662" s="33" t="str">
        <f t="shared" si="213"/>
        <v>N/A</v>
      </c>
      <c r="I662" s="28">
        <v>7.7080000000000002</v>
      </c>
      <c r="J662" s="28">
        <v>38.56</v>
      </c>
      <c r="K662" s="36" t="s">
        <v>1193</v>
      </c>
      <c r="L662" s="30" t="str">
        <f t="shared" si="214"/>
        <v>No</v>
      </c>
    </row>
    <row r="663" spans="1:12">
      <c r="A663" s="46" t="s">
        <v>695</v>
      </c>
      <c r="B663" s="25" t="s">
        <v>49</v>
      </c>
      <c r="C663" s="31">
        <v>163119972</v>
      </c>
      <c r="D663" s="27" t="str">
        <f t="shared" si="211"/>
        <v>N/A</v>
      </c>
      <c r="E663" s="31">
        <v>600348930</v>
      </c>
      <c r="F663" s="27" t="str">
        <f t="shared" si="212"/>
        <v>N/A</v>
      </c>
      <c r="G663" s="31">
        <v>629636259</v>
      </c>
      <c r="H663" s="27" t="str">
        <f t="shared" si="213"/>
        <v>N/A</v>
      </c>
      <c r="I663" s="28">
        <v>268</v>
      </c>
      <c r="J663" s="28">
        <v>4.8780000000000001</v>
      </c>
      <c r="K663" s="29" t="s">
        <v>1193</v>
      </c>
      <c r="L663" s="30" t="str">
        <f t="shared" si="214"/>
        <v>Yes</v>
      </c>
    </row>
    <row r="664" spans="1:12">
      <c r="A664" s="46" t="s">
        <v>696</v>
      </c>
      <c r="B664" s="25" t="s">
        <v>49</v>
      </c>
      <c r="C664" s="31">
        <v>1159.1152578000001</v>
      </c>
      <c r="D664" s="27" t="str">
        <f t="shared" si="211"/>
        <v>N/A</v>
      </c>
      <c r="E664" s="31">
        <v>1825.6677451999999</v>
      </c>
      <c r="F664" s="27" t="str">
        <f t="shared" si="212"/>
        <v>N/A</v>
      </c>
      <c r="G664" s="31">
        <v>1304.94291</v>
      </c>
      <c r="H664" s="27" t="str">
        <f t="shared" si="213"/>
        <v>N/A</v>
      </c>
      <c r="I664" s="28">
        <v>57.51</v>
      </c>
      <c r="J664" s="28">
        <v>-28.5</v>
      </c>
      <c r="K664" s="29" t="s">
        <v>1193</v>
      </c>
      <c r="L664" s="30" t="str">
        <f t="shared" si="214"/>
        <v>Yes</v>
      </c>
    </row>
    <row r="665" spans="1:12">
      <c r="A665" s="5" t="s">
        <v>524</v>
      </c>
      <c r="B665" s="36" t="s">
        <v>49</v>
      </c>
      <c r="C665" s="47">
        <v>1746.1870504000001</v>
      </c>
      <c r="D665" s="33" t="str">
        <f t="shared" si="211"/>
        <v>N/A</v>
      </c>
      <c r="E665" s="47">
        <v>1521.4835886000001</v>
      </c>
      <c r="F665" s="33" t="str">
        <f t="shared" si="212"/>
        <v>N/A</v>
      </c>
      <c r="G665" s="47">
        <v>1233.1694915</v>
      </c>
      <c r="H665" s="33" t="str">
        <f t="shared" si="213"/>
        <v>N/A</v>
      </c>
      <c r="I665" s="28">
        <v>-12.9</v>
      </c>
      <c r="J665" s="28">
        <v>-18.899999999999999</v>
      </c>
      <c r="K665" s="36" t="s">
        <v>1193</v>
      </c>
      <c r="L665" s="30" t="str">
        <f t="shared" si="214"/>
        <v>Yes</v>
      </c>
    </row>
    <row r="666" spans="1:12">
      <c r="A666" s="5" t="s">
        <v>527</v>
      </c>
      <c r="B666" s="36" t="s">
        <v>49</v>
      </c>
      <c r="C666" s="47">
        <v>3308.9824855000002</v>
      </c>
      <c r="D666" s="33" t="str">
        <f t="shared" si="211"/>
        <v>N/A</v>
      </c>
      <c r="E666" s="47">
        <v>6380.3441915000003</v>
      </c>
      <c r="F666" s="33" t="str">
        <f t="shared" si="212"/>
        <v>N/A</v>
      </c>
      <c r="G666" s="47">
        <v>4444.0033702000001</v>
      </c>
      <c r="H666" s="33" t="str">
        <f t="shared" si="213"/>
        <v>N/A</v>
      </c>
      <c r="I666" s="28">
        <v>92.82</v>
      </c>
      <c r="J666" s="28">
        <v>-30.3</v>
      </c>
      <c r="K666" s="36" t="s">
        <v>1193</v>
      </c>
      <c r="L666" s="30" t="str">
        <f t="shared" si="214"/>
        <v>No</v>
      </c>
    </row>
    <row r="667" spans="1:12">
      <c r="A667" s="5" t="s">
        <v>530</v>
      </c>
      <c r="B667" s="36" t="s">
        <v>49</v>
      </c>
      <c r="C667" s="47">
        <v>901.39902338000002</v>
      </c>
      <c r="D667" s="33" t="str">
        <f t="shared" si="211"/>
        <v>N/A</v>
      </c>
      <c r="E667" s="47">
        <v>1007.1296141</v>
      </c>
      <c r="F667" s="33" t="str">
        <f t="shared" si="212"/>
        <v>N/A</v>
      </c>
      <c r="G667" s="47">
        <v>789.32960833000004</v>
      </c>
      <c r="H667" s="33" t="str">
        <f t="shared" si="213"/>
        <v>N/A</v>
      </c>
      <c r="I667" s="28">
        <v>11.73</v>
      </c>
      <c r="J667" s="28">
        <v>-21.6</v>
      </c>
      <c r="K667" s="36" t="s">
        <v>1193</v>
      </c>
      <c r="L667" s="30" t="str">
        <f t="shared" si="214"/>
        <v>Yes</v>
      </c>
    </row>
    <row r="668" spans="1:12">
      <c r="A668" s="5" t="s">
        <v>532</v>
      </c>
      <c r="B668" s="36" t="s">
        <v>49</v>
      </c>
      <c r="C668" s="47">
        <v>1249.2170378000001</v>
      </c>
      <c r="D668" s="33" t="str">
        <f t="shared" si="211"/>
        <v>N/A</v>
      </c>
      <c r="E668" s="47">
        <v>2024.8846282</v>
      </c>
      <c r="F668" s="33" t="str">
        <f t="shared" si="212"/>
        <v>N/A</v>
      </c>
      <c r="G668" s="47">
        <v>1331.7520512000001</v>
      </c>
      <c r="H668" s="33" t="str">
        <f t="shared" si="213"/>
        <v>N/A</v>
      </c>
      <c r="I668" s="28">
        <v>62.09</v>
      </c>
      <c r="J668" s="28">
        <v>-34.200000000000003</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36083893</v>
      </c>
      <c r="D670" s="33" t="str">
        <f>IF($B670="N/A","N/A",IF(C670&gt;10,"No",IF(C670&lt;-10,"No","Yes")))</f>
        <v>N/A</v>
      </c>
      <c r="E670" s="47">
        <v>154202058</v>
      </c>
      <c r="F670" s="33" t="str">
        <f>IF($B670="N/A","N/A",IF(E670&gt;10,"No",IF(E670&lt;-10,"No","Yes")))</f>
        <v>N/A</v>
      </c>
      <c r="G670" s="47">
        <v>178253999</v>
      </c>
      <c r="H670" s="33" t="str">
        <f>IF($B670="N/A","N/A",IF(G670&gt;10,"No",IF(G670&lt;-10,"No","Yes")))</f>
        <v>N/A</v>
      </c>
      <c r="I670" s="28">
        <v>327.3</v>
      </c>
      <c r="J670" s="28">
        <v>15.6</v>
      </c>
      <c r="K670" s="36" t="s">
        <v>1193</v>
      </c>
      <c r="L670" s="30" t="str">
        <f>IF(J670="Div by 0", "N/A", IF(K670="N/A","N/A", IF(J670&gt;VALUE(MID(K670,1,2)), "No", IF(J670&lt;-1*VALUE(MID(K670,1,2)), "No", "Yes"))))</f>
        <v>Yes</v>
      </c>
    </row>
    <row r="671" spans="1:12">
      <c r="A671" s="5" t="s">
        <v>541</v>
      </c>
      <c r="B671" s="36" t="s">
        <v>49</v>
      </c>
      <c r="C671" s="47">
        <v>4194652</v>
      </c>
      <c r="D671" s="33" t="str">
        <f>IF($B671="N/A","N/A",IF(C671&gt;10,"No",IF(C671&lt;-10,"No","Yes")))</f>
        <v>N/A</v>
      </c>
      <c r="E671" s="47">
        <v>11458636</v>
      </c>
      <c r="F671" s="33" t="str">
        <f>IF($B671="N/A","N/A",IF(E671&gt;10,"No",IF(E671&lt;-10,"No","Yes")))</f>
        <v>N/A</v>
      </c>
      <c r="G671" s="47">
        <v>17871776</v>
      </c>
      <c r="H671" s="33" t="str">
        <f>IF($B671="N/A","N/A",IF(G671&gt;10,"No",IF(G671&lt;-10,"No","Yes")))</f>
        <v>N/A</v>
      </c>
      <c r="I671" s="28">
        <v>173.2</v>
      </c>
      <c r="J671" s="28">
        <v>55.97</v>
      </c>
      <c r="K671" s="36" t="s">
        <v>1193</v>
      </c>
      <c r="L671" s="30" t="str">
        <f>IF(J671="Div by 0", "N/A", IF(K671="N/A","N/A", IF(J671&gt;VALUE(MID(K671,1,2)), "No", IF(J671&lt;-1*VALUE(MID(K671,1,2)), "No", "Yes"))))</f>
        <v>No</v>
      </c>
    </row>
    <row r="672" spans="1:12">
      <c r="A672" s="5" t="s">
        <v>542</v>
      </c>
      <c r="B672" s="36" t="s">
        <v>49</v>
      </c>
      <c r="C672" s="47">
        <v>16234557</v>
      </c>
      <c r="D672" s="33" t="str">
        <f>IF($B672="N/A","N/A",IF(C672&gt;10,"No",IF(C672&lt;-10,"No","Yes")))</f>
        <v>N/A</v>
      </c>
      <c r="E672" s="47">
        <v>89867437</v>
      </c>
      <c r="F672" s="33" t="str">
        <f>IF($B672="N/A","N/A",IF(E672&gt;10,"No",IF(E672&lt;-10,"No","Yes")))</f>
        <v>N/A</v>
      </c>
      <c r="G672" s="47">
        <v>58433427</v>
      </c>
      <c r="H672" s="33" t="str">
        <f>IF($B672="N/A","N/A",IF(G672&gt;10,"No",IF(G672&lt;-10,"No","Yes")))</f>
        <v>N/A</v>
      </c>
      <c r="I672" s="28">
        <v>453.6</v>
      </c>
      <c r="J672" s="28">
        <v>-35</v>
      </c>
      <c r="K672" s="36" t="s">
        <v>1193</v>
      </c>
      <c r="L672" s="30" t="str">
        <f>IF(J672="Div by 0", "N/A", IF(K672="N/A","N/A", IF(J672&gt;VALUE(MID(K672,1,2)), "No", IF(J672&lt;-1*VALUE(MID(K672,1,2)), "No", "Yes"))))</f>
        <v>No</v>
      </c>
    </row>
    <row r="673" spans="1:12">
      <c r="A673" s="5" t="s">
        <v>543</v>
      </c>
      <c r="B673" s="36" t="s">
        <v>49</v>
      </c>
      <c r="C673" s="47">
        <v>106606870</v>
      </c>
      <c r="D673" s="33" t="str">
        <f>IF($B673="N/A","N/A",IF(C673&gt;10,"No",IF(C673&lt;-10,"No","Yes")))</f>
        <v>N/A</v>
      </c>
      <c r="E673" s="47">
        <v>344820799</v>
      </c>
      <c r="F673" s="33" t="str">
        <f>IF($B673="N/A","N/A",IF(E673&gt;10,"No",IF(E673&lt;-10,"No","Yes")))</f>
        <v>N/A</v>
      </c>
      <c r="G673" s="47">
        <v>375077057</v>
      </c>
      <c r="H673" s="33" t="str">
        <f>IF($B673="N/A","N/A",IF(G673&gt;10,"No",IF(G673&lt;-10,"No","Yes")))</f>
        <v>N/A</v>
      </c>
      <c r="I673" s="28">
        <v>223.5</v>
      </c>
      <c r="J673" s="28">
        <v>8.7739999999999991</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256.40876727</v>
      </c>
      <c r="D675" s="27" t="str">
        <f>IF($B675="N/A","N/A",IF(C675&gt;10,"No",IF(C675&lt;-10,"No","Yes")))</f>
        <v>N/A</v>
      </c>
      <c r="E675" s="31">
        <v>468.93016621999999</v>
      </c>
      <c r="F675" s="27" t="str">
        <f>IF($B675="N/A","N/A",IF(E675&gt;10,"No",IF(E675&lt;-10,"No","Yes")))</f>
        <v>N/A</v>
      </c>
      <c r="G675" s="31">
        <v>369.43757421999999</v>
      </c>
      <c r="H675" s="27" t="str">
        <f>IF($B675="N/A","N/A",IF(G675&gt;10,"No",IF(G675&lt;-10,"No","Yes")))</f>
        <v>N/A</v>
      </c>
      <c r="I675" s="28">
        <v>82.88</v>
      </c>
      <c r="J675" s="28">
        <v>-21.2</v>
      </c>
      <c r="K675" s="29" t="s">
        <v>1193</v>
      </c>
      <c r="L675" s="30" t="str">
        <f>IF(J675="Div by 0", "N/A", IF(K675="N/A","N/A", IF(J675&gt;VALUE(MID(K675,1,2)), "No", IF(J675&lt;-1*VALUE(MID(K675,1,2)), "No", "Yes"))))</f>
        <v>Yes</v>
      </c>
    </row>
    <row r="676" spans="1:12">
      <c r="A676" s="48" t="s">
        <v>541</v>
      </c>
      <c r="B676" s="25" t="s">
        <v>49</v>
      </c>
      <c r="C676" s="31">
        <v>29.806804616000001</v>
      </c>
      <c r="D676" s="27" t="str">
        <f>IF($B676="N/A","N/A",IF(C676&gt;10,"No",IF(C676&lt;-10,"No","Yes")))</f>
        <v>N/A</v>
      </c>
      <c r="E676" s="31">
        <v>34.845838985</v>
      </c>
      <c r="F676" s="27" t="str">
        <f>IF($B676="N/A","N/A",IF(E676&gt;10,"No",IF(E676&lt;-10,"No","Yes")))</f>
        <v>N/A</v>
      </c>
      <c r="G676" s="31">
        <v>37.039873491999998</v>
      </c>
      <c r="H676" s="27" t="str">
        <f>IF($B676="N/A","N/A",IF(G676&gt;10,"No",IF(G676&lt;-10,"No","Yes")))</f>
        <v>N/A</v>
      </c>
      <c r="I676" s="28">
        <v>16.91</v>
      </c>
      <c r="J676" s="28">
        <v>6.2960000000000003</v>
      </c>
      <c r="K676" s="29" t="s">
        <v>1193</v>
      </c>
      <c r="L676" s="30" t="str">
        <f>IF(J676="Div by 0", "N/A", IF(K676="N/A","N/A", IF(J676&gt;VALUE(MID(K676,1,2)), "No", IF(J676&lt;-1*VALUE(MID(K676,1,2)), "No", "Yes"))))</f>
        <v>Yes</v>
      </c>
    </row>
    <row r="677" spans="1:12">
      <c r="A677" s="48" t="s">
        <v>542</v>
      </c>
      <c r="B677" s="25" t="s">
        <v>49</v>
      </c>
      <c r="C677" s="31">
        <v>115.36124297000001</v>
      </c>
      <c r="D677" s="27" t="str">
        <f>IF($B677="N/A","N/A",IF(C677&gt;10,"No",IF(C677&lt;-10,"No","Yes")))</f>
        <v>N/A</v>
      </c>
      <c r="E677" s="31">
        <v>273.28787123000001</v>
      </c>
      <c r="F677" s="27" t="str">
        <f>IF($B677="N/A","N/A",IF(E677&gt;10,"No",IF(E677&lt;-10,"No","Yes")))</f>
        <v>N/A</v>
      </c>
      <c r="G677" s="31">
        <v>121.10529719</v>
      </c>
      <c r="H677" s="27" t="str">
        <f>IF($B677="N/A","N/A",IF(G677&gt;10,"No",IF(G677&lt;-10,"No","Yes")))</f>
        <v>N/A</v>
      </c>
      <c r="I677" s="28">
        <v>136.9</v>
      </c>
      <c r="J677" s="28">
        <v>-55.7</v>
      </c>
      <c r="K677" s="29" t="s">
        <v>1193</v>
      </c>
      <c r="L677" s="30" t="str">
        <f>IF(J677="Div by 0", "N/A", IF(K677="N/A","N/A", IF(J677&gt;VALUE(MID(K677,1,2)), "No", IF(J677&lt;-1*VALUE(MID(K677,1,2)), "No", "Yes"))))</f>
        <v>No</v>
      </c>
    </row>
    <row r="678" spans="1:12">
      <c r="A678" s="5" t="s">
        <v>543</v>
      </c>
      <c r="B678" s="36" t="s">
        <v>49</v>
      </c>
      <c r="C678" s="47">
        <v>757.53844294999999</v>
      </c>
      <c r="D678" s="33" t="str">
        <f>IF($B678="N/A","N/A",IF(C678&gt;10,"No",IF(C678&lt;-10,"No","Yes")))</f>
        <v>N/A</v>
      </c>
      <c r="E678" s="47">
        <v>1048.6038688000001</v>
      </c>
      <c r="F678" s="33" t="str">
        <f>IF($B678="N/A","N/A",IF(E678&gt;10,"No",IF(E678&lt;-10,"No","Yes")))</f>
        <v>N/A</v>
      </c>
      <c r="G678" s="47">
        <v>777.36016505999999</v>
      </c>
      <c r="H678" s="33" t="str">
        <f>IF($B678="N/A","N/A",IF(G678&gt;10,"No",IF(G678&lt;-10,"No","Yes")))</f>
        <v>N/A</v>
      </c>
      <c r="I678" s="35">
        <v>38.42</v>
      </c>
      <c r="J678" s="35">
        <v>-25.9</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0</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0</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557568</v>
      </c>
      <c r="D713" s="33" t="str">
        <f t="shared" ref="D713:D720" si="222">IF($B713="N/A","N/A",IF(C713&gt;10,"No",IF(C713&lt;-10,"No","Yes")))</f>
        <v>N/A</v>
      </c>
      <c r="E713" s="34">
        <v>381660</v>
      </c>
      <c r="F713" s="33" t="str">
        <f t="shared" ref="F713:F720" si="223">IF($B713="N/A","N/A",IF(E713&gt;10,"No",IF(E713&lt;-10,"No","Yes")))</f>
        <v>N/A</v>
      </c>
      <c r="G713" s="34">
        <v>268584</v>
      </c>
      <c r="H713" s="33" t="str">
        <f t="shared" ref="H713:H720" si="224">IF($B713="N/A","N/A",IF(G713&gt;10,"No",IF(G713&lt;-10,"No","Yes")))</f>
        <v>N/A</v>
      </c>
      <c r="I713" s="35">
        <v>-31.5</v>
      </c>
      <c r="J713" s="35">
        <v>-29.6</v>
      </c>
      <c r="K713" s="36" t="s">
        <v>1193</v>
      </c>
      <c r="L713" s="30" t="str">
        <f t="shared" ref="L713:L720" si="225">IF(J713="Div by 0", "N/A", IF(K713="N/A","N/A", IF(J713&gt;VALUE(MID(K713,1,2)), "No", IF(J713&lt;-1*VALUE(MID(K713,1,2)), "No", "Yes"))))</f>
        <v>Yes</v>
      </c>
    </row>
    <row r="714" spans="1:12">
      <c r="A714" s="46" t="s">
        <v>31</v>
      </c>
      <c r="B714" s="25" t="s">
        <v>49</v>
      </c>
      <c r="C714" s="26">
        <v>490189</v>
      </c>
      <c r="D714" s="27" t="str">
        <f t="shared" si="222"/>
        <v>N/A</v>
      </c>
      <c r="E714" s="26">
        <v>331571</v>
      </c>
      <c r="F714" s="27" t="str">
        <f t="shared" si="223"/>
        <v>N/A</v>
      </c>
      <c r="G714" s="26">
        <v>232064</v>
      </c>
      <c r="H714" s="27" t="str">
        <f t="shared" si="224"/>
        <v>N/A</v>
      </c>
      <c r="I714" s="28">
        <v>-32.4</v>
      </c>
      <c r="J714" s="28">
        <v>-30</v>
      </c>
      <c r="K714" s="29" t="s">
        <v>1193</v>
      </c>
      <c r="L714" s="30" t="str">
        <f t="shared" si="225"/>
        <v>Yes</v>
      </c>
    </row>
    <row r="715" spans="1:12">
      <c r="A715" s="46" t="s">
        <v>353</v>
      </c>
      <c r="B715" s="25" t="s">
        <v>49</v>
      </c>
      <c r="C715" s="26">
        <v>438844.57</v>
      </c>
      <c r="D715" s="27" t="str">
        <f t="shared" si="222"/>
        <v>N/A</v>
      </c>
      <c r="E715" s="26">
        <v>289512.8</v>
      </c>
      <c r="F715" s="27" t="str">
        <f t="shared" si="223"/>
        <v>N/A</v>
      </c>
      <c r="G715" s="26">
        <v>200456.5</v>
      </c>
      <c r="H715" s="27" t="str">
        <f t="shared" si="224"/>
        <v>N/A</v>
      </c>
      <c r="I715" s="28">
        <v>-34</v>
      </c>
      <c r="J715" s="28">
        <v>-30.8</v>
      </c>
      <c r="K715" s="29" t="s">
        <v>1193</v>
      </c>
      <c r="L715" s="30" t="str">
        <f t="shared" si="225"/>
        <v>No</v>
      </c>
    </row>
    <row r="716" spans="1:12">
      <c r="A716" s="51" t="s">
        <v>523</v>
      </c>
      <c r="B716" s="25" t="s">
        <v>49</v>
      </c>
      <c r="C716" s="26">
        <v>1994</v>
      </c>
      <c r="D716" s="27" t="str">
        <f t="shared" si="222"/>
        <v>N/A</v>
      </c>
      <c r="E716" s="26">
        <v>1762</v>
      </c>
      <c r="F716" s="27" t="str">
        <f t="shared" si="223"/>
        <v>N/A</v>
      </c>
      <c r="G716" s="26">
        <v>1446</v>
      </c>
      <c r="H716" s="27" t="str">
        <f t="shared" si="224"/>
        <v>N/A</v>
      </c>
      <c r="I716" s="28">
        <v>-11.6</v>
      </c>
      <c r="J716" s="28">
        <v>-17.899999999999999</v>
      </c>
      <c r="K716" s="29" t="s">
        <v>1193</v>
      </c>
      <c r="L716" s="30" t="str">
        <f t="shared" si="225"/>
        <v>Yes</v>
      </c>
    </row>
    <row r="717" spans="1:12">
      <c r="A717" s="48" t="s">
        <v>702</v>
      </c>
      <c r="B717" s="25" t="s">
        <v>49</v>
      </c>
      <c r="C717" s="26">
        <v>863</v>
      </c>
      <c r="D717" s="27" t="str">
        <f t="shared" si="222"/>
        <v>N/A</v>
      </c>
      <c r="E717" s="26">
        <v>732</v>
      </c>
      <c r="F717" s="27" t="str">
        <f t="shared" si="223"/>
        <v>N/A</v>
      </c>
      <c r="G717" s="26">
        <v>596</v>
      </c>
      <c r="H717" s="27" t="str">
        <f t="shared" si="224"/>
        <v>N/A</v>
      </c>
      <c r="I717" s="28">
        <v>-15.2</v>
      </c>
      <c r="J717" s="28">
        <v>-18.600000000000001</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616</v>
      </c>
      <c r="D719" s="27" t="str">
        <f t="shared" si="222"/>
        <v>N/A</v>
      </c>
      <c r="E719" s="26">
        <v>583</v>
      </c>
      <c r="F719" s="27" t="str">
        <f t="shared" si="223"/>
        <v>N/A</v>
      </c>
      <c r="G719" s="26">
        <v>438</v>
      </c>
      <c r="H719" s="27" t="str">
        <f t="shared" si="224"/>
        <v>N/A</v>
      </c>
      <c r="I719" s="28">
        <v>-5.36</v>
      </c>
      <c r="J719" s="28">
        <v>-24.9</v>
      </c>
      <c r="K719" s="29" t="s">
        <v>1193</v>
      </c>
      <c r="L719" s="30" t="str">
        <f t="shared" si="225"/>
        <v>Yes</v>
      </c>
    </row>
    <row r="720" spans="1:12">
      <c r="A720" s="48" t="s">
        <v>705</v>
      </c>
      <c r="B720" s="25" t="s">
        <v>49</v>
      </c>
      <c r="C720" s="26">
        <v>515</v>
      </c>
      <c r="D720" s="27" t="str">
        <f t="shared" si="222"/>
        <v>N/A</v>
      </c>
      <c r="E720" s="26">
        <v>447</v>
      </c>
      <c r="F720" s="27" t="str">
        <f t="shared" si="223"/>
        <v>N/A</v>
      </c>
      <c r="G720" s="26">
        <v>412</v>
      </c>
      <c r="H720" s="27" t="str">
        <f t="shared" si="224"/>
        <v>N/A</v>
      </c>
      <c r="I720" s="28">
        <v>-13.2</v>
      </c>
      <c r="J720" s="28">
        <v>-7.83</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72912</v>
      </c>
      <c r="D722" s="27" t="str">
        <f t="shared" si="226"/>
        <v>N/A</v>
      </c>
      <c r="E722" s="26">
        <v>50433</v>
      </c>
      <c r="F722" s="27" t="str">
        <f t="shared" si="227"/>
        <v>N/A</v>
      </c>
      <c r="G722" s="26">
        <v>40888</v>
      </c>
      <c r="H722" s="27" t="str">
        <f t="shared" si="228"/>
        <v>N/A</v>
      </c>
      <c r="I722" s="28">
        <v>-30.8</v>
      </c>
      <c r="J722" s="28">
        <v>-18.899999999999999</v>
      </c>
      <c r="K722" s="29" t="s">
        <v>1193</v>
      </c>
      <c r="L722" s="30" t="str">
        <f t="shared" si="229"/>
        <v>Yes</v>
      </c>
    </row>
    <row r="723" spans="1:12">
      <c r="A723" s="48" t="s">
        <v>707</v>
      </c>
      <c r="B723" s="25" t="s">
        <v>49</v>
      </c>
      <c r="C723" s="26">
        <v>62359</v>
      </c>
      <c r="D723" s="27" t="str">
        <f t="shared" si="226"/>
        <v>N/A</v>
      </c>
      <c r="E723" s="26">
        <v>42059</v>
      </c>
      <c r="F723" s="27" t="str">
        <f t="shared" si="227"/>
        <v>N/A</v>
      </c>
      <c r="G723" s="26">
        <v>33207</v>
      </c>
      <c r="H723" s="27" t="str">
        <f t="shared" si="228"/>
        <v>N/A</v>
      </c>
      <c r="I723" s="28">
        <v>-32.6</v>
      </c>
      <c r="J723" s="28">
        <v>-21</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6211</v>
      </c>
      <c r="D725" s="27" t="str">
        <f t="shared" si="226"/>
        <v>N/A</v>
      </c>
      <c r="E725" s="26">
        <v>4818</v>
      </c>
      <c r="F725" s="27" t="str">
        <f t="shared" si="227"/>
        <v>N/A</v>
      </c>
      <c r="G725" s="26">
        <v>4259</v>
      </c>
      <c r="H725" s="27" t="str">
        <f t="shared" si="228"/>
        <v>N/A</v>
      </c>
      <c r="I725" s="28">
        <v>-22.4</v>
      </c>
      <c r="J725" s="28">
        <v>-11.6</v>
      </c>
      <c r="K725" s="29" t="s">
        <v>1193</v>
      </c>
      <c r="L725" s="30" t="str">
        <f t="shared" si="229"/>
        <v>Yes</v>
      </c>
    </row>
    <row r="726" spans="1:12">
      <c r="A726" s="48" t="s">
        <v>723</v>
      </c>
      <c r="B726" s="25" t="s">
        <v>49</v>
      </c>
      <c r="C726" s="26">
        <v>4342</v>
      </c>
      <c r="D726" s="27" t="str">
        <f t="shared" si="226"/>
        <v>N/A</v>
      </c>
      <c r="E726" s="26">
        <v>3556</v>
      </c>
      <c r="F726" s="27" t="str">
        <f t="shared" si="227"/>
        <v>N/A</v>
      </c>
      <c r="G726" s="26">
        <v>3422</v>
      </c>
      <c r="H726" s="27" t="str">
        <f t="shared" si="228"/>
        <v>N/A</v>
      </c>
      <c r="I726" s="28">
        <v>-18.100000000000001</v>
      </c>
      <c r="J726" s="28">
        <v>-3.77</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365098</v>
      </c>
      <c r="D728" s="27" t="str">
        <f t="shared" si="226"/>
        <v>N/A</v>
      </c>
      <c r="E728" s="26">
        <v>247642</v>
      </c>
      <c r="F728" s="27" t="str">
        <f t="shared" si="227"/>
        <v>N/A</v>
      </c>
      <c r="G728" s="26">
        <v>172472</v>
      </c>
      <c r="H728" s="27" t="str">
        <f t="shared" si="228"/>
        <v>N/A</v>
      </c>
      <c r="I728" s="28">
        <v>-32.200000000000003</v>
      </c>
      <c r="J728" s="28">
        <v>-30.4</v>
      </c>
      <c r="K728" s="29" t="s">
        <v>1193</v>
      </c>
      <c r="L728" s="30" t="str">
        <f t="shared" si="229"/>
        <v>No</v>
      </c>
    </row>
    <row r="729" spans="1:12">
      <c r="A729" s="48" t="s">
        <v>710</v>
      </c>
      <c r="B729" s="25" t="s">
        <v>49</v>
      </c>
      <c r="C729" s="26">
        <v>67343</v>
      </c>
      <c r="D729" s="27" t="str">
        <f t="shared" si="226"/>
        <v>N/A</v>
      </c>
      <c r="E729" s="26">
        <v>42053</v>
      </c>
      <c r="F729" s="27" t="str">
        <f t="shared" si="227"/>
        <v>N/A</v>
      </c>
      <c r="G729" s="26">
        <v>33249</v>
      </c>
      <c r="H729" s="27" t="str">
        <f t="shared" si="228"/>
        <v>N/A</v>
      </c>
      <c r="I729" s="28">
        <v>-37.6</v>
      </c>
      <c r="J729" s="28">
        <v>-20.9</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268044</v>
      </c>
      <c r="D732" s="27" t="str">
        <f t="shared" si="226"/>
        <v>N/A</v>
      </c>
      <c r="E732" s="26">
        <v>179235</v>
      </c>
      <c r="F732" s="27" t="str">
        <f t="shared" si="227"/>
        <v>N/A</v>
      </c>
      <c r="G732" s="26">
        <v>119415</v>
      </c>
      <c r="H732" s="27" t="str">
        <f t="shared" si="228"/>
        <v>N/A</v>
      </c>
      <c r="I732" s="28">
        <v>-33.1</v>
      </c>
      <c r="J732" s="28">
        <v>-33.4</v>
      </c>
      <c r="K732" s="29" t="s">
        <v>1193</v>
      </c>
      <c r="L732" s="30" t="str">
        <f t="shared" si="229"/>
        <v>No</v>
      </c>
    </row>
    <row r="733" spans="1:12">
      <c r="A733" s="48" t="s">
        <v>714</v>
      </c>
      <c r="B733" s="25" t="s">
        <v>49</v>
      </c>
      <c r="C733" s="26">
        <v>17289</v>
      </c>
      <c r="D733" s="27" t="str">
        <f t="shared" si="226"/>
        <v>N/A</v>
      </c>
      <c r="E733" s="26">
        <v>14193</v>
      </c>
      <c r="F733" s="27" t="str">
        <f t="shared" si="227"/>
        <v>N/A</v>
      </c>
      <c r="G733" s="26">
        <v>8762</v>
      </c>
      <c r="H733" s="27" t="str">
        <f t="shared" si="228"/>
        <v>N/A</v>
      </c>
      <c r="I733" s="28">
        <v>-17.899999999999999</v>
      </c>
      <c r="J733" s="28">
        <v>-38.299999999999997</v>
      </c>
      <c r="K733" s="29" t="s">
        <v>1193</v>
      </c>
      <c r="L733" s="30" t="str">
        <f t="shared" si="229"/>
        <v>No</v>
      </c>
    </row>
    <row r="734" spans="1:12">
      <c r="A734" s="48" t="s">
        <v>715</v>
      </c>
      <c r="B734" s="25" t="s">
        <v>49</v>
      </c>
      <c r="C734" s="26">
        <v>12259</v>
      </c>
      <c r="D734" s="27" t="str">
        <f t="shared" si="226"/>
        <v>N/A</v>
      </c>
      <c r="E734" s="26">
        <v>12033</v>
      </c>
      <c r="F734" s="27" t="str">
        <f t="shared" si="227"/>
        <v>N/A</v>
      </c>
      <c r="G734" s="26">
        <v>11022</v>
      </c>
      <c r="H734" s="27" t="str">
        <f t="shared" si="228"/>
        <v>N/A</v>
      </c>
      <c r="I734" s="28">
        <v>-1.84</v>
      </c>
      <c r="J734" s="28">
        <v>-8.4</v>
      </c>
      <c r="K734" s="29" t="s">
        <v>1193</v>
      </c>
      <c r="L734" s="30" t="str">
        <f t="shared" si="229"/>
        <v>Yes</v>
      </c>
    </row>
    <row r="735" spans="1:12">
      <c r="A735" s="48" t="s">
        <v>716</v>
      </c>
      <c r="B735" s="25" t="s">
        <v>49</v>
      </c>
      <c r="C735" s="26">
        <v>163</v>
      </c>
      <c r="D735" s="27" t="str">
        <f t="shared" si="226"/>
        <v>N/A</v>
      </c>
      <c r="E735" s="26">
        <v>128</v>
      </c>
      <c r="F735" s="27" t="str">
        <f t="shared" si="227"/>
        <v>N/A</v>
      </c>
      <c r="G735" s="26">
        <v>24</v>
      </c>
      <c r="H735" s="27" t="str">
        <f t="shared" si="228"/>
        <v>N/A</v>
      </c>
      <c r="I735" s="28">
        <v>-21.5</v>
      </c>
      <c r="J735" s="28">
        <v>-81.3</v>
      </c>
      <c r="K735" s="29" t="s">
        <v>1193</v>
      </c>
      <c r="L735" s="30" t="str">
        <f t="shared" si="229"/>
        <v>No</v>
      </c>
    </row>
    <row r="736" spans="1:12">
      <c r="A736" s="51" t="s">
        <v>532</v>
      </c>
      <c r="B736" s="25" t="s">
        <v>49</v>
      </c>
      <c r="C736" s="26">
        <v>117564</v>
      </c>
      <c r="D736" s="27" t="str">
        <f t="shared" si="226"/>
        <v>N/A</v>
      </c>
      <c r="E736" s="26">
        <v>81823</v>
      </c>
      <c r="F736" s="27" t="str">
        <f t="shared" si="227"/>
        <v>N/A</v>
      </c>
      <c r="G736" s="26">
        <v>53778</v>
      </c>
      <c r="H736" s="27" t="str">
        <f t="shared" si="228"/>
        <v>N/A</v>
      </c>
      <c r="I736" s="28">
        <v>-30.4</v>
      </c>
      <c r="J736" s="28">
        <v>-34.299999999999997</v>
      </c>
      <c r="K736" s="29" t="s">
        <v>1193</v>
      </c>
      <c r="L736" s="30" t="str">
        <f t="shared" si="229"/>
        <v>No</v>
      </c>
    </row>
    <row r="737" spans="1:12">
      <c r="A737" s="48" t="s">
        <v>717</v>
      </c>
      <c r="B737" s="25" t="s">
        <v>49</v>
      </c>
      <c r="C737" s="26">
        <v>54557</v>
      </c>
      <c r="D737" s="27" t="str">
        <f t="shared" si="226"/>
        <v>N/A</v>
      </c>
      <c r="E737" s="26">
        <v>35403</v>
      </c>
      <c r="F737" s="27" t="str">
        <f t="shared" si="227"/>
        <v>N/A</v>
      </c>
      <c r="G737" s="26">
        <v>27015</v>
      </c>
      <c r="H737" s="27" t="str">
        <f t="shared" si="228"/>
        <v>N/A</v>
      </c>
      <c r="I737" s="28">
        <v>-35.1</v>
      </c>
      <c r="J737" s="28">
        <v>-23.7</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28362</v>
      </c>
      <c r="D740" s="27" t="str">
        <f t="shared" si="226"/>
        <v>N/A</v>
      </c>
      <c r="E740" s="26">
        <v>18055</v>
      </c>
      <c r="F740" s="27" t="str">
        <f t="shared" si="227"/>
        <v>N/A</v>
      </c>
      <c r="G740" s="26">
        <v>13270</v>
      </c>
      <c r="H740" s="27" t="str">
        <f t="shared" si="228"/>
        <v>N/A</v>
      </c>
      <c r="I740" s="28">
        <v>-36.299999999999997</v>
      </c>
      <c r="J740" s="28">
        <v>-26.5</v>
      </c>
      <c r="K740" s="29" t="s">
        <v>1193</v>
      </c>
      <c r="L740" s="30" t="str">
        <f t="shared" si="229"/>
        <v>Yes</v>
      </c>
    </row>
    <row r="741" spans="1:12">
      <c r="A741" s="48" t="s">
        <v>721</v>
      </c>
      <c r="B741" s="25" t="s">
        <v>49</v>
      </c>
      <c r="C741" s="26">
        <v>17577</v>
      </c>
      <c r="D741" s="27" t="str">
        <f t="shared" si="226"/>
        <v>N/A</v>
      </c>
      <c r="E741" s="26">
        <v>14672</v>
      </c>
      <c r="F741" s="27" t="str">
        <f t="shared" si="227"/>
        <v>N/A</v>
      </c>
      <c r="G741" s="26">
        <v>8919</v>
      </c>
      <c r="H741" s="27" t="str">
        <f t="shared" si="228"/>
        <v>N/A</v>
      </c>
      <c r="I741" s="28">
        <v>-16.5</v>
      </c>
      <c r="J741" s="28">
        <v>-39.200000000000003</v>
      </c>
      <c r="K741" s="29" t="s">
        <v>1193</v>
      </c>
      <c r="L741" s="30" t="str">
        <f t="shared" si="229"/>
        <v>No</v>
      </c>
    </row>
    <row r="742" spans="1:12">
      <c r="A742" s="48" t="s">
        <v>722</v>
      </c>
      <c r="B742" s="25" t="s">
        <v>49</v>
      </c>
      <c r="C742" s="26">
        <v>17068</v>
      </c>
      <c r="D742" s="27" t="str">
        <f t="shared" si="226"/>
        <v>N/A</v>
      </c>
      <c r="E742" s="26">
        <v>13693</v>
      </c>
      <c r="F742" s="27" t="str">
        <f t="shared" si="227"/>
        <v>N/A</v>
      </c>
      <c r="G742" s="26">
        <v>4574</v>
      </c>
      <c r="H742" s="27" t="str">
        <f t="shared" si="228"/>
        <v>N/A</v>
      </c>
      <c r="I742" s="28">
        <v>-19.8</v>
      </c>
      <c r="J742" s="28">
        <v>-66.599999999999994</v>
      </c>
      <c r="K742" s="29" t="s">
        <v>1193</v>
      </c>
      <c r="L742" s="30" t="str">
        <f t="shared" si="229"/>
        <v>No</v>
      </c>
    </row>
    <row r="743" spans="1:12">
      <c r="A743" s="51" t="s">
        <v>738</v>
      </c>
      <c r="B743" s="25" t="s">
        <v>49</v>
      </c>
      <c r="C743" s="26">
        <v>5177</v>
      </c>
      <c r="D743" s="27" t="str">
        <f t="shared" si="226"/>
        <v>N/A</v>
      </c>
      <c r="E743" s="26">
        <v>5155</v>
      </c>
      <c r="F743" s="27" t="str">
        <f t="shared" si="227"/>
        <v>N/A</v>
      </c>
      <c r="G743" s="26">
        <v>4190</v>
      </c>
      <c r="H743" s="27" t="str">
        <f t="shared" si="228"/>
        <v>N/A</v>
      </c>
      <c r="I743" s="28">
        <v>-0.42499999999999999</v>
      </c>
      <c r="J743" s="28">
        <v>-18.7</v>
      </c>
      <c r="K743" s="29" t="s">
        <v>1193</v>
      </c>
      <c r="L743" s="30" t="str">
        <f t="shared" si="229"/>
        <v>Yes</v>
      </c>
    </row>
    <row r="744" spans="1:12">
      <c r="A744" s="46" t="s">
        <v>354</v>
      </c>
      <c r="B744" s="25" t="s">
        <v>49</v>
      </c>
      <c r="C744" s="31">
        <v>1886634781</v>
      </c>
      <c r="D744" s="27" t="str">
        <f t="shared" si="226"/>
        <v>N/A</v>
      </c>
      <c r="E744" s="31">
        <v>1522467012</v>
      </c>
      <c r="F744" s="27" t="str">
        <f t="shared" si="227"/>
        <v>N/A</v>
      </c>
      <c r="G744" s="31">
        <v>1264473860</v>
      </c>
      <c r="H744" s="27" t="str">
        <f t="shared" si="228"/>
        <v>N/A</v>
      </c>
      <c r="I744" s="28">
        <v>-19.3</v>
      </c>
      <c r="J744" s="28">
        <v>-16.899999999999999</v>
      </c>
      <c r="K744" s="29" t="s">
        <v>1193</v>
      </c>
      <c r="L744" s="30" t="str">
        <f t="shared" si="229"/>
        <v>Yes</v>
      </c>
    </row>
    <row r="745" spans="1:12">
      <c r="A745" s="46" t="s">
        <v>355</v>
      </c>
      <c r="B745" s="25" t="s">
        <v>49</v>
      </c>
      <c r="C745" s="31">
        <v>3383.6855433000001</v>
      </c>
      <c r="D745" s="27" t="str">
        <f t="shared" si="226"/>
        <v>N/A</v>
      </c>
      <c r="E745" s="31">
        <v>3989.0662160000002</v>
      </c>
      <c r="F745" s="27" t="str">
        <f t="shared" si="227"/>
        <v>N/A</v>
      </c>
      <c r="G745" s="31">
        <v>4707.9269800000002</v>
      </c>
      <c r="H745" s="27" t="str">
        <f t="shared" si="228"/>
        <v>N/A</v>
      </c>
      <c r="I745" s="28">
        <v>17.89</v>
      </c>
      <c r="J745" s="28">
        <v>18.02</v>
      </c>
      <c r="K745" s="29" t="s">
        <v>1193</v>
      </c>
      <c r="L745" s="30" t="str">
        <f t="shared" si="229"/>
        <v>Yes</v>
      </c>
    </row>
    <row r="746" spans="1:12">
      <c r="A746" s="46" t="s">
        <v>356</v>
      </c>
      <c r="B746" s="25" t="s">
        <v>49</v>
      </c>
      <c r="C746" s="31">
        <v>3848.7905298000001</v>
      </c>
      <c r="D746" s="27" t="str">
        <f>IF($B746="N/A","N/A",IF(C746&gt;10,"No",IF(C746&lt;-10,"No","Yes")))</f>
        <v>N/A</v>
      </c>
      <c r="E746" s="31">
        <v>4591.6772334999996</v>
      </c>
      <c r="F746" s="27" t="str">
        <f>IF($B746="N/A","N/A",IF(E746&gt;10,"No",IF(E746&lt;-10,"No","Yes")))</f>
        <v>N/A</v>
      </c>
      <c r="G746" s="31">
        <v>5448.8152405999999</v>
      </c>
      <c r="H746" s="27" t="str">
        <f>IF($B746="N/A","N/A",IF(G746&gt;10,"No",IF(G746&lt;-10,"No","Yes")))</f>
        <v>N/A</v>
      </c>
      <c r="I746" s="28">
        <v>19.3</v>
      </c>
      <c r="J746" s="28">
        <v>18.670000000000002</v>
      </c>
      <c r="K746" s="29" t="s">
        <v>1193</v>
      </c>
      <c r="L746" s="30" t="str">
        <f>IF(J746="Div by 0", "N/A", IF(K746="N/A","N/A", IF(J746&gt;VALUE(MID(K746,1,2)), "No", IF(J746&lt;-1*VALUE(MID(K746,1,2)), "No", "Yes"))))</f>
        <v>Yes</v>
      </c>
    </row>
    <row r="747" spans="1:12">
      <c r="A747" s="54" t="s">
        <v>533</v>
      </c>
      <c r="B747" s="25" t="s">
        <v>49</v>
      </c>
      <c r="C747" s="31">
        <v>21775686</v>
      </c>
      <c r="D747" s="27" t="str">
        <f t="shared" ref="D747:D750" si="230">IF($B747="N/A","N/A",IF(C747&gt;10,"No",IF(C747&lt;-10,"No","Yes")))</f>
        <v>N/A</v>
      </c>
      <c r="E747" s="31">
        <v>24436048</v>
      </c>
      <c r="F747" s="27" t="str">
        <f t="shared" ref="F747:F750" si="231">IF($B747="N/A","N/A",IF(E747&gt;10,"No",IF(E747&lt;-10,"No","Yes")))</f>
        <v>N/A</v>
      </c>
      <c r="G747" s="31">
        <v>23756872</v>
      </c>
      <c r="H747" s="27" t="str">
        <f t="shared" ref="H747:H750" si="232">IF($B747="N/A","N/A",IF(G747&gt;10,"No",IF(G747&lt;-10,"No","Yes")))</f>
        <v>N/A</v>
      </c>
      <c r="I747" s="28">
        <v>12.22</v>
      </c>
      <c r="J747" s="28">
        <v>-2.78</v>
      </c>
      <c r="K747" s="29" t="s">
        <v>1193</v>
      </c>
      <c r="L747" s="30" t="str">
        <f t="shared" ref="L747:L749" si="233">IF(J747="Div by 0", "N/A", IF(K747="N/A","N/A", IF(J747&gt;VALUE(MID(K747,1,2)), "No", IF(J747&lt;-1*VALUE(MID(K747,1,2)), "No", "Yes"))))</f>
        <v>Yes</v>
      </c>
    </row>
    <row r="748" spans="1:12">
      <c r="A748" s="55" t="s">
        <v>850</v>
      </c>
      <c r="B748" s="36" t="s">
        <v>121</v>
      </c>
      <c r="C748" s="34">
        <v>83</v>
      </c>
      <c r="D748" s="27" t="str">
        <f>IF($B748="N/A","N/A",IF(C748&gt;0,"No",IF(C748&lt;0,"No","Yes")))</f>
        <v>No</v>
      </c>
      <c r="E748" s="34">
        <v>5354</v>
      </c>
      <c r="F748" s="27" t="str">
        <f>IF($B748="N/A","N/A",IF(E748&gt;0,"No",IF(E748&lt;0,"No","Yes")))</f>
        <v>No</v>
      </c>
      <c r="G748" s="34">
        <v>5070</v>
      </c>
      <c r="H748" s="27" t="str">
        <f>IF($B748="N/A","N/A",IF(G748&gt;0,"No",IF(G748&lt;0,"No","Yes")))</f>
        <v>No</v>
      </c>
      <c r="I748" s="28">
        <v>6351</v>
      </c>
      <c r="J748" s="28">
        <v>-5.3</v>
      </c>
      <c r="K748" s="29" t="s">
        <v>1193</v>
      </c>
      <c r="L748" s="30" t="str">
        <f t="shared" si="233"/>
        <v>Yes</v>
      </c>
    </row>
    <row r="749" spans="1:12">
      <c r="A749" s="55" t="s">
        <v>836</v>
      </c>
      <c r="B749" s="25" t="s">
        <v>49</v>
      </c>
      <c r="C749" s="31">
        <v>31304</v>
      </c>
      <c r="D749" s="27" t="str">
        <f t="shared" si="230"/>
        <v>N/A</v>
      </c>
      <c r="E749" s="31">
        <v>2314524</v>
      </c>
      <c r="F749" s="27" t="str">
        <f t="shared" si="231"/>
        <v>N/A</v>
      </c>
      <c r="G749" s="31">
        <v>3564718</v>
      </c>
      <c r="H749" s="27" t="str">
        <f t="shared" si="232"/>
        <v>N/A</v>
      </c>
      <c r="I749" s="28">
        <v>7294</v>
      </c>
      <c r="J749" s="28">
        <v>54.02</v>
      </c>
      <c r="K749" s="29" t="s">
        <v>1193</v>
      </c>
      <c r="L749" s="30" t="str">
        <f t="shared" si="233"/>
        <v>No</v>
      </c>
    </row>
    <row r="750" spans="1:12">
      <c r="A750" s="55" t="s">
        <v>951</v>
      </c>
      <c r="B750" s="25" t="s">
        <v>49</v>
      </c>
      <c r="C750" s="31" t="s">
        <v>49</v>
      </c>
      <c r="D750" s="27" t="str">
        <f t="shared" si="230"/>
        <v>N/A</v>
      </c>
      <c r="E750" s="31">
        <v>432.29809488000001</v>
      </c>
      <c r="F750" s="27" t="str">
        <f t="shared" si="231"/>
        <v>N/A</v>
      </c>
      <c r="G750" s="31">
        <v>703.10019724000006</v>
      </c>
      <c r="H750" s="27" t="str">
        <f t="shared" si="232"/>
        <v>N/A</v>
      </c>
      <c r="I750" s="28" t="s">
        <v>49</v>
      </c>
      <c r="J750" s="28">
        <v>62.64</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6648.4623872000002</v>
      </c>
      <c r="D752" s="27" t="str">
        <f t="shared" ref="D752:D778" si="234">IF($B752="N/A","N/A",IF(C752&gt;10,"No",IF(C752&lt;-10,"No","Yes")))</f>
        <v>N/A</v>
      </c>
      <c r="E752" s="31">
        <v>7210.4069239999999</v>
      </c>
      <c r="F752" s="27" t="str">
        <f t="shared" ref="F752:F778" si="235">IF($B752="N/A","N/A",IF(E752&gt;10,"No",IF(E752&lt;-10,"No","Yes")))</f>
        <v>N/A</v>
      </c>
      <c r="G752" s="31">
        <v>7073.7766252000001</v>
      </c>
      <c r="H752" s="27" t="str">
        <f t="shared" ref="H752:H778" si="236">IF($B752="N/A","N/A",IF(G752&gt;10,"No",IF(G752&lt;-10,"No","Yes")))</f>
        <v>N/A</v>
      </c>
      <c r="I752" s="28">
        <v>8.452</v>
      </c>
      <c r="J752" s="28">
        <v>-1.89</v>
      </c>
      <c r="K752" s="29" t="s">
        <v>1193</v>
      </c>
      <c r="L752" s="30" t="str">
        <f t="shared" ref="L752:L778" si="237">IF(J752="Div by 0", "N/A", IF(K752="N/A","N/A", IF(J752&gt;VALUE(MID(K752,1,2)), "No", IF(J752&lt;-1*VALUE(MID(K752,1,2)), "No", "Yes"))))</f>
        <v>Yes</v>
      </c>
    </row>
    <row r="753" spans="1:12">
      <c r="A753" s="48" t="s">
        <v>702</v>
      </c>
      <c r="B753" s="25" t="s">
        <v>49</v>
      </c>
      <c r="C753" s="31">
        <v>8825.8088064999993</v>
      </c>
      <c r="D753" s="27" t="str">
        <f t="shared" si="234"/>
        <v>N/A</v>
      </c>
      <c r="E753" s="31">
        <v>8075.4426229999999</v>
      </c>
      <c r="F753" s="27" t="str">
        <f t="shared" si="235"/>
        <v>N/A</v>
      </c>
      <c r="G753" s="31">
        <v>8239.1812081000007</v>
      </c>
      <c r="H753" s="27" t="str">
        <f t="shared" si="236"/>
        <v>N/A</v>
      </c>
      <c r="I753" s="28">
        <v>-8.5</v>
      </c>
      <c r="J753" s="28">
        <v>2.028</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2721.1379870000001</v>
      </c>
      <c r="D755" s="27" t="str">
        <f t="shared" si="234"/>
        <v>N/A</v>
      </c>
      <c r="E755" s="31">
        <v>4942.5814750999998</v>
      </c>
      <c r="F755" s="27" t="str">
        <f t="shared" si="235"/>
        <v>N/A</v>
      </c>
      <c r="G755" s="31">
        <v>5346.2511415999998</v>
      </c>
      <c r="H755" s="27" t="str">
        <f t="shared" si="236"/>
        <v>N/A</v>
      </c>
      <c r="I755" s="28">
        <v>81.64</v>
      </c>
      <c r="J755" s="28">
        <v>8.1669999999999998</v>
      </c>
      <c r="K755" s="29" t="s">
        <v>1193</v>
      </c>
      <c r="L755" s="30" t="str">
        <f t="shared" si="237"/>
        <v>Yes</v>
      </c>
    </row>
    <row r="756" spans="1:12">
      <c r="A756" s="48" t="s">
        <v>705</v>
      </c>
      <c r="B756" s="25" t="s">
        <v>49</v>
      </c>
      <c r="C756" s="31">
        <v>7697.3592232999999</v>
      </c>
      <c r="D756" s="27" t="str">
        <f t="shared" si="234"/>
        <v>N/A</v>
      </c>
      <c r="E756" s="31">
        <v>8751.6510066999999</v>
      </c>
      <c r="F756" s="27" t="str">
        <f t="shared" si="235"/>
        <v>N/A</v>
      </c>
      <c r="G756" s="31">
        <v>7224.4441747999999</v>
      </c>
      <c r="H756" s="27" t="str">
        <f t="shared" si="236"/>
        <v>N/A</v>
      </c>
      <c r="I756" s="28">
        <v>13.7</v>
      </c>
      <c r="J756" s="28">
        <v>-17.5</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11882.774495</v>
      </c>
      <c r="D758" s="27" t="str">
        <f t="shared" si="234"/>
        <v>N/A</v>
      </c>
      <c r="E758" s="31">
        <v>14686.928301</v>
      </c>
      <c r="F758" s="27" t="str">
        <f t="shared" si="235"/>
        <v>N/A</v>
      </c>
      <c r="G758" s="31">
        <v>17210.142682000002</v>
      </c>
      <c r="H758" s="27" t="str">
        <f t="shared" si="236"/>
        <v>N/A</v>
      </c>
      <c r="I758" s="28">
        <v>23.6</v>
      </c>
      <c r="J758" s="28">
        <v>17.18</v>
      </c>
      <c r="K758" s="29" t="s">
        <v>1193</v>
      </c>
      <c r="L758" s="30" t="str">
        <f t="shared" si="237"/>
        <v>Yes</v>
      </c>
    </row>
    <row r="759" spans="1:12">
      <c r="A759" s="48" t="s">
        <v>707</v>
      </c>
      <c r="B759" s="25" t="s">
        <v>49</v>
      </c>
      <c r="C759" s="31">
        <v>11493.147644999999</v>
      </c>
      <c r="D759" s="27" t="str">
        <f t="shared" si="234"/>
        <v>N/A</v>
      </c>
      <c r="E759" s="31">
        <v>14408.703654000001</v>
      </c>
      <c r="F759" s="27" t="str">
        <f t="shared" si="235"/>
        <v>N/A</v>
      </c>
      <c r="G759" s="31">
        <v>17181.376155999998</v>
      </c>
      <c r="H759" s="27" t="str">
        <f t="shared" si="236"/>
        <v>N/A</v>
      </c>
      <c r="I759" s="28">
        <v>25.37</v>
      </c>
      <c r="J759" s="28">
        <v>19.239999999999998</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13979.460633999999</v>
      </c>
      <c r="D761" s="27" t="str">
        <f t="shared" si="234"/>
        <v>N/A</v>
      </c>
      <c r="E761" s="31">
        <v>14354.462017</v>
      </c>
      <c r="F761" s="27" t="str">
        <f t="shared" si="235"/>
        <v>N/A</v>
      </c>
      <c r="G761" s="31">
        <v>15651.808641</v>
      </c>
      <c r="H761" s="27" t="str">
        <f t="shared" si="236"/>
        <v>N/A</v>
      </c>
      <c r="I761" s="28">
        <v>2.6829999999999998</v>
      </c>
      <c r="J761" s="28">
        <v>9.0380000000000003</v>
      </c>
      <c r="K761" s="29" t="s">
        <v>1193</v>
      </c>
      <c r="L761" s="30" t="str">
        <f t="shared" si="237"/>
        <v>Yes</v>
      </c>
    </row>
    <row r="762" spans="1:12">
      <c r="A762" s="48" t="s">
        <v>723</v>
      </c>
      <c r="B762" s="25" t="s">
        <v>49</v>
      </c>
      <c r="C762" s="31">
        <v>14479.325196</v>
      </c>
      <c r="D762" s="27" t="str">
        <f t="shared" si="234"/>
        <v>N/A</v>
      </c>
      <c r="E762" s="31">
        <v>18428.118673000001</v>
      </c>
      <c r="F762" s="27" t="str">
        <f t="shared" si="235"/>
        <v>N/A</v>
      </c>
      <c r="G762" s="31">
        <v>19428.785212999999</v>
      </c>
      <c r="H762" s="27" t="str">
        <f t="shared" si="236"/>
        <v>N/A</v>
      </c>
      <c r="I762" s="28">
        <v>27.27</v>
      </c>
      <c r="J762" s="28">
        <v>5.43</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1779.2885745999999</v>
      </c>
      <c r="D764" s="27" t="str">
        <f t="shared" si="234"/>
        <v>N/A</v>
      </c>
      <c r="E764" s="31">
        <v>1985.9509857</v>
      </c>
      <c r="F764" s="27" t="str">
        <f t="shared" si="235"/>
        <v>N/A</v>
      </c>
      <c r="G764" s="31">
        <v>2108.8392087000002</v>
      </c>
      <c r="H764" s="27" t="str">
        <f t="shared" si="236"/>
        <v>N/A</v>
      </c>
      <c r="I764" s="28">
        <v>11.61</v>
      </c>
      <c r="J764" s="28">
        <v>6.1879999999999997</v>
      </c>
      <c r="K764" s="29" t="s">
        <v>1193</v>
      </c>
      <c r="L764" s="30" t="str">
        <f t="shared" si="237"/>
        <v>Yes</v>
      </c>
    </row>
    <row r="765" spans="1:12">
      <c r="A765" s="48" t="s">
        <v>710</v>
      </c>
      <c r="B765" s="25" t="s">
        <v>49</v>
      </c>
      <c r="C765" s="31">
        <v>1287.4785056000001</v>
      </c>
      <c r="D765" s="27" t="str">
        <f t="shared" si="234"/>
        <v>N/A</v>
      </c>
      <c r="E765" s="31">
        <v>1441.4676955</v>
      </c>
      <c r="F765" s="27" t="str">
        <f t="shared" si="235"/>
        <v>N/A</v>
      </c>
      <c r="G765" s="31">
        <v>1638.8506722</v>
      </c>
      <c r="H765" s="27" t="str">
        <f t="shared" si="236"/>
        <v>N/A</v>
      </c>
      <c r="I765" s="28">
        <v>11.96</v>
      </c>
      <c r="J765" s="28">
        <v>13.69</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1716.8966811</v>
      </c>
      <c r="D768" s="27" t="str">
        <f t="shared" si="234"/>
        <v>N/A</v>
      </c>
      <c r="E768" s="31">
        <v>1873.2582866</v>
      </c>
      <c r="F768" s="27" t="str">
        <f t="shared" si="235"/>
        <v>N/A</v>
      </c>
      <c r="G768" s="31">
        <v>1922.0321650999999</v>
      </c>
      <c r="H768" s="27" t="str">
        <f t="shared" si="236"/>
        <v>N/A</v>
      </c>
      <c r="I768" s="28">
        <v>9.1069999999999993</v>
      </c>
      <c r="J768" s="28">
        <v>2.6040000000000001</v>
      </c>
      <c r="K768" s="29" t="s">
        <v>1193</v>
      </c>
      <c r="L768" s="30" t="str">
        <f t="shared" si="237"/>
        <v>Yes</v>
      </c>
    </row>
    <row r="769" spans="1:12">
      <c r="A769" s="48" t="s">
        <v>714</v>
      </c>
      <c r="B769" s="25" t="s">
        <v>49</v>
      </c>
      <c r="C769" s="31">
        <v>1347.9740297000001</v>
      </c>
      <c r="D769" s="27" t="str">
        <f t="shared" si="234"/>
        <v>N/A</v>
      </c>
      <c r="E769" s="31">
        <v>1513.5872612999999</v>
      </c>
      <c r="F769" s="27" t="str">
        <f t="shared" si="235"/>
        <v>N/A</v>
      </c>
      <c r="G769" s="31">
        <v>1603.8711481</v>
      </c>
      <c r="H769" s="27" t="str">
        <f t="shared" si="236"/>
        <v>N/A</v>
      </c>
      <c r="I769" s="28">
        <v>12.29</v>
      </c>
      <c r="J769" s="28">
        <v>5.9649999999999999</v>
      </c>
      <c r="K769" s="29" t="s">
        <v>1193</v>
      </c>
      <c r="L769" s="30" t="str">
        <f t="shared" si="237"/>
        <v>Yes</v>
      </c>
    </row>
    <row r="770" spans="1:12">
      <c r="A770" s="48" t="s">
        <v>715</v>
      </c>
      <c r="B770" s="25" t="s">
        <v>49</v>
      </c>
      <c r="C770" s="31">
        <v>6441.2985562000003</v>
      </c>
      <c r="D770" s="27" t="str">
        <f t="shared" si="234"/>
        <v>N/A</v>
      </c>
      <c r="E770" s="31">
        <v>6105.9317709999996</v>
      </c>
      <c r="F770" s="27" t="str">
        <f t="shared" si="235"/>
        <v>N/A</v>
      </c>
      <c r="G770" s="31">
        <v>5950.3436763</v>
      </c>
      <c r="H770" s="27" t="str">
        <f t="shared" si="236"/>
        <v>N/A</v>
      </c>
      <c r="I770" s="28">
        <v>-5.21</v>
      </c>
      <c r="J770" s="28">
        <v>-2.5499999999999998</v>
      </c>
      <c r="K770" s="29" t="s">
        <v>1193</v>
      </c>
      <c r="L770" s="30" t="str">
        <f t="shared" si="237"/>
        <v>Yes</v>
      </c>
    </row>
    <row r="771" spans="1:12">
      <c r="A771" s="48" t="s">
        <v>716</v>
      </c>
      <c r="B771" s="25" t="s">
        <v>49</v>
      </c>
      <c r="C771" s="31">
        <v>2694.3496933000001</v>
      </c>
      <c r="D771" s="27" t="str">
        <f t="shared" si="234"/>
        <v>N/A</v>
      </c>
      <c r="E771" s="31">
        <v>3737.2109375</v>
      </c>
      <c r="F771" s="27" t="str">
        <f t="shared" si="235"/>
        <v>N/A</v>
      </c>
      <c r="G771" s="31">
        <v>2845.5</v>
      </c>
      <c r="H771" s="27" t="str">
        <f t="shared" si="236"/>
        <v>N/A</v>
      </c>
      <c r="I771" s="28">
        <v>38.71</v>
      </c>
      <c r="J771" s="28">
        <v>-23.9</v>
      </c>
      <c r="K771" s="29" t="s">
        <v>1193</v>
      </c>
      <c r="L771" s="30" t="str">
        <f t="shared" si="237"/>
        <v>Yes</v>
      </c>
    </row>
    <row r="772" spans="1:12">
      <c r="A772" s="51" t="s">
        <v>532</v>
      </c>
      <c r="B772" s="25" t="s">
        <v>49</v>
      </c>
      <c r="C772" s="31">
        <v>3039.7587100999999</v>
      </c>
      <c r="D772" s="27" t="str">
        <f t="shared" si="234"/>
        <v>N/A</v>
      </c>
      <c r="E772" s="31">
        <v>3388.4304658000001</v>
      </c>
      <c r="F772" s="27" t="str">
        <f t="shared" si="235"/>
        <v>N/A</v>
      </c>
      <c r="G772" s="31">
        <v>3474.3045296999999</v>
      </c>
      <c r="H772" s="27" t="str">
        <f t="shared" si="236"/>
        <v>N/A</v>
      </c>
      <c r="I772" s="28">
        <v>11.47</v>
      </c>
      <c r="J772" s="28">
        <v>2.5339999999999998</v>
      </c>
      <c r="K772" s="29" t="s">
        <v>1193</v>
      </c>
      <c r="L772" s="30" t="str">
        <f t="shared" si="237"/>
        <v>Yes</v>
      </c>
    </row>
    <row r="773" spans="1:12">
      <c r="A773" s="48" t="s">
        <v>717</v>
      </c>
      <c r="B773" s="25" t="s">
        <v>49</v>
      </c>
      <c r="C773" s="31">
        <v>2881.001393</v>
      </c>
      <c r="D773" s="27" t="str">
        <f t="shared" si="234"/>
        <v>N/A</v>
      </c>
      <c r="E773" s="31">
        <v>3251.1143406000001</v>
      </c>
      <c r="F773" s="27" t="str">
        <f t="shared" si="235"/>
        <v>N/A</v>
      </c>
      <c r="G773" s="31">
        <v>3515.6310938000001</v>
      </c>
      <c r="H773" s="27" t="str">
        <f t="shared" si="236"/>
        <v>N/A</v>
      </c>
      <c r="I773" s="28">
        <v>12.85</v>
      </c>
      <c r="J773" s="28">
        <v>8.1359999999999992</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3271.3036809999999</v>
      </c>
      <c r="D776" s="27" t="str">
        <f t="shared" si="234"/>
        <v>N/A</v>
      </c>
      <c r="E776" s="31">
        <v>3323.3454445000002</v>
      </c>
      <c r="F776" s="27" t="str">
        <f t="shared" si="235"/>
        <v>N/A</v>
      </c>
      <c r="G776" s="31">
        <v>3169.0660889000001</v>
      </c>
      <c r="H776" s="27" t="str">
        <f t="shared" si="236"/>
        <v>N/A</v>
      </c>
      <c r="I776" s="28">
        <v>1.591</v>
      </c>
      <c r="J776" s="28">
        <v>-4.6399999999999997</v>
      </c>
      <c r="K776" s="29" t="s">
        <v>1193</v>
      </c>
      <c r="L776" s="30" t="str">
        <f t="shared" si="237"/>
        <v>Yes</v>
      </c>
    </row>
    <row r="777" spans="1:12">
      <c r="A777" s="48" t="s">
        <v>721</v>
      </c>
      <c r="B777" s="25" t="s">
        <v>49</v>
      </c>
      <c r="C777" s="31">
        <v>2200.2119815999999</v>
      </c>
      <c r="D777" s="27" t="str">
        <f t="shared" si="234"/>
        <v>N/A</v>
      </c>
      <c r="E777" s="31">
        <v>2665.1804797999998</v>
      </c>
      <c r="F777" s="27" t="str">
        <f t="shared" si="235"/>
        <v>N/A</v>
      </c>
      <c r="G777" s="31">
        <v>3192.3472362000002</v>
      </c>
      <c r="H777" s="27" t="str">
        <f t="shared" si="236"/>
        <v>N/A</v>
      </c>
      <c r="I777" s="28">
        <v>21.13</v>
      </c>
      <c r="J777" s="28">
        <v>19.78</v>
      </c>
      <c r="K777" s="29" t="s">
        <v>1193</v>
      </c>
      <c r="L777" s="30" t="str">
        <f t="shared" si="237"/>
        <v>Yes</v>
      </c>
    </row>
    <row r="778" spans="1:12">
      <c r="A778" s="48" t="s">
        <v>722</v>
      </c>
      <c r="B778" s="25" t="s">
        <v>49</v>
      </c>
      <c r="C778" s="31">
        <v>4027.0423599999999</v>
      </c>
      <c r="D778" s="27" t="str">
        <f t="shared" si="234"/>
        <v>N/A</v>
      </c>
      <c r="E778" s="31">
        <v>4604.2368362999996</v>
      </c>
      <c r="F778" s="27" t="str">
        <f t="shared" si="235"/>
        <v>N/A</v>
      </c>
      <c r="G778" s="31">
        <v>4665.5712724000005</v>
      </c>
      <c r="H778" s="27" t="str">
        <f t="shared" si="236"/>
        <v>N/A</v>
      </c>
      <c r="I778" s="28">
        <v>14.33</v>
      </c>
      <c r="J778" s="28">
        <v>1.3320000000000001</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496307354</v>
      </c>
      <c r="D780" s="27" t="str">
        <f t="shared" ref="D780:D832" si="238">IF($B780="N/A","N/A",IF(C780&gt;10,"No",IF(C780&lt;-10,"No","Yes")))</f>
        <v>N/A</v>
      </c>
      <c r="E780" s="31">
        <v>423305289</v>
      </c>
      <c r="F780" s="27" t="str">
        <f t="shared" ref="F780:F832" si="239">IF($B780="N/A","N/A",IF(E780&gt;10,"No",IF(E780&lt;-10,"No","Yes")))</f>
        <v>N/A</v>
      </c>
      <c r="G780" s="31">
        <v>347023350</v>
      </c>
      <c r="H780" s="27" t="str">
        <f t="shared" ref="H780:H832" si="240">IF($B780="N/A","N/A",IF(G780&gt;10,"No",IF(G780&lt;-10,"No","Yes")))</f>
        <v>N/A</v>
      </c>
      <c r="I780" s="28">
        <v>-14.7</v>
      </c>
      <c r="J780" s="28">
        <v>-18</v>
      </c>
      <c r="K780" s="29" t="s">
        <v>1193</v>
      </c>
      <c r="L780" s="30" t="str">
        <f t="shared" ref="L780:L832" si="241">IF(J780="Div by 0", "N/A", IF(K780="N/A","N/A", IF(J780&gt;VALUE(MID(K780,1,2)), "No", IF(J780&lt;-1*VALUE(MID(K780,1,2)), "No", "Yes"))))</f>
        <v>Yes</v>
      </c>
    </row>
    <row r="781" spans="1:12">
      <c r="A781" s="46" t="s">
        <v>94</v>
      </c>
      <c r="B781" s="25" t="s">
        <v>49</v>
      </c>
      <c r="C781" s="26">
        <v>82414</v>
      </c>
      <c r="D781" s="27" t="str">
        <f t="shared" si="238"/>
        <v>N/A</v>
      </c>
      <c r="E781" s="26">
        <v>59547</v>
      </c>
      <c r="F781" s="27" t="str">
        <f t="shared" si="239"/>
        <v>N/A</v>
      </c>
      <c r="G781" s="26">
        <v>35000</v>
      </c>
      <c r="H781" s="27" t="str">
        <f t="shared" si="240"/>
        <v>N/A</v>
      </c>
      <c r="I781" s="28">
        <v>-27.7</v>
      </c>
      <c r="J781" s="28">
        <v>-41.2</v>
      </c>
      <c r="K781" s="29" t="s">
        <v>1193</v>
      </c>
      <c r="L781" s="30" t="str">
        <f t="shared" si="241"/>
        <v>No</v>
      </c>
    </row>
    <row r="782" spans="1:12">
      <c r="A782" s="46" t="s">
        <v>360</v>
      </c>
      <c r="B782" s="25" t="s">
        <v>49</v>
      </c>
      <c r="C782" s="31">
        <v>6022.1243235000002</v>
      </c>
      <c r="D782" s="27" t="str">
        <f t="shared" si="238"/>
        <v>N/A</v>
      </c>
      <c r="E782" s="31">
        <v>7108.7592826</v>
      </c>
      <c r="F782" s="27" t="str">
        <f t="shared" si="239"/>
        <v>N/A</v>
      </c>
      <c r="G782" s="31">
        <v>9914.9528570999992</v>
      </c>
      <c r="H782" s="27" t="str">
        <f t="shared" si="240"/>
        <v>N/A</v>
      </c>
      <c r="I782" s="28">
        <v>18.04</v>
      </c>
      <c r="J782" s="28">
        <v>39.479999999999997</v>
      </c>
      <c r="K782" s="29" t="s">
        <v>1193</v>
      </c>
      <c r="L782" s="30" t="str">
        <f t="shared" si="241"/>
        <v>No</v>
      </c>
    </row>
    <row r="783" spans="1:12">
      <c r="A783" s="46" t="s">
        <v>361</v>
      </c>
      <c r="B783" s="25" t="s">
        <v>49</v>
      </c>
      <c r="C783" s="26">
        <v>5.5443249933000001</v>
      </c>
      <c r="D783" s="27" t="str">
        <f t="shared" si="238"/>
        <v>N/A</v>
      </c>
      <c r="E783" s="26">
        <v>5.5232001612000001</v>
      </c>
      <c r="F783" s="27" t="str">
        <f t="shared" si="239"/>
        <v>N/A</v>
      </c>
      <c r="G783" s="26">
        <v>6.2839428570999996</v>
      </c>
      <c r="H783" s="27" t="str">
        <f t="shared" si="240"/>
        <v>N/A</v>
      </c>
      <c r="I783" s="28">
        <v>-0.38100000000000001</v>
      </c>
      <c r="J783" s="28">
        <v>13.77</v>
      </c>
      <c r="K783" s="29" t="s">
        <v>1193</v>
      </c>
      <c r="L783" s="30" t="str">
        <f t="shared" si="241"/>
        <v>Yes</v>
      </c>
    </row>
    <row r="784" spans="1:12">
      <c r="A784" s="46" t="s">
        <v>362</v>
      </c>
      <c r="B784" s="25" t="s">
        <v>49</v>
      </c>
      <c r="C784" s="31">
        <v>317683</v>
      </c>
      <c r="D784" s="27" t="str">
        <f t="shared" si="238"/>
        <v>N/A</v>
      </c>
      <c r="E784" s="31">
        <v>702626</v>
      </c>
      <c r="F784" s="27" t="str">
        <f t="shared" si="239"/>
        <v>N/A</v>
      </c>
      <c r="G784" s="31">
        <v>420033</v>
      </c>
      <c r="H784" s="27" t="str">
        <f t="shared" si="240"/>
        <v>N/A</v>
      </c>
      <c r="I784" s="28">
        <v>121.2</v>
      </c>
      <c r="J784" s="28">
        <v>-40.200000000000003</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50</v>
      </c>
      <c r="J785" s="28">
        <v>-33.299999999999997</v>
      </c>
      <c r="K785" s="29" t="s">
        <v>1193</v>
      </c>
      <c r="L785" s="30" t="str">
        <f t="shared" si="241"/>
        <v>No</v>
      </c>
    </row>
    <row r="786" spans="1:12">
      <c r="A786" s="46" t="s">
        <v>363</v>
      </c>
      <c r="B786" s="25" t="s">
        <v>49</v>
      </c>
      <c r="C786" s="31">
        <v>52947.166666999998</v>
      </c>
      <c r="D786" s="27" t="str">
        <f t="shared" si="238"/>
        <v>N/A</v>
      </c>
      <c r="E786" s="31">
        <v>78069.555556000007</v>
      </c>
      <c r="F786" s="27" t="str">
        <f t="shared" si="239"/>
        <v>N/A</v>
      </c>
      <c r="G786" s="31">
        <v>70005.5</v>
      </c>
      <c r="H786" s="27" t="str">
        <f t="shared" si="240"/>
        <v>N/A</v>
      </c>
      <c r="I786" s="28">
        <v>47.45</v>
      </c>
      <c r="J786" s="28">
        <v>-10.3</v>
      </c>
      <c r="K786" s="29" t="s">
        <v>1193</v>
      </c>
      <c r="L786" s="30" t="str">
        <f t="shared" si="241"/>
        <v>Yes</v>
      </c>
    </row>
    <row r="787" spans="1:12">
      <c r="A787" s="46" t="s">
        <v>364</v>
      </c>
      <c r="B787" s="25" t="s">
        <v>49</v>
      </c>
      <c r="C787" s="31">
        <v>33192995</v>
      </c>
      <c r="D787" s="27" t="str">
        <f t="shared" si="238"/>
        <v>N/A</v>
      </c>
      <c r="E787" s="31">
        <v>27137079</v>
      </c>
      <c r="F787" s="27" t="str">
        <f t="shared" si="239"/>
        <v>N/A</v>
      </c>
      <c r="G787" s="31">
        <v>28141292</v>
      </c>
      <c r="H787" s="27" t="str">
        <f t="shared" si="240"/>
        <v>N/A</v>
      </c>
      <c r="I787" s="28">
        <v>-18.2</v>
      </c>
      <c r="J787" s="28">
        <v>3.7010000000000001</v>
      </c>
      <c r="K787" s="29" t="s">
        <v>1193</v>
      </c>
      <c r="L787" s="30" t="str">
        <f t="shared" si="241"/>
        <v>Yes</v>
      </c>
    </row>
    <row r="788" spans="1:12">
      <c r="A788" s="46" t="s">
        <v>365</v>
      </c>
      <c r="B788" s="25" t="s">
        <v>49</v>
      </c>
      <c r="C788" s="26">
        <v>871</v>
      </c>
      <c r="D788" s="27" t="str">
        <f t="shared" si="238"/>
        <v>N/A</v>
      </c>
      <c r="E788" s="26">
        <v>697</v>
      </c>
      <c r="F788" s="27" t="str">
        <f t="shared" si="239"/>
        <v>N/A</v>
      </c>
      <c r="G788" s="26">
        <v>636</v>
      </c>
      <c r="H788" s="27" t="str">
        <f t="shared" si="240"/>
        <v>N/A</v>
      </c>
      <c r="I788" s="28">
        <v>-20</v>
      </c>
      <c r="J788" s="28">
        <v>-8.75</v>
      </c>
      <c r="K788" s="29" t="s">
        <v>1193</v>
      </c>
      <c r="L788" s="30" t="str">
        <f t="shared" si="241"/>
        <v>Yes</v>
      </c>
    </row>
    <row r="789" spans="1:12">
      <c r="A789" s="46" t="s">
        <v>739</v>
      </c>
      <c r="B789" s="25" t="s">
        <v>49</v>
      </c>
      <c r="C789" s="31">
        <v>38109.064294000003</v>
      </c>
      <c r="D789" s="27" t="str">
        <f t="shared" si="238"/>
        <v>N/A</v>
      </c>
      <c r="E789" s="31">
        <v>38934.116212000001</v>
      </c>
      <c r="F789" s="27" t="str">
        <f t="shared" si="239"/>
        <v>N/A</v>
      </c>
      <c r="G789" s="31">
        <v>44247.314465000003</v>
      </c>
      <c r="H789" s="27" t="str">
        <f t="shared" si="240"/>
        <v>N/A</v>
      </c>
      <c r="I789" s="28">
        <v>2.165</v>
      </c>
      <c r="J789" s="28">
        <v>13.65</v>
      </c>
      <c r="K789" s="29" t="s">
        <v>1193</v>
      </c>
      <c r="L789" s="30" t="str">
        <f t="shared" si="241"/>
        <v>Yes</v>
      </c>
    </row>
    <row r="790" spans="1:12">
      <c r="A790" s="46" t="s">
        <v>366</v>
      </c>
      <c r="B790" s="25" t="s">
        <v>49</v>
      </c>
      <c r="C790" s="31">
        <v>48940037</v>
      </c>
      <c r="D790" s="27" t="str">
        <f t="shared" si="238"/>
        <v>N/A</v>
      </c>
      <c r="E790" s="31">
        <v>48247539</v>
      </c>
      <c r="F790" s="27" t="str">
        <f t="shared" si="239"/>
        <v>N/A</v>
      </c>
      <c r="G790" s="31">
        <v>45731555</v>
      </c>
      <c r="H790" s="27" t="str">
        <f t="shared" si="240"/>
        <v>N/A</v>
      </c>
      <c r="I790" s="28">
        <v>-1.41</v>
      </c>
      <c r="J790" s="28">
        <v>-5.21</v>
      </c>
      <c r="K790" s="29" t="s">
        <v>1193</v>
      </c>
      <c r="L790" s="30" t="str">
        <f t="shared" si="241"/>
        <v>Yes</v>
      </c>
    </row>
    <row r="791" spans="1:12">
      <c r="A791" s="46" t="s">
        <v>96</v>
      </c>
      <c r="B791" s="25" t="s">
        <v>49</v>
      </c>
      <c r="C791" s="26">
        <v>559</v>
      </c>
      <c r="D791" s="27" t="str">
        <f t="shared" si="238"/>
        <v>N/A</v>
      </c>
      <c r="E791" s="26">
        <v>501</v>
      </c>
      <c r="F791" s="27" t="str">
        <f t="shared" si="239"/>
        <v>N/A</v>
      </c>
      <c r="G791" s="26">
        <v>465</v>
      </c>
      <c r="H791" s="27" t="str">
        <f t="shared" si="240"/>
        <v>N/A</v>
      </c>
      <c r="I791" s="28">
        <v>-10.4</v>
      </c>
      <c r="J791" s="28">
        <v>-7.19</v>
      </c>
      <c r="K791" s="29" t="s">
        <v>1193</v>
      </c>
      <c r="L791" s="30" t="str">
        <f t="shared" si="241"/>
        <v>Yes</v>
      </c>
    </row>
    <row r="792" spans="1:12">
      <c r="A792" s="46" t="s">
        <v>367</v>
      </c>
      <c r="B792" s="25" t="s">
        <v>49</v>
      </c>
      <c r="C792" s="31">
        <v>87549.261180999994</v>
      </c>
      <c r="D792" s="27" t="str">
        <f t="shared" si="238"/>
        <v>N/A</v>
      </c>
      <c r="E792" s="31">
        <v>96302.473054000002</v>
      </c>
      <c r="F792" s="27" t="str">
        <f t="shared" si="239"/>
        <v>N/A</v>
      </c>
      <c r="G792" s="31">
        <v>98347.430108</v>
      </c>
      <c r="H792" s="27" t="str">
        <f t="shared" si="240"/>
        <v>N/A</v>
      </c>
      <c r="I792" s="28">
        <v>9.9979999999999993</v>
      </c>
      <c r="J792" s="28">
        <v>2.1230000000000002</v>
      </c>
      <c r="K792" s="29" t="s">
        <v>1193</v>
      </c>
      <c r="L792" s="30" t="str">
        <f t="shared" si="241"/>
        <v>Yes</v>
      </c>
    </row>
    <row r="793" spans="1:12">
      <c r="A793" s="46" t="s">
        <v>368</v>
      </c>
      <c r="B793" s="25" t="s">
        <v>49</v>
      </c>
      <c r="C793" s="31">
        <v>24806266</v>
      </c>
      <c r="D793" s="27" t="str">
        <f t="shared" si="238"/>
        <v>N/A</v>
      </c>
      <c r="E793" s="31">
        <v>25298189</v>
      </c>
      <c r="F793" s="27" t="str">
        <f t="shared" si="239"/>
        <v>N/A</v>
      </c>
      <c r="G793" s="31">
        <v>24905169</v>
      </c>
      <c r="H793" s="27" t="str">
        <f t="shared" si="240"/>
        <v>N/A</v>
      </c>
      <c r="I793" s="28">
        <v>1.9830000000000001</v>
      </c>
      <c r="J793" s="28">
        <v>-1.55</v>
      </c>
      <c r="K793" s="29" t="s">
        <v>1193</v>
      </c>
      <c r="L793" s="30" t="str">
        <f t="shared" si="241"/>
        <v>Yes</v>
      </c>
    </row>
    <row r="794" spans="1:12">
      <c r="A794" s="46" t="s">
        <v>369</v>
      </c>
      <c r="B794" s="25" t="s">
        <v>49</v>
      </c>
      <c r="C794" s="26">
        <v>715</v>
      </c>
      <c r="D794" s="27" t="str">
        <f t="shared" si="238"/>
        <v>N/A</v>
      </c>
      <c r="E794" s="26">
        <v>697</v>
      </c>
      <c r="F794" s="27" t="str">
        <f t="shared" si="239"/>
        <v>N/A</v>
      </c>
      <c r="G794" s="26">
        <v>688</v>
      </c>
      <c r="H794" s="27" t="str">
        <f t="shared" si="240"/>
        <v>N/A</v>
      </c>
      <c r="I794" s="28">
        <v>-2.52</v>
      </c>
      <c r="J794" s="28">
        <v>-1.29</v>
      </c>
      <c r="K794" s="29" t="s">
        <v>1193</v>
      </c>
      <c r="L794" s="30" t="str">
        <f t="shared" si="241"/>
        <v>Yes</v>
      </c>
    </row>
    <row r="795" spans="1:12">
      <c r="A795" s="46" t="s">
        <v>370</v>
      </c>
      <c r="B795" s="25" t="s">
        <v>49</v>
      </c>
      <c r="C795" s="31">
        <v>34694.078322000001</v>
      </c>
      <c r="D795" s="27" t="str">
        <f t="shared" si="238"/>
        <v>N/A</v>
      </c>
      <c r="E795" s="31">
        <v>36295.823529000001</v>
      </c>
      <c r="F795" s="27" t="str">
        <f t="shared" si="239"/>
        <v>N/A</v>
      </c>
      <c r="G795" s="31">
        <v>36199.373547000003</v>
      </c>
      <c r="H795" s="27" t="str">
        <f t="shared" si="240"/>
        <v>N/A</v>
      </c>
      <c r="I795" s="28">
        <v>4.617</v>
      </c>
      <c r="J795" s="28">
        <v>-0.26600000000000001</v>
      </c>
      <c r="K795" s="29" t="s">
        <v>1193</v>
      </c>
      <c r="L795" s="30" t="str">
        <f t="shared" si="241"/>
        <v>Yes</v>
      </c>
    </row>
    <row r="796" spans="1:12">
      <c r="A796" s="46" t="s">
        <v>371</v>
      </c>
      <c r="B796" s="25" t="s">
        <v>49</v>
      </c>
      <c r="C796" s="31">
        <v>259463297</v>
      </c>
      <c r="D796" s="27" t="str">
        <f t="shared" si="238"/>
        <v>N/A</v>
      </c>
      <c r="E796" s="31">
        <v>178030972</v>
      </c>
      <c r="F796" s="27" t="str">
        <f t="shared" si="239"/>
        <v>N/A</v>
      </c>
      <c r="G796" s="31">
        <v>127384418</v>
      </c>
      <c r="H796" s="27" t="str">
        <f t="shared" si="240"/>
        <v>N/A</v>
      </c>
      <c r="I796" s="28">
        <v>-31.4</v>
      </c>
      <c r="J796" s="28">
        <v>-28.4</v>
      </c>
      <c r="K796" s="29" t="s">
        <v>1193</v>
      </c>
      <c r="L796" s="30" t="str">
        <f t="shared" si="241"/>
        <v>Yes</v>
      </c>
    </row>
    <row r="797" spans="1:12">
      <c r="A797" s="46" t="s">
        <v>97</v>
      </c>
      <c r="B797" s="25" t="s">
        <v>49</v>
      </c>
      <c r="C797" s="26">
        <v>385143</v>
      </c>
      <c r="D797" s="27" t="str">
        <f t="shared" si="238"/>
        <v>N/A</v>
      </c>
      <c r="E797" s="26">
        <v>259895</v>
      </c>
      <c r="F797" s="27" t="str">
        <f t="shared" si="239"/>
        <v>N/A</v>
      </c>
      <c r="G797" s="26">
        <v>184332</v>
      </c>
      <c r="H797" s="27" t="str">
        <f t="shared" si="240"/>
        <v>N/A</v>
      </c>
      <c r="I797" s="28">
        <v>-32.5</v>
      </c>
      <c r="J797" s="28">
        <v>-29.1</v>
      </c>
      <c r="K797" s="29" t="s">
        <v>1193</v>
      </c>
      <c r="L797" s="30" t="str">
        <f t="shared" si="241"/>
        <v>Yes</v>
      </c>
    </row>
    <row r="798" spans="1:12">
      <c r="A798" s="46" t="s">
        <v>372</v>
      </c>
      <c r="B798" s="25" t="s">
        <v>49</v>
      </c>
      <c r="C798" s="31">
        <v>673.68041740000001</v>
      </c>
      <c r="D798" s="27" t="str">
        <f t="shared" si="238"/>
        <v>N/A</v>
      </c>
      <c r="E798" s="31">
        <v>685.01114681000001</v>
      </c>
      <c r="F798" s="27" t="str">
        <f t="shared" si="239"/>
        <v>N/A</v>
      </c>
      <c r="G798" s="31">
        <v>691.05970748000004</v>
      </c>
      <c r="H798" s="27" t="str">
        <f t="shared" si="240"/>
        <v>N/A</v>
      </c>
      <c r="I798" s="28">
        <v>1.6819999999999999</v>
      </c>
      <c r="J798" s="28">
        <v>0.88300000000000001</v>
      </c>
      <c r="K798" s="29" t="s">
        <v>1193</v>
      </c>
      <c r="L798" s="30" t="str">
        <f t="shared" si="241"/>
        <v>Yes</v>
      </c>
    </row>
    <row r="799" spans="1:12">
      <c r="A799" s="46" t="s">
        <v>373</v>
      </c>
      <c r="B799" s="25" t="s">
        <v>49</v>
      </c>
      <c r="C799" s="31">
        <v>67634599</v>
      </c>
      <c r="D799" s="27" t="str">
        <f t="shared" si="238"/>
        <v>N/A</v>
      </c>
      <c r="E799" s="31">
        <v>43664316</v>
      </c>
      <c r="F799" s="27" t="str">
        <f t="shared" si="239"/>
        <v>N/A</v>
      </c>
      <c r="G799" s="31">
        <v>34765413</v>
      </c>
      <c r="H799" s="27" t="str">
        <f t="shared" si="240"/>
        <v>N/A</v>
      </c>
      <c r="I799" s="28">
        <v>-35.4</v>
      </c>
      <c r="J799" s="28">
        <v>-20.399999999999999</v>
      </c>
      <c r="K799" s="29" t="s">
        <v>1193</v>
      </c>
      <c r="L799" s="30" t="str">
        <f t="shared" si="241"/>
        <v>Yes</v>
      </c>
    </row>
    <row r="800" spans="1:12">
      <c r="A800" s="46" t="s">
        <v>98</v>
      </c>
      <c r="B800" s="25" t="s">
        <v>49</v>
      </c>
      <c r="C800" s="26">
        <v>188276</v>
      </c>
      <c r="D800" s="27" t="str">
        <f t="shared" si="238"/>
        <v>N/A</v>
      </c>
      <c r="E800" s="26">
        <v>123859</v>
      </c>
      <c r="F800" s="27" t="str">
        <f t="shared" si="239"/>
        <v>N/A</v>
      </c>
      <c r="G800" s="26">
        <v>94299</v>
      </c>
      <c r="H800" s="27" t="str">
        <f t="shared" si="240"/>
        <v>N/A</v>
      </c>
      <c r="I800" s="28">
        <v>-34.200000000000003</v>
      </c>
      <c r="J800" s="28">
        <v>-23.9</v>
      </c>
      <c r="K800" s="29" t="s">
        <v>1193</v>
      </c>
      <c r="L800" s="30" t="str">
        <f t="shared" si="241"/>
        <v>Yes</v>
      </c>
    </row>
    <row r="801" spans="1:12">
      <c r="A801" s="46" t="s">
        <v>374</v>
      </c>
      <c r="B801" s="25" t="s">
        <v>49</v>
      </c>
      <c r="C801" s="31">
        <v>359.23112345999999</v>
      </c>
      <c r="D801" s="27" t="str">
        <f t="shared" si="238"/>
        <v>N/A</v>
      </c>
      <c r="E801" s="31">
        <v>352.53244415</v>
      </c>
      <c r="F801" s="27" t="str">
        <f t="shared" si="239"/>
        <v>N/A</v>
      </c>
      <c r="G801" s="31">
        <v>368.67212802</v>
      </c>
      <c r="H801" s="27" t="str">
        <f t="shared" si="240"/>
        <v>N/A</v>
      </c>
      <c r="I801" s="28">
        <v>-1.86</v>
      </c>
      <c r="J801" s="28">
        <v>4.5780000000000003</v>
      </c>
      <c r="K801" s="29" t="s">
        <v>1193</v>
      </c>
      <c r="L801" s="30" t="str">
        <f t="shared" si="241"/>
        <v>Yes</v>
      </c>
    </row>
    <row r="802" spans="1:12">
      <c r="A802" s="46" t="s">
        <v>375</v>
      </c>
      <c r="B802" s="25" t="s">
        <v>49</v>
      </c>
      <c r="C802" s="31">
        <v>14038997</v>
      </c>
      <c r="D802" s="27" t="str">
        <f t="shared" si="238"/>
        <v>N/A</v>
      </c>
      <c r="E802" s="31">
        <v>9244569</v>
      </c>
      <c r="F802" s="27" t="str">
        <f t="shared" si="239"/>
        <v>N/A</v>
      </c>
      <c r="G802" s="31">
        <v>5691714</v>
      </c>
      <c r="H802" s="27" t="str">
        <f t="shared" si="240"/>
        <v>N/A</v>
      </c>
      <c r="I802" s="28">
        <v>-34.200000000000003</v>
      </c>
      <c r="J802" s="28">
        <v>-38.4</v>
      </c>
      <c r="K802" s="29" t="s">
        <v>1193</v>
      </c>
      <c r="L802" s="30" t="str">
        <f t="shared" si="241"/>
        <v>No</v>
      </c>
    </row>
    <row r="803" spans="1:12">
      <c r="A803" s="46" t="s">
        <v>99</v>
      </c>
      <c r="B803" s="25" t="s">
        <v>49</v>
      </c>
      <c r="C803" s="26">
        <v>98613</v>
      </c>
      <c r="D803" s="27" t="str">
        <f t="shared" si="238"/>
        <v>N/A</v>
      </c>
      <c r="E803" s="26">
        <v>65901</v>
      </c>
      <c r="F803" s="27" t="str">
        <f t="shared" si="239"/>
        <v>N/A</v>
      </c>
      <c r="G803" s="26">
        <v>41338</v>
      </c>
      <c r="H803" s="27" t="str">
        <f t="shared" si="240"/>
        <v>N/A</v>
      </c>
      <c r="I803" s="28">
        <v>-33.200000000000003</v>
      </c>
      <c r="J803" s="28">
        <v>-37.299999999999997</v>
      </c>
      <c r="K803" s="29" t="s">
        <v>1193</v>
      </c>
      <c r="L803" s="30" t="str">
        <f t="shared" si="241"/>
        <v>No</v>
      </c>
    </row>
    <row r="804" spans="1:12">
      <c r="A804" s="46" t="s">
        <v>376</v>
      </c>
      <c r="B804" s="25" t="s">
        <v>49</v>
      </c>
      <c r="C804" s="31">
        <v>142.36456654</v>
      </c>
      <c r="D804" s="27" t="str">
        <f t="shared" si="238"/>
        <v>N/A</v>
      </c>
      <c r="E804" s="31">
        <v>140.27964674</v>
      </c>
      <c r="F804" s="27" t="str">
        <f t="shared" si="239"/>
        <v>N/A</v>
      </c>
      <c r="G804" s="31">
        <v>137.68721273</v>
      </c>
      <c r="H804" s="27" t="str">
        <f t="shared" si="240"/>
        <v>N/A</v>
      </c>
      <c r="I804" s="28">
        <v>-1.46</v>
      </c>
      <c r="J804" s="28">
        <v>-1.85</v>
      </c>
      <c r="K804" s="29" t="s">
        <v>1193</v>
      </c>
      <c r="L804" s="30" t="str">
        <f t="shared" si="241"/>
        <v>Yes</v>
      </c>
    </row>
    <row r="805" spans="1:12">
      <c r="A805" s="46" t="s">
        <v>377</v>
      </c>
      <c r="B805" s="25" t="s">
        <v>49</v>
      </c>
      <c r="C805" s="31">
        <v>74312897</v>
      </c>
      <c r="D805" s="27" t="str">
        <f t="shared" si="238"/>
        <v>N/A</v>
      </c>
      <c r="E805" s="31">
        <v>94402772</v>
      </c>
      <c r="F805" s="27" t="str">
        <f t="shared" si="239"/>
        <v>N/A</v>
      </c>
      <c r="G805" s="31">
        <v>84294172</v>
      </c>
      <c r="H805" s="27" t="str">
        <f t="shared" si="240"/>
        <v>N/A</v>
      </c>
      <c r="I805" s="28">
        <v>27.03</v>
      </c>
      <c r="J805" s="28">
        <v>-10.7</v>
      </c>
      <c r="K805" s="29" t="s">
        <v>1193</v>
      </c>
      <c r="L805" s="30" t="str">
        <f t="shared" si="241"/>
        <v>Yes</v>
      </c>
    </row>
    <row r="806" spans="1:12">
      <c r="A806" s="46" t="s">
        <v>378</v>
      </c>
      <c r="B806" s="25" t="s">
        <v>49</v>
      </c>
      <c r="C806" s="26">
        <v>218436</v>
      </c>
      <c r="D806" s="27" t="str">
        <f t="shared" si="238"/>
        <v>N/A</v>
      </c>
      <c r="E806" s="26">
        <v>145543</v>
      </c>
      <c r="F806" s="27" t="str">
        <f t="shared" si="239"/>
        <v>N/A</v>
      </c>
      <c r="G806" s="26">
        <v>107651</v>
      </c>
      <c r="H806" s="27" t="str">
        <f t="shared" si="240"/>
        <v>N/A</v>
      </c>
      <c r="I806" s="28">
        <v>-33.4</v>
      </c>
      <c r="J806" s="28">
        <v>-26</v>
      </c>
      <c r="K806" s="29" t="s">
        <v>1193</v>
      </c>
      <c r="L806" s="30" t="str">
        <f t="shared" si="241"/>
        <v>Yes</v>
      </c>
    </row>
    <row r="807" spans="1:12">
      <c r="A807" s="46" t="s">
        <v>379</v>
      </c>
      <c r="B807" s="25" t="s">
        <v>49</v>
      </c>
      <c r="C807" s="31">
        <v>340.20443974</v>
      </c>
      <c r="D807" s="27" t="str">
        <f t="shared" si="238"/>
        <v>N/A</v>
      </c>
      <c r="E807" s="31">
        <v>648.62461266000003</v>
      </c>
      <c r="F807" s="27" t="str">
        <f t="shared" si="239"/>
        <v>N/A</v>
      </c>
      <c r="G807" s="31">
        <v>783.03194582000003</v>
      </c>
      <c r="H807" s="27" t="str">
        <f t="shared" si="240"/>
        <v>N/A</v>
      </c>
      <c r="I807" s="28">
        <v>90.66</v>
      </c>
      <c r="J807" s="28">
        <v>20.72</v>
      </c>
      <c r="K807" s="29" t="s">
        <v>1193</v>
      </c>
      <c r="L807" s="30" t="str">
        <f t="shared" si="241"/>
        <v>Yes</v>
      </c>
    </row>
    <row r="808" spans="1:12">
      <c r="A808" s="46" t="s">
        <v>380</v>
      </c>
      <c r="B808" s="25" t="s">
        <v>49</v>
      </c>
      <c r="C808" s="31">
        <v>96285465</v>
      </c>
      <c r="D808" s="27" t="str">
        <f t="shared" si="238"/>
        <v>N/A</v>
      </c>
      <c r="E808" s="31">
        <v>66514886</v>
      </c>
      <c r="F808" s="27" t="str">
        <f t="shared" si="239"/>
        <v>N/A</v>
      </c>
      <c r="G808" s="31">
        <v>58608622</v>
      </c>
      <c r="H808" s="27" t="str">
        <f t="shared" si="240"/>
        <v>N/A</v>
      </c>
      <c r="I808" s="28">
        <v>-30.9</v>
      </c>
      <c r="J808" s="28">
        <v>-11.9</v>
      </c>
      <c r="K808" s="29" t="s">
        <v>1193</v>
      </c>
      <c r="L808" s="30" t="str">
        <f t="shared" si="241"/>
        <v>Yes</v>
      </c>
    </row>
    <row r="809" spans="1:12">
      <c r="A809" s="46" t="s">
        <v>100</v>
      </c>
      <c r="B809" s="25" t="s">
        <v>49</v>
      </c>
      <c r="C809" s="26">
        <v>225832</v>
      </c>
      <c r="D809" s="27" t="str">
        <f t="shared" si="238"/>
        <v>N/A</v>
      </c>
      <c r="E809" s="26">
        <v>153954</v>
      </c>
      <c r="F809" s="27" t="str">
        <f t="shared" si="239"/>
        <v>N/A</v>
      </c>
      <c r="G809" s="26">
        <v>112133</v>
      </c>
      <c r="H809" s="27" t="str">
        <f t="shared" si="240"/>
        <v>N/A</v>
      </c>
      <c r="I809" s="28">
        <v>-31.8</v>
      </c>
      <c r="J809" s="28">
        <v>-27.2</v>
      </c>
      <c r="K809" s="29" t="s">
        <v>1193</v>
      </c>
      <c r="L809" s="30" t="str">
        <f t="shared" si="241"/>
        <v>Yes</v>
      </c>
    </row>
    <row r="810" spans="1:12">
      <c r="A810" s="46" t="s">
        <v>381</v>
      </c>
      <c r="B810" s="25" t="s">
        <v>49</v>
      </c>
      <c r="C810" s="31">
        <v>426.35881983000002</v>
      </c>
      <c r="D810" s="27" t="str">
        <f t="shared" si="238"/>
        <v>N/A</v>
      </c>
      <c r="E810" s="31">
        <v>432.04389622999997</v>
      </c>
      <c r="F810" s="27" t="str">
        <f t="shared" si="239"/>
        <v>N/A</v>
      </c>
      <c r="G810" s="31">
        <v>522.67059652</v>
      </c>
      <c r="H810" s="27" t="str">
        <f t="shared" si="240"/>
        <v>N/A</v>
      </c>
      <c r="I810" s="28">
        <v>1.333</v>
      </c>
      <c r="J810" s="28">
        <v>20.98</v>
      </c>
      <c r="K810" s="29" t="s">
        <v>1193</v>
      </c>
      <c r="L810" s="30" t="str">
        <f t="shared" si="241"/>
        <v>Yes</v>
      </c>
    </row>
    <row r="811" spans="1:12">
      <c r="A811" s="46" t="s">
        <v>382</v>
      </c>
      <c r="B811" s="25" t="s">
        <v>49</v>
      </c>
      <c r="C811" s="31">
        <v>3312867</v>
      </c>
      <c r="D811" s="27" t="str">
        <f t="shared" si="238"/>
        <v>N/A</v>
      </c>
      <c r="E811" s="31">
        <v>2699079</v>
      </c>
      <c r="F811" s="27" t="str">
        <f t="shared" si="239"/>
        <v>N/A</v>
      </c>
      <c r="G811" s="31">
        <v>4701822</v>
      </c>
      <c r="H811" s="27" t="str">
        <f t="shared" si="240"/>
        <v>N/A</v>
      </c>
      <c r="I811" s="28">
        <v>-18.5</v>
      </c>
      <c r="J811" s="28">
        <v>74.2</v>
      </c>
      <c r="K811" s="29" t="s">
        <v>1193</v>
      </c>
      <c r="L811" s="30" t="str">
        <f t="shared" si="241"/>
        <v>No</v>
      </c>
    </row>
    <row r="812" spans="1:12">
      <c r="A812" s="46" t="s">
        <v>383</v>
      </c>
      <c r="B812" s="25" t="s">
        <v>49</v>
      </c>
      <c r="C812" s="26">
        <v>2449</v>
      </c>
      <c r="D812" s="27" t="str">
        <f t="shared" si="238"/>
        <v>N/A</v>
      </c>
      <c r="E812" s="26">
        <v>1847</v>
      </c>
      <c r="F812" s="27" t="str">
        <f t="shared" si="239"/>
        <v>N/A</v>
      </c>
      <c r="G812" s="26">
        <v>2520</v>
      </c>
      <c r="H812" s="27" t="str">
        <f t="shared" si="240"/>
        <v>N/A</v>
      </c>
      <c r="I812" s="28">
        <v>-24.6</v>
      </c>
      <c r="J812" s="28">
        <v>36.44</v>
      </c>
      <c r="K812" s="29" t="s">
        <v>1193</v>
      </c>
      <c r="L812" s="30" t="str">
        <f t="shared" si="241"/>
        <v>No</v>
      </c>
    </row>
    <row r="813" spans="1:12">
      <c r="A813" s="46" t="s">
        <v>384</v>
      </c>
      <c r="B813" s="25" t="s">
        <v>49</v>
      </c>
      <c r="C813" s="31">
        <v>1352.7427521</v>
      </c>
      <c r="D813" s="27" t="str">
        <f t="shared" si="238"/>
        <v>N/A</v>
      </c>
      <c r="E813" s="31">
        <v>1461.3313481</v>
      </c>
      <c r="F813" s="27" t="str">
        <f t="shared" si="239"/>
        <v>N/A</v>
      </c>
      <c r="G813" s="31">
        <v>1865.802381</v>
      </c>
      <c r="H813" s="27" t="str">
        <f t="shared" si="240"/>
        <v>N/A</v>
      </c>
      <c r="I813" s="28">
        <v>8.0269999999999992</v>
      </c>
      <c r="J813" s="28">
        <v>27.68</v>
      </c>
      <c r="K813" s="29" t="s">
        <v>1193</v>
      </c>
      <c r="L813" s="30" t="str">
        <f t="shared" si="241"/>
        <v>Yes</v>
      </c>
    </row>
    <row r="814" spans="1:12">
      <c r="A814" s="46" t="s">
        <v>385</v>
      </c>
      <c r="B814" s="25" t="s">
        <v>49</v>
      </c>
      <c r="C814" s="31">
        <v>78179011</v>
      </c>
      <c r="D814" s="27" t="str">
        <f t="shared" si="238"/>
        <v>N/A</v>
      </c>
      <c r="E814" s="31">
        <v>61535243</v>
      </c>
      <c r="F814" s="27" t="str">
        <f t="shared" si="239"/>
        <v>N/A</v>
      </c>
      <c r="G814" s="31">
        <v>47853650</v>
      </c>
      <c r="H814" s="27" t="str">
        <f t="shared" si="240"/>
        <v>N/A</v>
      </c>
      <c r="I814" s="28">
        <v>-21.3</v>
      </c>
      <c r="J814" s="28">
        <v>-22.2</v>
      </c>
      <c r="K814" s="29" t="s">
        <v>1193</v>
      </c>
      <c r="L814" s="30" t="str">
        <f t="shared" si="241"/>
        <v>Yes</v>
      </c>
    </row>
    <row r="815" spans="1:12">
      <c r="A815" s="46" t="s">
        <v>101</v>
      </c>
      <c r="B815" s="25" t="s">
        <v>49</v>
      </c>
      <c r="C815" s="26">
        <v>295985</v>
      </c>
      <c r="D815" s="27" t="str">
        <f t="shared" si="238"/>
        <v>N/A</v>
      </c>
      <c r="E815" s="26">
        <v>197312</v>
      </c>
      <c r="F815" s="27" t="str">
        <f t="shared" si="239"/>
        <v>N/A</v>
      </c>
      <c r="G815" s="26">
        <v>145644</v>
      </c>
      <c r="H815" s="27" t="str">
        <f t="shared" si="240"/>
        <v>N/A</v>
      </c>
      <c r="I815" s="28">
        <v>-33.299999999999997</v>
      </c>
      <c r="J815" s="28">
        <v>-26.2</v>
      </c>
      <c r="K815" s="29" t="s">
        <v>1193</v>
      </c>
      <c r="L815" s="30" t="str">
        <f t="shared" si="241"/>
        <v>Yes</v>
      </c>
    </row>
    <row r="816" spans="1:12">
      <c r="A816" s="46" t="s">
        <v>386</v>
      </c>
      <c r="B816" s="25" t="s">
        <v>49</v>
      </c>
      <c r="C816" s="31">
        <v>264.13166546000002</v>
      </c>
      <c r="D816" s="27" t="str">
        <f t="shared" si="238"/>
        <v>N/A</v>
      </c>
      <c r="E816" s="31">
        <v>311.86771712000001</v>
      </c>
      <c r="F816" s="27" t="str">
        <f t="shared" si="239"/>
        <v>N/A</v>
      </c>
      <c r="G816" s="31">
        <v>328.56588668000001</v>
      </c>
      <c r="H816" s="27" t="str">
        <f t="shared" si="240"/>
        <v>N/A</v>
      </c>
      <c r="I816" s="28">
        <v>18.07</v>
      </c>
      <c r="J816" s="28">
        <v>5.3540000000000001</v>
      </c>
      <c r="K816" s="29" t="s">
        <v>1193</v>
      </c>
      <c r="L816" s="30" t="str">
        <f t="shared" si="241"/>
        <v>Yes</v>
      </c>
    </row>
    <row r="817" spans="1:12">
      <c r="A817" s="46" t="s">
        <v>387</v>
      </c>
      <c r="B817" s="25" t="s">
        <v>49</v>
      </c>
      <c r="C817" s="31">
        <v>334704868</v>
      </c>
      <c r="D817" s="27" t="str">
        <f t="shared" si="238"/>
        <v>N/A</v>
      </c>
      <c r="E817" s="31">
        <v>243409029</v>
      </c>
      <c r="F817" s="27" t="str">
        <f t="shared" si="239"/>
        <v>N/A</v>
      </c>
      <c r="G817" s="31">
        <v>198354002</v>
      </c>
      <c r="H817" s="27" t="str">
        <f t="shared" si="240"/>
        <v>N/A</v>
      </c>
      <c r="I817" s="28">
        <v>-27.3</v>
      </c>
      <c r="J817" s="28">
        <v>-18.5</v>
      </c>
      <c r="K817" s="29" t="s">
        <v>1193</v>
      </c>
      <c r="L817" s="30" t="str">
        <f t="shared" si="241"/>
        <v>Yes</v>
      </c>
    </row>
    <row r="818" spans="1:12">
      <c r="A818" s="46" t="s">
        <v>102</v>
      </c>
      <c r="B818" s="25" t="s">
        <v>49</v>
      </c>
      <c r="C818" s="26">
        <v>383919</v>
      </c>
      <c r="D818" s="27" t="str">
        <f t="shared" si="238"/>
        <v>N/A</v>
      </c>
      <c r="E818" s="26">
        <v>257177</v>
      </c>
      <c r="F818" s="27" t="str">
        <f t="shared" si="239"/>
        <v>N/A</v>
      </c>
      <c r="G818" s="26">
        <v>181163</v>
      </c>
      <c r="H818" s="27" t="str">
        <f t="shared" si="240"/>
        <v>N/A</v>
      </c>
      <c r="I818" s="28">
        <v>-33</v>
      </c>
      <c r="J818" s="28">
        <v>-29.6</v>
      </c>
      <c r="K818" s="29" t="s">
        <v>1193</v>
      </c>
      <c r="L818" s="30" t="str">
        <f t="shared" si="241"/>
        <v>Yes</v>
      </c>
    </row>
    <row r="819" spans="1:12">
      <c r="A819" s="46" t="s">
        <v>388</v>
      </c>
      <c r="B819" s="25" t="s">
        <v>49</v>
      </c>
      <c r="C819" s="31">
        <v>871.81115808000004</v>
      </c>
      <c r="D819" s="27" t="str">
        <f t="shared" si="238"/>
        <v>N/A</v>
      </c>
      <c r="E819" s="31">
        <v>946.46499881</v>
      </c>
      <c r="F819" s="27" t="str">
        <f t="shared" si="239"/>
        <v>N/A</v>
      </c>
      <c r="G819" s="31">
        <v>1094.892456</v>
      </c>
      <c r="H819" s="27" t="str">
        <f t="shared" si="240"/>
        <v>N/A</v>
      </c>
      <c r="I819" s="28">
        <v>8.5630000000000006</v>
      </c>
      <c r="J819" s="28">
        <v>15.68</v>
      </c>
      <c r="K819" s="29" t="s">
        <v>1193</v>
      </c>
      <c r="L819" s="30" t="str">
        <f t="shared" si="241"/>
        <v>Yes</v>
      </c>
    </row>
    <row r="820" spans="1:12">
      <c r="A820" s="46" t="s">
        <v>389</v>
      </c>
      <c r="B820" s="25" t="s">
        <v>49</v>
      </c>
      <c r="C820" s="31">
        <v>2622284</v>
      </c>
      <c r="D820" s="27" t="str">
        <f t="shared" si="238"/>
        <v>N/A</v>
      </c>
      <c r="E820" s="31">
        <v>3083792</v>
      </c>
      <c r="F820" s="27" t="str">
        <f t="shared" si="239"/>
        <v>N/A</v>
      </c>
      <c r="G820" s="31">
        <v>3827692</v>
      </c>
      <c r="H820" s="27" t="str">
        <f t="shared" si="240"/>
        <v>N/A</v>
      </c>
      <c r="I820" s="28">
        <v>17.600000000000001</v>
      </c>
      <c r="J820" s="28">
        <v>24.12</v>
      </c>
      <c r="K820" s="29" t="s">
        <v>1193</v>
      </c>
      <c r="L820" s="30" t="str">
        <f t="shared" si="241"/>
        <v>Yes</v>
      </c>
    </row>
    <row r="821" spans="1:12">
      <c r="A821" s="46" t="s">
        <v>625</v>
      </c>
      <c r="B821" s="25" t="s">
        <v>49</v>
      </c>
      <c r="C821" s="26">
        <v>6146</v>
      </c>
      <c r="D821" s="27" t="str">
        <f t="shared" si="238"/>
        <v>N/A</v>
      </c>
      <c r="E821" s="26">
        <v>4547</v>
      </c>
      <c r="F821" s="27" t="str">
        <f t="shared" si="239"/>
        <v>N/A</v>
      </c>
      <c r="G821" s="26">
        <v>4374</v>
      </c>
      <c r="H821" s="27" t="str">
        <f t="shared" si="240"/>
        <v>N/A</v>
      </c>
      <c r="I821" s="28">
        <v>-26</v>
      </c>
      <c r="J821" s="28">
        <v>-3.8</v>
      </c>
      <c r="K821" s="29" t="s">
        <v>1193</v>
      </c>
      <c r="L821" s="30" t="str">
        <f t="shared" si="241"/>
        <v>Yes</v>
      </c>
    </row>
    <row r="822" spans="1:12">
      <c r="A822" s="46" t="s">
        <v>390</v>
      </c>
      <c r="B822" s="25" t="s">
        <v>49</v>
      </c>
      <c r="C822" s="31">
        <v>426.66514805999998</v>
      </c>
      <c r="D822" s="27" t="str">
        <f t="shared" si="238"/>
        <v>N/A</v>
      </c>
      <c r="E822" s="31">
        <v>678.20365075999996</v>
      </c>
      <c r="F822" s="27" t="str">
        <f t="shared" si="239"/>
        <v>N/A</v>
      </c>
      <c r="G822" s="31">
        <v>875.10105166999995</v>
      </c>
      <c r="H822" s="27" t="str">
        <f t="shared" si="240"/>
        <v>N/A</v>
      </c>
      <c r="I822" s="28">
        <v>58.95</v>
      </c>
      <c r="J822" s="28">
        <v>29.03</v>
      </c>
      <c r="K822" s="29" t="s">
        <v>1193</v>
      </c>
      <c r="L822" s="30" t="str">
        <f t="shared" si="241"/>
        <v>Yes</v>
      </c>
    </row>
    <row r="823" spans="1:12">
      <c r="A823" s="46" t="s">
        <v>391</v>
      </c>
      <c r="B823" s="25" t="s">
        <v>49</v>
      </c>
      <c r="C823" s="31">
        <v>12070285</v>
      </c>
      <c r="D823" s="27" t="str">
        <f t="shared" si="238"/>
        <v>N/A</v>
      </c>
      <c r="E823" s="31">
        <v>7967468</v>
      </c>
      <c r="F823" s="27" t="str">
        <f t="shared" si="239"/>
        <v>N/A</v>
      </c>
      <c r="G823" s="31">
        <v>6381232</v>
      </c>
      <c r="H823" s="27" t="str">
        <f t="shared" si="240"/>
        <v>N/A</v>
      </c>
      <c r="I823" s="28">
        <v>-34</v>
      </c>
      <c r="J823" s="28">
        <v>-19.899999999999999</v>
      </c>
      <c r="K823" s="29" t="s">
        <v>1193</v>
      </c>
      <c r="L823" s="30" t="str">
        <f t="shared" si="241"/>
        <v>Yes</v>
      </c>
    </row>
    <row r="824" spans="1:12">
      <c r="A824" s="46" t="s">
        <v>38</v>
      </c>
      <c r="B824" s="25" t="s">
        <v>49</v>
      </c>
      <c r="C824" s="26">
        <v>32277</v>
      </c>
      <c r="D824" s="27" t="str">
        <f t="shared" si="238"/>
        <v>N/A</v>
      </c>
      <c r="E824" s="26">
        <v>20811</v>
      </c>
      <c r="F824" s="27" t="str">
        <f t="shared" si="239"/>
        <v>N/A</v>
      </c>
      <c r="G824" s="26">
        <v>16115</v>
      </c>
      <c r="H824" s="27" t="str">
        <f t="shared" si="240"/>
        <v>N/A</v>
      </c>
      <c r="I824" s="28">
        <v>-35.5</v>
      </c>
      <c r="J824" s="28">
        <v>-22.6</v>
      </c>
      <c r="K824" s="29" t="s">
        <v>1193</v>
      </c>
      <c r="L824" s="30" t="str">
        <f t="shared" si="241"/>
        <v>Yes</v>
      </c>
    </row>
    <row r="825" spans="1:12">
      <c r="A825" s="46" t="s">
        <v>392</v>
      </c>
      <c r="B825" s="25" t="s">
        <v>49</v>
      </c>
      <c r="C825" s="31">
        <v>373.95932088000001</v>
      </c>
      <c r="D825" s="27" t="str">
        <f t="shared" si="238"/>
        <v>N/A</v>
      </c>
      <c r="E825" s="31">
        <v>382.84887800000001</v>
      </c>
      <c r="F825" s="27" t="str">
        <f t="shared" si="239"/>
        <v>N/A</v>
      </c>
      <c r="G825" s="31">
        <v>395.98088737</v>
      </c>
      <c r="H825" s="27" t="str">
        <f t="shared" si="240"/>
        <v>N/A</v>
      </c>
      <c r="I825" s="28">
        <v>2.3769999999999998</v>
      </c>
      <c r="J825" s="28">
        <v>3.43</v>
      </c>
      <c r="K825" s="29" t="s">
        <v>1193</v>
      </c>
      <c r="L825" s="30" t="str">
        <f t="shared" si="241"/>
        <v>Yes</v>
      </c>
    </row>
    <row r="826" spans="1:12">
      <c r="A826" s="46" t="s">
        <v>393</v>
      </c>
      <c r="B826" s="25" t="s">
        <v>49</v>
      </c>
      <c r="C826" s="31">
        <v>32682995</v>
      </c>
      <c r="D826" s="27" t="str">
        <f t="shared" si="238"/>
        <v>N/A</v>
      </c>
      <c r="E826" s="31">
        <v>38776879</v>
      </c>
      <c r="F826" s="27" t="str">
        <f t="shared" si="239"/>
        <v>N/A</v>
      </c>
      <c r="G826" s="31">
        <v>45112664</v>
      </c>
      <c r="H826" s="27" t="str">
        <f t="shared" si="240"/>
        <v>N/A</v>
      </c>
      <c r="I826" s="28">
        <v>18.649999999999999</v>
      </c>
      <c r="J826" s="28">
        <v>16.34</v>
      </c>
      <c r="K826" s="29" t="s">
        <v>1193</v>
      </c>
      <c r="L826" s="30" t="str">
        <f t="shared" si="241"/>
        <v>Yes</v>
      </c>
    </row>
    <row r="827" spans="1:12">
      <c r="A827" s="46" t="s">
        <v>394</v>
      </c>
      <c r="B827" s="25" t="s">
        <v>49</v>
      </c>
      <c r="C827" s="26">
        <v>3838</v>
      </c>
      <c r="D827" s="27" t="str">
        <f t="shared" si="238"/>
        <v>N/A</v>
      </c>
      <c r="E827" s="26">
        <v>3862</v>
      </c>
      <c r="F827" s="27" t="str">
        <f t="shared" si="239"/>
        <v>N/A</v>
      </c>
      <c r="G827" s="26">
        <v>3804</v>
      </c>
      <c r="H827" s="27" t="str">
        <f t="shared" si="240"/>
        <v>N/A</v>
      </c>
      <c r="I827" s="28">
        <v>0.62529999999999997</v>
      </c>
      <c r="J827" s="28">
        <v>-1.5</v>
      </c>
      <c r="K827" s="29" t="s">
        <v>1193</v>
      </c>
      <c r="L827" s="30" t="str">
        <f t="shared" si="241"/>
        <v>Yes</v>
      </c>
    </row>
    <row r="828" spans="1:12">
      <c r="A828" s="46" t="s">
        <v>395</v>
      </c>
      <c r="B828" s="25" t="s">
        <v>49</v>
      </c>
      <c r="C828" s="31">
        <v>8515.6318394999998</v>
      </c>
      <c r="D828" s="27" t="str">
        <f t="shared" si="238"/>
        <v>N/A</v>
      </c>
      <c r="E828" s="31">
        <v>10040.621181</v>
      </c>
      <c r="F828" s="27" t="str">
        <f t="shared" si="239"/>
        <v>N/A</v>
      </c>
      <c r="G828" s="31">
        <v>11859.270242000001</v>
      </c>
      <c r="H828" s="27" t="str">
        <f t="shared" si="240"/>
        <v>N/A</v>
      </c>
      <c r="I828" s="28">
        <v>17.91</v>
      </c>
      <c r="J828" s="28">
        <v>18.11</v>
      </c>
      <c r="K828" s="29" t="s">
        <v>1193</v>
      </c>
      <c r="L828" s="30" t="str">
        <f t="shared" si="241"/>
        <v>Yes</v>
      </c>
    </row>
    <row r="829" spans="1:12">
      <c r="A829" s="46" t="s">
        <v>396</v>
      </c>
      <c r="B829" s="25" t="s">
        <v>49</v>
      </c>
      <c r="C829" s="31">
        <v>20372546</v>
      </c>
      <c r="D829" s="27" t="str">
        <f t="shared" si="238"/>
        <v>N/A</v>
      </c>
      <c r="E829" s="31">
        <v>16421214</v>
      </c>
      <c r="F829" s="27" t="str">
        <f t="shared" si="239"/>
        <v>N/A</v>
      </c>
      <c r="G829" s="31">
        <v>13994007</v>
      </c>
      <c r="H829" s="27" t="str">
        <f t="shared" si="240"/>
        <v>N/A</v>
      </c>
      <c r="I829" s="28">
        <v>-19.399999999999999</v>
      </c>
      <c r="J829" s="28">
        <v>-14.8</v>
      </c>
      <c r="K829" s="29" t="s">
        <v>1193</v>
      </c>
      <c r="L829" s="30" t="str">
        <f t="shared" si="241"/>
        <v>Yes</v>
      </c>
    </row>
    <row r="830" spans="1:12">
      <c r="A830" s="46" t="s">
        <v>397</v>
      </c>
      <c r="B830" s="25" t="s">
        <v>49</v>
      </c>
      <c r="C830" s="26">
        <v>23167</v>
      </c>
      <c r="D830" s="27" t="str">
        <f t="shared" si="238"/>
        <v>N/A</v>
      </c>
      <c r="E830" s="26">
        <v>16259</v>
      </c>
      <c r="F830" s="27" t="str">
        <f t="shared" si="239"/>
        <v>N/A</v>
      </c>
      <c r="G830" s="26">
        <v>12380</v>
      </c>
      <c r="H830" s="27" t="str">
        <f t="shared" si="240"/>
        <v>N/A</v>
      </c>
      <c r="I830" s="28">
        <v>-29.8</v>
      </c>
      <c r="J830" s="28">
        <v>-23.9</v>
      </c>
      <c r="K830" s="29" t="s">
        <v>1193</v>
      </c>
      <c r="L830" s="30" t="str">
        <f t="shared" si="241"/>
        <v>Yes</v>
      </c>
    </row>
    <row r="831" spans="1:12">
      <c r="A831" s="46" t="s">
        <v>398</v>
      </c>
      <c r="B831" s="25" t="s">
        <v>49</v>
      </c>
      <c r="C831" s="31">
        <v>879.37782189999996</v>
      </c>
      <c r="D831" s="27" t="str">
        <f t="shared" si="238"/>
        <v>N/A</v>
      </c>
      <c r="E831" s="31">
        <v>1009.9768743</v>
      </c>
      <c r="F831" s="27" t="str">
        <f t="shared" si="239"/>
        <v>N/A</v>
      </c>
      <c r="G831" s="31">
        <v>1130.3721324999999</v>
      </c>
      <c r="H831" s="27" t="str">
        <f t="shared" si="240"/>
        <v>N/A</v>
      </c>
      <c r="I831" s="28">
        <v>14.85</v>
      </c>
      <c r="J831" s="28">
        <v>11.92</v>
      </c>
      <c r="K831" s="29" t="s">
        <v>1193</v>
      </c>
      <c r="L831" s="30" t="str">
        <f t="shared" si="241"/>
        <v>Yes</v>
      </c>
    </row>
    <row r="832" spans="1:12">
      <c r="A832" s="46" t="s">
        <v>399</v>
      </c>
      <c r="B832" s="25" t="s">
        <v>49</v>
      </c>
      <c r="C832" s="31">
        <v>7659947</v>
      </c>
      <c r="D832" s="27" t="str">
        <f t="shared" si="238"/>
        <v>N/A</v>
      </c>
      <c r="E832" s="31">
        <v>4980219</v>
      </c>
      <c r="F832" s="27" t="str">
        <f t="shared" si="239"/>
        <v>N/A</v>
      </c>
      <c r="G832" s="31">
        <v>6427896</v>
      </c>
      <c r="H832" s="27" t="str">
        <f t="shared" si="240"/>
        <v>N/A</v>
      </c>
      <c r="I832" s="28">
        <v>-35</v>
      </c>
      <c r="J832" s="28">
        <v>29.07</v>
      </c>
      <c r="K832" s="29" t="s">
        <v>1193</v>
      </c>
      <c r="L832" s="30" t="str">
        <f t="shared" si="241"/>
        <v>Yes</v>
      </c>
    </row>
    <row r="833" spans="1:12">
      <c r="A833" s="46" t="s">
        <v>400</v>
      </c>
      <c r="B833" s="25" t="s">
        <v>49</v>
      </c>
      <c r="C833" s="26">
        <v>5081</v>
      </c>
      <c r="D833" s="27" t="str">
        <f t="shared" ref="D833:D849" si="242">IF($B833="N/A","N/A",IF(C833&gt;10,"No",IF(C833&lt;-10,"No","Yes")))</f>
        <v>N/A</v>
      </c>
      <c r="E833" s="26">
        <v>3487</v>
      </c>
      <c r="F833" s="27" t="str">
        <f t="shared" ref="F833:F849" si="243">IF($B833="N/A","N/A",IF(E833&gt;10,"No",IF(E833&lt;-10,"No","Yes")))</f>
        <v>N/A</v>
      </c>
      <c r="G833" s="26">
        <v>4451</v>
      </c>
      <c r="H833" s="27" t="str">
        <f t="shared" ref="H833:H849" si="244">IF($B833="N/A","N/A",IF(G833&gt;10,"No",IF(G833&lt;-10,"No","Yes")))</f>
        <v>N/A</v>
      </c>
      <c r="I833" s="28">
        <v>-31.4</v>
      </c>
      <c r="J833" s="28">
        <v>27.65</v>
      </c>
      <c r="K833" s="29" t="s">
        <v>1193</v>
      </c>
      <c r="L833" s="30" t="str">
        <f t="shared" ref="L833:L849" si="245">IF(J833="Div by 0", "N/A", IF(K833="N/A","N/A", IF(J833&gt;VALUE(MID(K833,1,2)), "No", IF(J833&lt;-1*VALUE(MID(K833,1,2)), "No", "Yes"))))</f>
        <v>Yes</v>
      </c>
    </row>
    <row r="834" spans="1:12">
      <c r="A834" s="46" t="s">
        <v>401</v>
      </c>
      <c r="B834" s="25" t="s">
        <v>49</v>
      </c>
      <c r="C834" s="31">
        <v>1507.5668175999999</v>
      </c>
      <c r="D834" s="27" t="str">
        <f t="shared" si="242"/>
        <v>N/A</v>
      </c>
      <c r="E834" s="31">
        <v>1428.2245482999999</v>
      </c>
      <c r="F834" s="27" t="str">
        <f t="shared" si="243"/>
        <v>N/A</v>
      </c>
      <c r="G834" s="31">
        <v>1444.1464839</v>
      </c>
      <c r="H834" s="27" t="str">
        <f t="shared" si="244"/>
        <v>N/A</v>
      </c>
      <c r="I834" s="28">
        <v>-5.26</v>
      </c>
      <c r="J834" s="28">
        <v>1.115</v>
      </c>
      <c r="K834" s="29" t="s">
        <v>1193</v>
      </c>
      <c r="L834" s="30" t="str">
        <f t="shared" si="245"/>
        <v>Yes</v>
      </c>
    </row>
    <row r="835" spans="1:12" ht="12.75" customHeight="1">
      <c r="A835" s="46" t="s">
        <v>402</v>
      </c>
      <c r="B835" s="25" t="s">
        <v>49</v>
      </c>
      <c r="C835" s="31">
        <v>7297913</v>
      </c>
      <c r="D835" s="27" t="str">
        <f t="shared" si="242"/>
        <v>N/A</v>
      </c>
      <c r="E835" s="31">
        <v>11837841</v>
      </c>
      <c r="F835" s="27" t="str">
        <f t="shared" si="243"/>
        <v>N/A</v>
      </c>
      <c r="G835" s="31">
        <v>6621906</v>
      </c>
      <c r="H835" s="27" t="str">
        <f t="shared" si="244"/>
        <v>N/A</v>
      </c>
      <c r="I835" s="28">
        <v>62.21</v>
      </c>
      <c r="J835" s="28">
        <v>-44.1</v>
      </c>
      <c r="K835" s="29" t="s">
        <v>1193</v>
      </c>
      <c r="L835" s="30" t="str">
        <f t="shared" si="245"/>
        <v>No</v>
      </c>
    </row>
    <row r="836" spans="1:12">
      <c r="A836" s="46" t="s">
        <v>626</v>
      </c>
      <c r="B836" s="25" t="s">
        <v>49</v>
      </c>
      <c r="C836" s="26">
        <v>6673</v>
      </c>
      <c r="D836" s="27" t="str">
        <f t="shared" si="242"/>
        <v>N/A</v>
      </c>
      <c r="E836" s="26">
        <v>5754</v>
      </c>
      <c r="F836" s="27" t="str">
        <f t="shared" si="243"/>
        <v>N/A</v>
      </c>
      <c r="G836" s="26">
        <v>4156</v>
      </c>
      <c r="H836" s="27" t="str">
        <f t="shared" si="244"/>
        <v>N/A</v>
      </c>
      <c r="I836" s="28">
        <v>-13.8</v>
      </c>
      <c r="J836" s="28">
        <v>-27.8</v>
      </c>
      <c r="K836" s="29" t="s">
        <v>1193</v>
      </c>
      <c r="L836" s="30" t="str">
        <f t="shared" si="245"/>
        <v>Yes</v>
      </c>
    </row>
    <row r="837" spans="1:12">
      <c r="A837" s="46" t="s">
        <v>403</v>
      </c>
      <c r="B837" s="25" t="s">
        <v>49</v>
      </c>
      <c r="C837" s="31">
        <v>1093.6479844</v>
      </c>
      <c r="D837" s="27" t="str">
        <f t="shared" si="242"/>
        <v>N/A</v>
      </c>
      <c r="E837" s="31">
        <v>2057.3237748000001</v>
      </c>
      <c r="F837" s="27" t="str">
        <f t="shared" si="243"/>
        <v>N/A</v>
      </c>
      <c r="G837" s="31">
        <v>1593.3363810999999</v>
      </c>
      <c r="H837" s="27" t="str">
        <f t="shared" si="244"/>
        <v>N/A</v>
      </c>
      <c r="I837" s="28">
        <v>88.12</v>
      </c>
      <c r="J837" s="28">
        <v>-22.6</v>
      </c>
      <c r="K837" s="29" t="s">
        <v>1193</v>
      </c>
      <c r="L837" s="30" t="str">
        <f t="shared" si="245"/>
        <v>Yes</v>
      </c>
    </row>
    <row r="838" spans="1:12">
      <c r="A838" s="46" t="s">
        <v>404</v>
      </c>
      <c r="B838" s="25" t="s">
        <v>49</v>
      </c>
      <c r="C838" s="31">
        <v>10372783</v>
      </c>
      <c r="D838" s="27" t="str">
        <f t="shared" si="242"/>
        <v>N/A</v>
      </c>
      <c r="E838" s="31">
        <v>8788310</v>
      </c>
      <c r="F838" s="27" t="str">
        <f t="shared" si="243"/>
        <v>N/A</v>
      </c>
      <c r="G838" s="31">
        <v>7982959</v>
      </c>
      <c r="H838" s="27" t="str">
        <f t="shared" si="244"/>
        <v>N/A</v>
      </c>
      <c r="I838" s="28">
        <v>-15.3</v>
      </c>
      <c r="J838" s="28">
        <v>-9.16</v>
      </c>
      <c r="K838" s="29" t="s">
        <v>1193</v>
      </c>
      <c r="L838" s="30" t="str">
        <f t="shared" si="245"/>
        <v>Yes</v>
      </c>
    </row>
    <row r="839" spans="1:12">
      <c r="A839" s="46" t="s">
        <v>135</v>
      </c>
      <c r="B839" s="25" t="s">
        <v>49</v>
      </c>
      <c r="C839" s="26">
        <v>878</v>
      </c>
      <c r="D839" s="27" t="str">
        <f t="shared" si="242"/>
        <v>N/A</v>
      </c>
      <c r="E839" s="26">
        <v>762</v>
      </c>
      <c r="F839" s="27" t="str">
        <f t="shared" si="243"/>
        <v>N/A</v>
      </c>
      <c r="G839" s="26">
        <v>653</v>
      </c>
      <c r="H839" s="27" t="str">
        <f t="shared" si="244"/>
        <v>N/A</v>
      </c>
      <c r="I839" s="28">
        <v>-13.2</v>
      </c>
      <c r="J839" s="28">
        <v>-14.3</v>
      </c>
      <c r="K839" s="29" t="s">
        <v>1193</v>
      </c>
      <c r="L839" s="30" t="str">
        <f t="shared" si="245"/>
        <v>Yes</v>
      </c>
    </row>
    <row r="840" spans="1:12">
      <c r="A840" s="46" t="s">
        <v>405</v>
      </c>
      <c r="B840" s="25" t="s">
        <v>49</v>
      </c>
      <c r="C840" s="31">
        <v>11814.103644999999</v>
      </c>
      <c r="D840" s="27" t="str">
        <f t="shared" si="242"/>
        <v>N/A</v>
      </c>
      <c r="E840" s="31">
        <v>11533.215222999999</v>
      </c>
      <c r="F840" s="27" t="str">
        <f t="shared" si="243"/>
        <v>N/A</v>
      </c>
      <c r="G840" s="31">
        <v>12225.052067000001</v>
      </c>
      <c r="H840" s="27" t="str">
        <f t="shared" si="244"/>
        <v>N/A</v>
      </c>
      <c r="I840" s="28">
        <v>-2.38</v>
      </c>
      <c r="J840" s="28">
        <v>5.9989999999999997</v>
      </c>
      <c r="K840" s="29" t="s">
        <v>1193</v>
      </c>
      <c r="L840" s="30" t="str">
        <f t="shared" si="245"/>
        <v>Yes</v>
      </c>
    </row>
    <row r="841" spans="1:12">
      <c r="A841" s="46" t="s">
        <v>952</v>
      </c>
      <c r="B841" s="25" t="s">
        <v>49</v>
      </c>
      <c r="C841" s="31" t="s">
        <v>49</v>
      </c>
      <c r="D841" s="27" t="str">
        <f t="shared" si="242"/>
        <v>N/A</v>
      </c>
      <c r="E841" s="31">
        <v>1190524</v>
      </c>
      <c r="F841" s="27" t="str">
        <f t="shared" si="243"/>
        <v>N/A</v>
      </c>
      <c r="G841" s="31">
        <v>524770</v>
      </c>
      <c r="H841" s="27" t="str">
        <f t="shared" si="244"/>
        <v>N/A</v>
      </c>
      <c r="I841" s="28" t="s">
        <v>49</v>
      </c>
      <c r="J841" s="28">
        <v>-55.9</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13371</v>
      </c>
      <c r="F842" s="27" t="str">
        <f t="shared" si="243"/>
        <v>N/A</v>
      </c>
      <c r="G842" s="26">
        <v>6796</v>
      </c>
      <c r="H842" s="27" t="str">
        <f t="shared" si="244"/>
        <v>N/A</v>
      </c>
      <c r="I842" s="28" t="s">
        <v>49</v>
      </c>
      <c r="J842" s="28">
        <v>-49.2</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89.037768305</v>
      </c>
      <c r="F843" s="27" t="str">
        <f t="shared" si="243"/>
        <v>N/A</v>
      </c>
      <c r="G843" s="31">
        <v>77.217480871000006</v>
      </c>
      <c r="H843" s="27" t="str">
        <f t="shared" si="244"/>
        <v>N/A</v>
      </c>
      <c r="I843" s="28" t="s">
        <v>49</v>
      </c>
      <c r="J843" s="28">
        <v>-13.3</v>
      </c>
      <c r="K843" s="29" t="s">
        <v>1193</v>
      </c>
      <c r="L843" s="30" t="str">
        <f t="shared" si="246"/>
        <v>Yes</v>
      </c>
    </row>
    <row r="844" spans="1:12">
      <c r="A844" s="46" t="s">
        <v>955</v>
      </c>
      <c r="B844" s="25" t="s">
        <v>49</v>
      </c>
      <c r="C844" s="31" t="s">
        <v>49</v>
      </c>
      <c r="D844" s="27" t="str">
        <f t="shared" si="242"/>
        <v>N/A</v>
      </c>
      <c r="E844" s="31">
        <v>871851</v>
      </c>
      <c r="F844" s="27" t="str">
        <f t="shared" si="243"/>
        <v>N/A</v>
      </c>
      <c r="G844" s="31">
        <v>1305647</v>
      </c>
      <c r="H844" s="27" t="str">
        <f t="shared" si="244"/>
        <v>N/A</v>
      </c>
      <c r="I844" s="28" t="s">
        <v>49</v>
      </c>
      <c r="J844" s="28">
        <v>49.76</v>
      </c>
      <c r="K844" s="29" t="s">
        <v>1193</v>
      </c>
      <c r="L844" s="30" t="str">
        <f t="shared" si="246"/>
        <v>No</v>
      </c>
    </row>
    <row r="845" spans="1:12">
      <c r="A845" s="46" t="s">
        <v>956</v>
      </c>
      <c r="B845" s="25" t="s">
        <v>49</v>
      </c>
      <c r="C845" s="26" t="s">
        <v>49</v>
      </c>
      <c r="D845" s="27" t="str">
        <f t="shared" si="242"/>
        <v>N/A</v>
      </c>
      <c r="E845" s="26">
        <v>34</v>
      </c>
      <c r="F845" s="27" t="str">
        <f t="shared" si="243"/>
        <v>N/A</v>
      </c>
      <c r="G845" s="26">
        <v>49</v>
      </c>
      <c r="H845" s="27" t="str">
        <f t="shared" si="244"/>
        <v>N/A</v>
      </c>
      <c r="I845" s="28" t="s">
        <v>49</v>
      </c>
      <c r="J845" s="28">
        <v>44.12</v>
      </c>
      <c r="K845" s="29" t="s">
        <v>1193</v>
      </c>
      <c r="L845" s="30" t="str">
        <f t="shared" si="246"/>
        <v>No</v>
      </c>
    </row>
    <row r="846" spans="1:12">
      <c r="A846" s="46" t="s">
        <v>957</v>
      </c>
      <c r="B846" s="25" t="s">
        <v>49</v>
      </c>
      <c r="C846" s="31" t="s">
        <v>49</v>
      </c>
      <c r="D846" s="27" t="str">
        <f t="shared" si="242"/>
        <v>N/A</v>
      </c>
      <c r="E846" s="31">
        <v>25642.676470999999</v>
      </c>
      <c r="F846" s="27" t="str">
        <f t="shared" si="243"/>
        <v>N/A</v>
      </c>
      <c r="G846" s="31">
        <v>26645.857143000001</v>
      </c>
      <c r="H846" s="27" t="str">
        <f t="shared" si="244"/>
        <v>N/A</v>
      </c>
      <c r="I846" s="28" t="s">
        <v>49</v>
      </c>
      <c r="J846" s="28">
        <v>3.9119999999999999</v>
      </c>
      <c r="K846" s="29" t="s">
        <v>1193</v>
      </c>
      <c r="L846" s="30" t="str">
        <f t="shared" si="246"/>
        <v>Yes</v>
      </c>
    </row>
    <row r="847" spans="1:12" ht="12.75" customHeight="1">
      <c r="A847" s="46" t="s">
        <v>406</v>
      </c>
      <c r="B847" s="25" t="s">
        <v>49</v>
      </c>
      <c r="C847" s="31">
        <v>53836139</v>
      </c>
      <c r="D847" s="27" t="str">
        <f t="shared" si="242"/>
        <v>N/A</v>
      </c>
      <c r="E847" s="31">
        <v>41010272</v>
      </c>
      <c r="F847" s="27" t="str">
        <f t="shared" si="243"/>
        <v>N/A</v>
      </c>
      <c r="G847" s="31">
        <v>34386904</v>
      </c>
      <c r="H847" s="27" t="str">
        <f t="shared" si="244"/>
        <v>N/A</v>
      </c>
      <c r="I847" s="28">
        <v>-23.8</v>
      </c>
      <c r="J847" s="28">
        <v>-16.2</v>
      </c>
      <c r="K847" s="29" t="s">
        <v>1193</v>
      </c>
      <c r="L847" s="30" t="str">
        <f t="shared" si="245"/>
        <v>Yes</v>
      </c>
    </row>
    <row r="848" spans="1:12">
      <c r="A848" s="46" t="s">
        <v>407</v>
      </c>
      <c r="B848" s="25" t="s">
        <v>49</v>
      </c>
      <c r="C848" s="26">
        <v>97667</v>
      </c>
      <c r="D848" s="27" t="str">
        <f t="shared" si="242"/>
        <v>N/A</v>
      </c>
      <c r="E848" s="26">
        <v>66243</v>
      </c>
      <c r="F848" s="27" t="str">
        <f t="shared" si="243"/>
        <v>N/A</v>
      </c>
      <c r="G848" s="26">
        <v>50508</v>
      </c>
      <c r="H848" s="27" t="str">
        <f t="shared" si="244"/>
        <v>N/A</v>
      </c>
      <c r="I848" s="28">
        <v>-32.200000000000003</v>
      </c>
      <c r="J848" s="28">
        <v>-23.8</v>
      </c>
      <c r="K848" s="29" t="s">
        <v>1193</v>
      </c>
      <c r="L848" s="30" t="str">
        <f t="shared" si="245"/>
        <v>Yes</v>
      </c>
    </row>
    <row r="849" spans="1:12">
      <c r="A849" s="46" t="s">
        <v>408</v>
      </c>
      <c r="B849" s="25" t="s">
        <v>49</v>
      </c>
      <c r="C849" s="31">
        <v>551.22138490999998</v>
      </c>
      <c r="D849" s="27" t="str">
        <f t="shared" si="242"/>
        <v>N/A</v>
      </c>
      <c r="E849" s="31">
        <v>619.0883867</v>
      </c>
      <c r="F849" s="27" t="str">
        <f t="shared" si="243"/>
        <v>N/A</v>
      </c>
      <c r="G849" s="31">
        <v>680.82093926000005</v>
      </c>
      <c r="H849" s="27" t="str">
        <f t="shared" si="244"/>
        <v>N/A</v>
      </c>
      <c r="I849" s="28">
        <v>12.31</v>
      </c>
      <c r="J849" s="28">
        <v>9.9719999999999995</v>
      </c>
      <c r="K849" s="29" t="s">
        <v>1193</v>
      </c>
      <c r="L849" s="30" t="str">
        <f t="shared" si="245"/>
        <v>Yes</v>
      </c>
    </row>
    <row r="850" spans="1:12">
      <c r="A850" s="46" t="s">
        <v>409</v>
      </c>
      <c r="B850" s="25" t="s">
        <v>49</v>
      </c>
      <c r="C850" s="31">
        <v>1430390</v>
      </c>
      <c r="D850" s="27" t="str">
        <f t="shared" ref="D850:D858" si="247">IF($B850="N/A","N/A",IF(C850&gt;10,"No",IF(C850&lt;-10,"No","Yes")))</f>
        <v>N/A</v>
      </c>
      <c r="E850" s="31">
        <v>1258105</v>
      </c>
      <c r="F850" s="27" t="str">
        <f t="shared" ref="F850:F858" si="248">IF($B850="N/A","N/A",IF(E850&gt;10,"No",IF(E850&lt;-10,"No","Yes")))</f>
        <v>N/A</v>
      </c>
      <c r="G850" s="31">
        <v>601322</v>
      </c>
      <c r="H850" s="27" t="str">
        <f t="shared" ref="H850:H858" si="249">IF($B850="N/A","N/A",IF(G850&gt;10,"No",IF(G850&lt;-10,"No","Yes")))</f>
        <v>N/A</v>
      </c>
      <c r="I850" s="28">
        <v>-12</v>
      </c>
      <c r="J850" s="28">
        <v>-52.2</v>
      </c>
      <c r="K850" s="29" t="s">
        <v>1193</v>
      </c>
      <c r="L850" s="30" t="str">
        <f t="shared" ref="L850:L858" si="250">IF(J850="Div by 0", "N/A", IF(K850="N/A","N/A", IF(J850&gt;VALUE(MID(K850,1,2)), "No", IF(J850&lt;-1*VALUE(MID(K850,1,2)), "No", "Yes"))))</f>
        <v>No</v>
      </c>
    </row>
    <row r="851" spans="1:12">
      <c r="A851" s="46" t="s">
        <v>136</v>
      </c>
      <c r="B851" s="25" t="s">
        <v>49</v>
      </c>
      <c r="C851" s="26">
        <v>171</v>
      </c>
      <c r="D851" s="27" t="str">
        <f t="shared" si="247"/>
        <v>N/A</v>
      </c>
      <c r="E851" s="26">
        <v>137</v>
      </c>
      <c r="F851" s="27" t="str">
        <f t="shared" si="248"/>
        <v>N/A</v>
      </c>
      <c r="G851" s="26">
        <v>61</v>
      </c>
      <c r="H851" s="27" t="str">
        <f t="shared" si="249"/>
        <v>N/A</v>
      </c>
      <c r="I851" s="28">
        <v>-19.899999999999999</v>
      </c>
      <c r="J851" s="28">
        <v>-55.5</v>
      </c>
      <c r="K851" s="29" t="s">
        <v>1193</v>
      </c>
      <c r="L851" s="30" t="str">
        <f t="shared" si="250"/>
        <v>No</v>
      </c>
    </row>
    <row r="852" spans="1:12">
      <c r="A852" s="46" t="s">
        <v>410</v>
      </c>
      <c r="B852" s="25" t="s">
        <v>49</v>
      </c>
      <c r="C852" s="31">
        <v>8364.8538012000008</v>
      </c>
      <c r="D852" s="27" t="str">
        <f t="shared" si="247"/>
        <v>N/A</v>
      </c>
      <c r="E852" s="31">
        <v>9183.2481752000003</v>
      </c>
      <c r="F852" s="27" t="str">
        <f t="shared" si="248"/>
        <v>N/A</v>
      </c>
      <c r="G852" s="31">
        <v>9857.7377049000006</v>
      </c>
      <c r="H852" s="27" t="str">
        <f t="shared" si="249"/>
        <v>N/A</v>
      </c>
      <c r="I852" s="28">
        <v>9.7840000000000007</v>
      </c>
      <c r="J852" s="28">
        <v>7.3449999999999998</v>
      </c>
      <c r="K852" s="29" t="s">
        <v>1193</v>
      </c>
      <c r="L852" s="30" t="str">
        <f t="shared" si="250"/>
        <v>Yes</v>
      </c>
    </row>
    <row r="853" spans="1:12">
      <c r="A853" s="46" t="s">
        <v>411</v>
      </c>
      <c r="B853" s="25" t="s">
        <v>49</v>
      </c>
      <c r="C853" s="31">
        <v>137510872</v>
      </c>
      <c r="D853" s="27" t="str">
        <f t="shared" si="247"/>
        <v>N/A</v>
      </c>
      <c r="E853" s="31">
        <v>93279173</v>
      </c>
      <c r="F853" s="27" t="str">
        <f t="shared" si="248"/>
        <v>N/A</v>
      </c>
      <c r="G853" s="31">
        <v>60788748</v>
      </c>
      <c r="H853" s="27" t="str">
        <f t="shared" si="249"/>
        <v>N/A</v>
      </c>
      <c r="I853" s="28">
        <v>-32.200000000000003</v>
      </c>
      <c r="J853" s="28">
        <v>-34.799999999999997</v>
      </c>
      <c r="K853" s="29" t="s">
        <v>1193</v>
      </c>
      <c r="L853" s="30" t="str">
        <f t="shared" si="250"/>
        <v>No</v>
      </c>
    </row>
    <row r="854" spans="1:12">
      <c r="A854" s="46" t="s">
        <v>412</v>
      </c>
      <c r="B854" s="25" t="s">
        <v>49</v>
      </c>
      <c r="C854" s="26">
        <v>72042</v>
      </c>
      <c r="D854" s="27" t="str">
        <f t="shared" si="247"/>
        <v>N/A</v>
      </c>
      <c r="E854" s="26">
        <v>48993</v>
      </c>
      <c r="F854" s="27" t="str">
        <f t="shared" si="248"/>
        <v>N/A</v>
      </c>
      <c r="G854" s="26">
        <v>38242</v>
      </c>
      <c r="H854" s="27" t="str">
        <f t="shared" si="249"/>
        <v>N/A</v>
      </c>
      <c r="I854" s="28">
        <v>-32</v>
      </c>
      <c r="J854" s="28">
        <v>-21.9</v>
      </c>
      <c r="K854" s="29" t="s">
        <v>1193</v>
      </c>
      <c r="L854" s="30" t="str">
        <f t="shared" si="250"/>
        <v>Yes</v>
      </c>
    </row>
    <row r="855" spans="1:12">
      <c r="A855" s="46" t="s">
        <v>413</v>
      </c>
      <c r="B855" s="25" t="s">
        <v>49</v>
      </c>
      <c r="C855" s="31">
        <v>1908.759779</v>
      </c>
      <c r="D855" s="27" t="str">
        <f t="shared" si="247"/>
        <v>N/A</v>
      </c>
      <c r="E855" s="31">
        <v>1903.9285815999999</v>
      </c>
      <c r="F855" s="27" t="str">
        <f t="shared" si="248"/>
        <v>N/A</v>
      </c>
      <c r="G855" s="31">
        <v>1589.5807751</v>
      </c>
      <c r="H855" s="27" t="str">
        <f t="shared" si="249"/>
        <v>N/A</v>
      </c>
      <c r="I855" s="28">
        <v>-0.253</v>
      </c>
      <c r="J855" s="28">
        <v>-16.5</v>
      </c>
      <c r="K855" s="29" t="s">
        <v>1193</v>
      </c>
      <c r="L855" s="30" t="str">
        <f t="shared" si="250"/>
        <v>Yes</v>
      </c>
    </row>
    <row r="856" spans="1:12">
      <c r="A856" s="46" t="s">
        <v>414</v>
      </c>
      <c r="B856" s="25" t="s">
        <v>49</v>
      </c>
      <c r="C856" s="31">
        <v>63650862</v>
      </c>
      <c r="D856" s="27" t="str">
        <f t="shared" si="247"/>
        <v>N/A</v>
      </c>
      <c r="E856" s="31">
        <v>64925944</v>
      </c>
      <c r="F856" s="27" t="str">
        <f t="shared" si="248"/>
        <v>N/A</v>
      </c>
      <c r="G856" s="31">
        <v>67003925</v>
      </c>
      <c r="H856" s="27" t="str">
        <f t="shared" si="249"/>
        <v>N/A</v>
      </c>
      <c r="I856" s="28">
        <v>2.0030000000000001</v>
      </c>
      <c r="J856" s="28">
        <v>3.2010000000000001</v>
      </c>
      <c r="K856" s="29" t="s">
        <v>1193</v>
      </c>
      <c r="L856" s="30" t="str">
        <f t="shared" si="250"/>
        <v>Yes</v>
      </c>
    </row>
    <row r="857" spans="1:12">
      <c r="A857" s="46" t="s">
        <v>137</v>
      </c>
      <c r="B857" s="25" t="s">
        <v>49</v>
      </c>
      <c r="C857" s="26">
        <v>2909</v>
      </c>
      <c r="D857" s="27" t="str">
        <f t="shared" si="247"/>
        <v>N/A</v>
      </c>
      <c r="E857" s="26">
        <v>2530</v>
      </c>
      <c r="F857" s="27" t="str">
        <f t="shared" si="248"/>
        <v>N/A</v>
      </c>
      <c r="G857" s="26">
        <v>2294</v>
      </c>
      <c r="H857" s="27" t="str">
        <f t="shared" si="249"/>
        <v>N/A</v>
      </c>
      <c r="I857" s="28">
        <v>-13</v>
      </c>
      <c r="J857" s="28">
        <v>-9.33</v>
      </c>
      <c r="K857" s="29" t="s">
        <v>1193</v>
      </c>
      <c r="L857" s="30" t="str">
        <f t="shared" si="250"/>
        <v>Yes</v>
      </c>
    </row>
    <row r="858" spans="1:12">
      <c r="A858" s="46" t="s">
        <v>415</v>
      </c>
      <c r="B858" s="25" t="s">
        <v>49</v>
      </c>
      <c r="C858" s="31">
        <v>21880.667582999999</v>
      </c>
      <c r="D858" s="27" t="str">
        <f t="shared" si="247"/>
        <v>N/A</v>
      </c>
      <c r="E858" s="31">
        <v>25662.428457999998</v>
      </c>
      <c r="F858" s="27" t="str">
        <f t="shared" si="248"/>
        <v>N/A</v>
      </c>
      <c r="G858" s="31">
        <v>29208.336965999999</v>
      </c>
      <c r="H858" s="27" t="str">
        <f t="shared" si="249"/>
        <v>N/A</v>
      </c>
      <c r="I858" s="28">
        <v>17.28</v>
      </c>
      <c r="J858" s="28">
        <v>13.82</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890.12883451000005</v>
      </c>
      <c r="D860" s="27" t="str">
        <f t="shared" ref="D860:D879" si="251">IF($B860="N/A","N/A",IF(C860&gt;10,"No",IF(C860&lt;-10,"No","Yes")))</f>
        <v>N/A</v>
      </c>
      <c r="E860" s="31">
        <v>1109.1162002999999</v>
      </c>
      <c r="F860" s="27" t="str">
        <f t="shared" ref="F860:F879" si="252">IF($B860="N/A","N/A",IF(E860&gt;10,"No",IF(E860&lt;-10,"No","Yes")))</f>
        <v>N/A</v>
      </c>
      <c r="G860" s="31">
        <v>1292.0477393000001</v>
      </c>
      <c r="H860" s="27" t="str">
        <f t="shared" ref="H860:H879" si="253">IF($B860="N/A","N/A",IF(G860&gt;10,"No",IF(G860&lt;-10,"No","Yes")))</f>
        <v>N/A</v>
      </c>
      <c r="I860" s="28">
        <v>24.6</v>
      </c>
      <c r="J860" s="28">
        <v>16.489999999999998</v>
      </c>
      <c r="K860" s="29" t="s">
        <v>1193</v>
      </c>
      <c r="L860" s="30" t="str">
        <f t="shared" ref="L860:L879" si="254">IF(J860="Div by 0", "N/A", IF(K860="N/A","N/A", IF(J860&gt;VALUE(MID(K860,1,2)), "No", IF(J860&lt;-1*VALUE(MID(K860,1,2)), "No", "Yes"))))</f>
        <v>Yes</v>
      </c>
    </row>
    <row r="861" spans="1:12">
      <c r="A861" s="48" t="s">
        <v>524</v>
      </c>
      <c r="B861" s="25" t="s">
        <v>49</v>
      </c>
      <c r="C861" s="31">
        <v>1675.7457371999999</v>
      </c>
      <c r="D861" s="27" t="str">
        <f t="shared" si="251"/>
        <v>N/A</v>
      </c>
      <c r="E861" s="31">
        <v>2164.9767310000002</v>
      </c>
      <c r="F861" s="27" t="str">
        <f t="shared" si="252"/>
        <v>N/A</v>
      </c>
      <c r="G861" s="31">
        <v>1646.6922545</v>
      </c>
      <c r="H861" s="27" t="str">
        <f t="shared" si="253"/>
        <v>N/A</v>
      </c>
      <c r="I861" s="28">
        <v>29.19</v>
      </c>
      <c r="J861" s="28">
        <v>-23.9</v>
      </c>
      <c r="K861" s="29" t="s">
        <v>1193</v>
      </c>
      <c r="L861" s="30" t="str">
        <f t="shared" si="254"/>
        <v>Yes</v>
      </c>
    </row>
    <row r="862" spans="1:12">
      <c r="A862" s="48" t="s">
        <v>527</v>
      </c>
      <c r="B862" s="25" t="s">
        <v>49</v>
      </c>
      <c r="C862" s="31">
        <v>3229.5613616000001</v>
      </c>
      <c r="D862" s="27" t="str">
        <f t="shared" si="251"/>
        <v>N/A</v>
      </c>
      <c r="E862" s="31">
        <v>4067.0007138000001</v>
      </c>
      <c r="F862" s="27" t="str">
        <f t="shared" si="252"/>
        <v>N/A</v>
      </c>
      <c r="G862" s="31">
        <v>4996.0651291000004</v>
      </c>
      <c r="H862" s="27" t="str">
        <f t="shared" si="253"/>
        <v>N/A</v>
      </c>
      <c r="I862" s="28">
        <v>25.93</v>
      </c>
      <c r="J862" s="28">
        <v>22.84</v>
      </c>
      <c r="K862" s="29" t="s">
        <v>1193</v>
      </c>
      <c r="L862" s="30" t="str">
        <f t="shared" si="254"/>
        <v>Yes</v>
      </c>
    </row>
    <row r="863" spans="1:12">
      <c r="A863" s="48" t="s">
        <v>530</v>
      </c>
      <c r="B863" s="25" t="s">
        <v>49</v>
      </c>
      <c r="C863" s="31">
        <v>385.85421722000001</v>
      </c>
      <c r="D863" s="27" t="str">
        <f t="shared" si="251"/>
        <v>N/A</v>
      </c>
      <c r="E863" s="31">
        <v>462.78849307000002</v>
      </c>
      <c r="F863" s="27" t="str">
        <f t="shared" si="252"/>
        <v>N/A</v>
      </c>
      <c r="G863" s="31">
        <v>415.41352218999998</v>
      </c>
      <c r="H863" s="27" t="str">
        <f t="shared" si="253"/>
        <v>N/A</v>
      </c>
      <c r="I863" s="28">
        <v>19.940000000000001</v>
      </c>
      <c r="J863" s="28">
        <v>-10.199999999999999</v>
      </c>
      <c r="K863" s="29" t="s">
        <v>1193</v>
      </c>
      <c r="L863" s="30" t="str">
        <f t="shared" si="254"/>
        <v>Yes</v>
      </c>
    </row>
    <row r="864" spans="1:12">
      <c r="A864" s="48" t="s">
        <v>532</v>
      </c>
      <c r="B864" s="25" t="s">
        <v>49</v>
      </c>
      <c r="C864" s="31">
        <v>991.94937226000002</v>
      </c>
      <c r="D864" s="27" t="str">
        <f t="shared" si="251"/>
        <v>N/A</v>
      </c>
      <c r="E864" s="31">
        <v>1219.3843417999999</v>
      </c>
      <c r="F864" s="27" t="str">
        <f t="shared" si="252"/>
        <v>N/A</v>
      </c>
      <c r="G864" s="31">
        <v>1277.7701105000001</v>
      </c>
      <c r="H864" s="27" t="str">
        <f t="shared" si="253"/>
        <v>N/A</v>
      </c>
      <c r="I864" s="28">
        <v>22.93</v>
      </c>
      <c r="J864" s="28">
        <v>4.7880000000000003</v>
      </c>
      <c r="K864" s="29" t="s">
        <v>1193</v>
      </c>
      <c r="L864" s="30" t="str">
        <f t="shared" si="254"/>
        <v>Yes</v>
      </c>
    </row>
    <row r="865" spans="1:12">
      <c r="A865" s="46" t="s">
        <v>568</v>
      </c>
      <c r="B865" s="25" t="s">
        <v>49</v>
      </c>
      <c r="C865" s="31">
        <v>192.36574014000001</v>
      </c>
      <c r="D865" s="27" t="str">
        <f t="shared" si="251"/>
        <v>N/A</v>
      </c>
      <c r="E865" s="31">
        <v>265.64332913999999</v>
      </c>
      <c r="F865" s="27" t="str">
        <f t="shared" si="252"/>
        <v>N/A</v>
      </c>
      <c r="G865" s="31">
        <v>369.33714964000001</v>
      </c>
      <c r="H865" s="27" t="str">
        <f t="shared" si="253"/>
        <v>N/A</v>
      </c>
      <c r="I865" s="28">
        <v>38.090000000000003</v>
      </c>
      <c r="J865" s="28">
        <v>39.03</v>
      </c>
      <c r="K865" s="29" t="s">
        <v>1193</v>
      </c>
      <c r="L865" s="30" t="str">
        <f t="shared" si="254"/>
        <v>No</v>
      </c>
    </row>
    <row r="866" spans="1:12">
      <c r="A866" s="48" t="s">
        <v>524</v>
      </c>
      <c r="B866" s="25" t="s">
        <v>49</v>
      </c>
      <c r="C866" s="31">
        <v>2297.9704111999999</v>
      </c>
      <c r="D866" s="27" t="str">
        <f t="shared" si="251"/>
        <v>N/A</v>
      </c>
      <c r="E866" s="31">
        <v>2389.3774119999998</v>
      </c>
      <c r="F866" s="27" t="str">
        <f t="shared" si="252"/>
        <v>N/A</v>
      </c>
      <c r="G866" s="31">
        <v>2630.1666667</v>
      </c>
      <c r="H866" s="27" t="str">
        <f t="shared" si="253"/>
        <v>N/A</v>
      </c>
      <c r="I866" s="28">
        <v>3.9780000000000002</v>
      </c>
      <c r="J866" s="28">
        <v>10.08</v>
      </c>
      <c r="K866" s="29" t="s">
        <v>1193</v>
      </c>
      <c r="L866" s="30" t="str">
        <f t="shared" si="254"/>
        <v>Yes</v>
      </c>
    </row>
    <row r="867" spans="1:12">
      <c r="A867" s="48" t="s">
        <v>527</v>
      </c>
      <c r="B867" s="25" t="s">
        <v>49</v>
      </c>
      <c r="C867" s="31">
        <v>1076.7797482000001</v>
      </c>
      <c r="D867" s="27" t="str">
        <f t="shared" si="251"/>
        <v>N/A</v>
      </c>
      <c r="E867" s="31">
        <v>1490.0213947</v>
      </c>
      <c r="F867" s="27" t="str">
        <f t="shared" si="252"/>
        <v>N/A</v>
      </c>
      <c r="G867" s="31">
        <v>1741.8141998000001</v>
      </c>
      <c r="H867" s="27" t="str">
        <f t="shared" si="253"/>
        <v>N/A</v>
      </c>
      <c r="I867" s="28">
        <v>38.380000000000003</v>
      </c>
      <c r="J867" s="28">
        <v>16.899999999999999</v>
      </c>
      <c r="K867" s="29" t="s">
        <v>1193</v>
      </c>
      <c r="L867" s="30" t="str">
        <f t="shared" si="254"/>
        <v>Yes</v>
      </c>
    </row>
    <row r="868" spans="1:12">
      <c r="A868" s="48" t="s">
        <v>530</v>
      </c>
      <c r="B868" s="25" t="s">
        <v>49</v>
      </c>
      <c r="C868" s="31">
        <v>66.033243128999999</v>
      </c>
      <c r="D868" s="27" t="str">
        <f t="shared" si="251"/>
        <v>N/A</v>
      </c>
      <c r="E868" s="31">
        <v>84.542763343999994</v>
      </c>
      <c r="F868" s="27" t="str">
        <f t="shared" si="252"/>
        <v>N/A</v>
      </c>
      <c r="G868" s="31">
        <v>130.04687716999999</v>
      </c>
      <c r="H868" s="27" t="str">
        <f t="shared" si="253"/>
        <v>N/A</v>
      </c>
      <c r="I868" s="28">
        <v>28.03</v>
      </c>
      <c r="J868" s="28">
        <v>53.82</v>
      </c>
      <c r="K868" s="29" t="s">
        <v>1193</v>
      </c>
      <c r="L868" s="30" t="str">
        <f t="shared" si="254"/>
        <v>No</v>
      </c>
    </row>
    <row r="869" spans="1:12">
      <c r="A869" s="48" t="s">
        <v>532</v>
      </c>
      <c r="B869" s="25" t="s">
        <v>49</v>
      </c>
      <c r="C869" s="31">
        <v>0.47682964169999997</v>
      </c>
      <c r="D869" s="27" t="str">
        <f t="shared" si="251"/>
        <v>N/A</v>
      </c>
      <c r="E869" s="31">
        <v>13.355193527000001</v>
      </c>
      <c r="F869" s="27" t="str">
        <f t="shared" si="252"/>
        <v>N/A</v>
      </c>
      <c r="G869" s="31">
        <v>32.468369965000001</v>
      </c>
      <c r="H869" s="27" t="str">
        <f t="shared" si="253"/>
        <v>N/A</v>
      </c>
      <c r="I869" s="28">
        <v>2701</v>
      </c>
      <c r="J869" s="28">
        <v>143.1</v>
      </c>
      <c r="K869" s="29" t="s">
        <v>1193</v>
      </c>
      <c r="L869" s="30" t="str">
        <f t="shared" si="254"/>
        <v>No</v>
      </c>
    </row>
    <row r="870" spans="1:12">
      <c r="A870" s="46" t="s">
        <v>221</v>
      </c>
      <c r="B870" s="25" t="s">
        <v>49</v>
      </c>
      <c r="C870" s="31">
        <v>600.29425648999995</v>
      </c>
      <c r="D870" s="27" t="str">
        <f t="shared" si="251"/>
        <v>N/A</v>
      </c>
      <c r="E870" s="31">
        <v>637.76405438999996</v>
      </c>
      <c r="F870" s="27" t="str">
        <f t="shared" si="252"/>
        <v>N/A</v>
      </c>
      <c r="G870" s="31">
        <v>738.51756620000003</v>
      </c>
      <c r="H870" s="27" t="str">
        <f t="shared" si="253"/>
        <v>N/A</v>
      </c>
      <c r="I870" s="28">
        <v>6.242</v>
      </c>
      <c r="J870" s="28">
        <v>15.8</v>
      </c>
      <c r="K870" s="29" t="s">
        <v>1193</v>
      </c>
      <c r="L870" s="30" t="str">
        <f t="shared" si="254"/>
        <v>Yes</v>
      </c>
    </row>
    <row r="871" spans="1:12">
      <c r="A871" s="48" t="s">
        <v>524</v>
      </c>
      <c r="B871" s="25" t="s">
        <v>49</v>
      </c>
      <c r="C871" s="31">
        <v>557.31494482999994</v>
      </c>
      <c r="D871" s="27" t="str">
        <f t="shared" si="251"/>
        <v>N/A</v>
      </c>
      <c r="E871" s="31">
        <v>493.45686719999998</v>
      </c>
      <c r="F871" s="27" t="str">
        <f t="shared" si="252"/>
        <v>N/A</v>
      </c>
      <c r="G871" s="31">
        <v>473.20055324999998</v>
      </c>
      <c r="H871" s="27" t="str">
        <f t="shared" si="253"/>
        <v>N/A</v>
      </c>
      <c r="I871" s="28">
        <v>-11.5</v>
      </c>
      <c r="J871" s="28">
        <v>-4.0999999999999996</v>
      </c>
      <c r="K871" s="29" t="s">
        <v>1193</v>
      </c>
      <c r="L871" s="30" t="str">
        <f t="shared" si="254"/>
        <v>Yes</v>
      </c>
    </row>
    <row r="872" spans="1:12">
      <c r="A872" s="48" t="s">
        <v>527</v>
      </c>
      <c r="B872" s="25" t="s">
        <v>49</v>
      </c>
      <c r="C872" s="31">
        <v>2337.6140141999999</v>
      </c>
      <c r="D872" s="27" t="str">
        <f t="shared" si="251"/>
        <v>N/A</v>
      </c>
      <c r="E872" s="31">
        <v>2570.4290047999998</v>
      </c>
      <c r="F872" s="27" t="str">
        <f t="shared" si="252"/>
        <v>N/A</v>
      </c>
      <c r="G872" s="31">
        <v>2698.9963314000001</v>
      </c>
      <c r="H872" s="27" t="str">
        <f t="shared" si="253"/>
        <v>N/A</v>
      </c>
      <c r="I872" s="28">
        <v>9.9600000000000009</v>
      </c>
      <c r="J872" s="28">
        <v>5.0019999999999998</v>
      </c>
      <c r="K872" s="29" t="s">
        <v>1193</v>
      </c>
      <c r="L872" s="30" t="str">
        <f t="shared" si="254"/>
        <v>Yes</v>
      </c>
    </row>
    <row r="873" spans="1:12">
      <c r="A873" s="48" t="s">
        <v>530</v>
      </c>
      <c r="B873" s="25" t="s">
        <v>49</v>
      </c>
      <c r="C873" s="31">
        <v>299.04689974000001</v>
      </c>
      <c r="D873" s="27" t="str">
        <f t="shared" si="251"/>
        <v>N/A</v>
      </c>
      <c r="E873" s="31">
        <v>303.73552144000001</v>
      </c>
      <c r="F873" s="27" t="str">
        <f t="shared" si="252"/>
        <v>N/A</v>
      </c>
      <c r="G873" s="31">
        <v>348.7168178</v>
      </c>
      <c r="H873" s="27" t="str">
        <f t="shared" si="253"/>
        <v>N/A</v>
      </c>
      <c r="I873" s="28">
        <v>1.5680000000000001</v>
      </c>
      <c r="J873" s="28">
        <v>14.81</v>
      </c>
      <c r="K873" s="29" t="s">
        <v>1193</v>
      </c>
      <c r="L873" s="30" t="str">
        <f t="shared" si="254"/>
        <v>Yes</v>
      </c>
    </row>
    <row r="874" spans="1:12">
      <c r="A874" s="48" t="s">
        <v>532</v>
      </c>
      <c r="B874" s="25" t="s">
        <v>49</v>
      </c>
      <c r="C874" s="31">
        <v>459.08648906000002</v>
      </c>
      <c r="D874" s="27" t="str">
        <f t="shared" si="251"/>
        <v>N/A</v>
      </c>
      <c r="E874" s="31">
        <v>460.59714260999999</v>
      </c>
      <c r="F874" s="27" t="str">
        <f t="shared" si="252"/>
        <v>N/A</v>
      </c>
      <c r="G874" s="31">
        <v>505.21226152000003</v>
      </c>
      <c r="H874" s="27" t="str">
        <f t="shared" si="253"/>
        <v>N/A</v>
      </c>
      <c r="I874" s="28">
        <v>0.3291</v>
      </c>
      <c r="J874" s="28">
        <v>9.6859999999999999</v>
      </c>
      <c r="K874" s="29" t="s">
        <v>1193</v>
      </c>
      <c r="L874" s="30" t="str">
        <f t="shared" si="254"/>
        <v>Yes</v>
      </c>
    </row>
    <row r="875" spans="1:12">
      <c r="A875" s="46" t="s">
        <v>569</v>
      </c>
      <c r="B875" s="25" t="s">
        <v>49</v>
      </c>
      <c r="C875" s="31">
        <v>1700.8967121000001</v>
      </c>
      <c r="D875" s="27" t="str">
        <f t="shared" si="251"/>
        <v>N/A</v>
      </c>
      <c r="E875" s="31">
        <v>1976.5426322000001</v>
      </c>
      <c r="F875" s="27" t="str">
        <f t="shared" si="252"/>
        <v>N/A</v>
      </c>
      <c r="G875" s="31">
        <v>2308.0245249</v>
      </c>
      <c r="H875" s="27" t="str">
        <f t="shared" si="253"/>
        <v>N/A</v>
      </c>
      <c r="I875" s="28">
        <v>16.21</v>
      </c>
      <c r="J875" s="28">
        <v>16.77</v>
      </c>
      <c r="K875" s="29" t="s">
        <v>1193</v>
      </c>
      <c r="L875" s="30" t="str">
        <f t="shared" si="254"/>
        <v>Yes</v>
      </c>
    </row>
    <row r="876" spans="1:12">
      <c r="A876" s="48" t="s">
        <v>524</v>
      </c>
      <c r="B876" s="25" t="s">
        <v>49</v>
      </c>
      <c r="C876" s="31">
        <v>2117.4312939000001</v>
      </c>
      <c r="D876" s="27" t="str">
        <f t="shared" si="251"/>
        <v>N/A</v>
      </c>
      <c r="E876" s="31">
        <v>2162.5959137</v>
      </c>
      <c r="F876" s="27" t="str">
        <f t="shared" si="252"/>
        <v>N/A</v>
      </c>
      <c r="G876" s="31">
        <v>2323.7171508000001</v>
      </c>
      <c r="H876" s="27" t="str">
        <f t="shared" si="253"/>
        <v>N/A</v>
      </c>
      <c r="I876" s="28">
        <v>2.133</v>
      </c>
      <c r="J876" s="28">
        <v>7.45</v>
      </c>
      <c r="K876" s="29" t="s">
        <v>1193</v>
      </c>
      <c r="L876" s="30" t="str">
        <f t="shared" si="254"/>
        <v>Yes</v>
      </c>
    </row>
    <row r="877" spans="1:12">
      <c r="A877" s="48" t="s">
        <v>527</v>
      </c>
      <c r="B877" s="25" t="s">
        <v>49</v>
      </c>
      <c r="C877" s="31">
        <v>5238.8193713000001</v>
      </c>
      <c r="D877" s="27" t="str">
        <f t="shared" si="251"/>
        <v>N/A</v>
      </c>
      <c r="E877" s="31">
        <v>6559.4771876000004</v>
      </c>
      <c r="F877" s="27" t="str">
        <f t="shared" si="252"/>
        <v>N/A</v>
      </c>
      <c r="G877" s="31">
        <v>7773.2670220999998</v>
      </c>
      <c r="H877" s="27" t="str">
        <f t="shared" si="253"/>
        <v>N/A</v>
      </c>
      <c r="I877" s="28">
        <v>25.21</v>
      </c>
      <c r="J877" s="28">
        <v>18.5</v>
      </c>
      <c r="K877" s="29" t="s">
        <v>1193</v>
      </c>
      <c r="L877" s="30" t="str">
        <f t="shared" si="254"/>
        <v>Yes</v>
      </c>
    </row>
    <row r="878" spans="1:12">
      <c r="A878" s="48" t="s">
        <v>530</v>
      </c>
      <c r="B878" s="25" t="s">
        <v>49</v>
      </c>
      <c r="C878" s="31">
        <v>1028.3542144999999</v>
      </c>
      <c r="D878" s="27" t="str">
        <f t="shared" si="251"/>
        <v>N/A</v>
      </c>
      <c r="E878" s="31">
        <v>1134.8842078</v>
      </c>
      <c r="F878" s="27" t="str">
        <f t="shared" si="252"/>
        <v>N/A</v>
      </c>
      <c r="G878" s="31">
        <v>1214.6619915000001</v>
      </c>
      <c r="H878" s="27" t="str">
        <f t="shared" si="253"/>
        <v>N/A</v>
      </c>
      <c r="I878" s="28">
        <v>10.36</v>
      </c>
      <c r="J878" s="28">
        <v>7.03</v>
      </c>
      <c r="K878" s="29" t="s">
        <v>1193</v>
      </c>
      <c r="L878" s="30" t="str">
        <f t="shared" si="254"/>
        <v>Yes</v>
      </c>
    </row>
    <row r="879" spans="1:12">
      <c r="A879" s="48" t="s">
        <v>532</v>
      </c>
      <c r="B879" s="25" t="s">
        <v>49</v>
      </c>
      <c r="C879" s="31">
        <v>1588.2460192000001</v>
      </c>
      <c r="D879" s="27" t="str">
        <f t="shared" si="251"/>
        <v>N/A</v>
      </c>
      <c r="E879" s="31">
        <v>1695.0937878</v>
      </c>
      <c r="F879" s="27" t="str">
        <f t="shared" si="252"/>
        <v>N/A</v>
      </c>
      <c r="G879" s="31">
        <v>1658.8537878</v>
      </c>
      <c r="H879" s="27" t="str">
        <f t="shared" si="253"/>
        <v>N/A</v>
      </c>
      <c r="I879" s="28">
        <v>6.7270000000000003</v>
      </c>
      <c r="J879" s="28">
        <v>-2.14</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14.780977388</v>
      </c>
      <c r="D881" s="27" t="str">
        <f t="shared" ref="D881:D912" si="255">IF($B881="N/A","N/A",IF(C881&gt;10,"No",IF(C881&lt;-10,"No","Yes")))</f>
        <v>N/A</v>
      </c>
      <c r="E881" s="32">
        <v>15.602106587</v>
      </c>
      <c r="F881" s="27" t="str">
        <f t="shared" ref="F881:F912" si="256">IF($B881="N/A","N/A",IF(E881&gt;10,"No",IF(E881&lt;-10,"No","Yes")))</f>
        <v>N/A</v>
      </c>
      <c r="G881" s="32">
        <v>13.031304918</v>
      </c>
      <c r="H881" s="27" t="str">
        <f t="shared" ref="H881:H912" si="257">IF($B881="N/A","N/A",IF(G881&gt;10,"No",IF(G881&lt;-10,"No","Yes")))</f>
        <v>N/A</v>
      </c>
      <c r="I881" s="28">
        <v>5.5549999999999997</v>
      </c>
      <c r="J881" s="28">
        <v>-16.5</v>
      </c>
      <c r="K881" s="29" t="s">
        <v>1193</v>
      </c>
      <c r="L881" s="30" t="str">
        <f t="shared" ref="L881:L912" si="258">IF(J881="Div by 0", "N/A", IF(K881="N/A","N/A", IF(J881&gt;VALUE(MID(K881,1,2)), "No", IF(J881&lt;-1*VALUE(MID(K881,1,2)), "No", "Yes"))))</f>
        <v>Yes</v>
      </c>
    </row>
    <row r="882" spans="1:12">
      <c r="A882" s="48" t="s">
        <v>524</v>
      </c>
      <c r="B882" s="25" t="s">
        <v>49</v>
      </c>
      <c r="C882" s="32">
        <v>11.534603811</v>
      </c>
      <c r="D882" s="27" t="str">
        <f t="shared" si="255"/>
        <v>N/A</v>
      </c>
      <c r="E882" s="32">
        <v>12.429057888999999</v>
      </c>
      <c r="F882" s="27" t="str">
        <f t="shared" si="256"/>
        <v>N/A</v>
      </c>
      <c r="G882" s="32">
        <v>13.900414938000001</v>
      </c>
      <c r="H882" s="27" t="str">
        <f t="shared" si="257"/>
        <v>N/A</v>
      </c>
      <c r="I882" s="28">
        <v>7.7549999999999999</v>
      </c>
      <c r="J882" s="28">
        <v>11.84</v>
      </c>
      <c r="K882" s="29" t="s">
        <v>1193</v>
      </c>
      <c r="L882" s="30" t="str">
        <f t="shared" si="258"/>
        <v>Yes</v>
      </c>
    </row>
    <row r="883" spans="1:12">
      <c r="A883" s="48" t="s">
        <v>527</v>
      </c>
      <c r="B883" s="25" t="s">
        <v>49</v>
      </c>
      <c r="C883" s="32">
        <v>17.655529953999999</v>
      </c>
      <c r="D883" s="27" t="str">
        <f t="shared" si="255"/>
        <v>N/A</v>
      </c>
      <c r="E883" s="32">
        <v>17.55596534</v>
      </c>
      <c r="F883" s="27" t="str">
        <f t="shared" si="256"/>
        <v>N/A</v>
      </c>
      <c r="G883" s="32">
        <v>18.152025043999998</v>
      </c>
      <c r="H883" s="27" t="str">
        <f t="shared" si="257"/>
        <v>N/A</v>
      </c>
      <c r="I883" s="28">
        <v>-0.56399999999999995</v>
      </c>
      <c r="J883" s="28">
        <v>3.395</v>
      </c>
      <c r="K883" s="29" t="s">
        <v>1193</v>
      </c>
      <c r="L883" s="30" t="str">
        <f t="shared" si="258"/>
        <v>Yes</v>
      </c>
    </row>
    <row r="884" spans="1:12">
      <c r="A884" s="48" t="s">
        <v>530</v>
      </c>
      <c r="B884" s="25" t="s">
        <v>49</v>
      </c>
      <c r="C884" s="32">
        <v>10.748620918</v>
      </c>
      <c r="D884" s="27" t="str">
        <f t="shared" si="255"/>
        <v>N/A</v>
      </c>
      <c r="E884" s="32">
        <v>12.260844283000001</v>
      </c>
      <c r="F884" s="27" t="str">
        <f t="shared" si="256"/>
        <v>N/A</v>
      </c>
      <c r="G884" s="32">
        <v>9.967994805</v>
      </c>
      <c r="H884" s="27" t="str">
        <f t="shared" si="257"/>
        <v>N/A</v>
      </c>
      <c r="I884" s="28">
        <v>14.07</v>
      </c>
      <c r="J884" s="28">
        <v>-18.7</v>
      </c>
      <c r="K884" s="29" t="s">
        <v>1193</v>
      </c>
      <c r="L884" s="30" t="str">
        <f t="shared" si="258"/>
        <v>Yes</v>
      </c>
    </row>
    <row r="885" spans="1:12">
      <c r="A885" s="48" t="s">
        <v>532</v>
      </c>
      <c r="B885" s="25" t="s">
        <v>49</v>
      </c>
      <c r="C885" s="32">
        <v>25.575856555000001</v>
      </c>
      <c r="D885" s="27" t="str">
        <f t="shared" si="255"/>
        <v>N/A</v>
      </c>
      <c r="E885" s="32">
        <v>24.578663701</v>
      </c>
      <c r="F885" s="27" t="str">
        <f t="shared" si="256"/>
        <v>N/A</v>
      </c>
      <c r="G885" s="32">
        <v>18.938971327000001</v>
      </c>
      <c r="H885" s="27" t="str">
        <f t="shared" si="257"/>
        <v>N/A</v>
      </c>
      <c r="I885" s="28">
        <v>-3.9</v>
      </c>
      <c r="J885" s="28">
        <v>-22.9</v>
      </c>
      <c r="K885" s="29" t="s">
        <v>1193</v>
      </c>
      <c r="L885" s="30" t="str">
        <f t="shared" si="258"/>
        <v>Yes</v>
      </c>
    </row>
    <row r="886" spans="1:12" ht="12.75" customHeight="1">
      <c r="A886" s="46" t="s">
        <v>419</v>
      </c>
      <c r="B886" s="25" t="s">
        <v>49</v>
      </c>
      <c r="C886" s="32">
        <v>0.38506513999999997</v>
      </c>
      <c r="D886" s="27" t="str">
        <f t="shared" si="255"/>
        <v>N/A</v>
      </c>
      <c r="E886" s="32">
        <v>0.49756327620000002</v>
      </c>
      <c r="F886" s="27" t="str">
        <f t="shared" si="256"/>
        <v>N/A</v>
      </c>
      <c r="G886" s="32">
        <v>0.66608584280000005</v>
      </c>
      <c r="H886" s="27" t="str">
        <f t="shared" si="257"/>
        <v>N/A</v>
      </c>
      <c r="I886" s="28">
        <v>29.22</v>
      </c>
      <c r="J886" s="28">
        <v>33.869999999999997</v>
      </c>
      <c r="K886" s="29" t="s">
        <v>1193</v>
      </c>
      <c r="L886" s="30" t="str">
        <f t="shared" si="258"/>
        <v>No</v>
      </c>
    </row>
    <row r="887" spans="1:12">
      <c r="A887" s="48" t="s">
        <v>524</v>
      </c>
      <c r="B887" s="25" t="s">
        <v>49</v>
      </c>
      <c r="C887" s="32">
        <v>7.8736208626000002</v>
      </c>
      <c r="D887" s="27" t="str">
        <f t="shared" si="255"/>
        <v>N/A</v>
      </c>
      <c r="E887" s="32">
        <v>7.1509648126999998</v>
      </c>
      <c r="F887" s="27" t="str">
        <f t="shared" si="256"/>
        <v>N/A</v>
      </c>
      <c r="G887" s="32">
        <v>7.8146611341999996</v>
      </c>
      <c r="H887" s="27" t="str">
        <f t="shared" si="257"/>
        <v>N/A</v>
      </c>
      <c r="I887" s="28">
        <v>-9.18</v>
      </c>
      <c r="J887" s="28">
        <v>9.2810000000000006</v>
      </c>
      <c r="K887" s="29" t="s">
        <v>1193</v>
      </c>
      <c r="L887" s="30" t="str">
        <f t="shared" si="258"/>
        <v>Yes</v>
      </c>
    </row>
    <row r="888" spans="1:12">
      <c r="A888" s="48" t="s">
        <v>527</v>
      </c>
      <c r="B888" s="25" t="s">
        <v>49</v>
      </c>
      <c r="C888" s="32">
        <v>1.8625192012</v>
      </c>
      <c r="D888" s="27" t="str">
        <f t="shared" si="255"/>
        <v>N/A</v>
      </c>
      <c r="E888" s="32">
        <v>2.4051712172999999</v>
      </c>
      <c r="F888" s="27" t="str">
        <f t="shared" si="256"/>
        <v>N/A</v>
      </c>
      <c r="G888" s="32">
        <v>2.7734298572</v>
      </c>
      <c r="H888" s="27" t="str">
        <f t="shared" si="257"/>
        <v>N/A</v>
      </c>
      <c r="I888" s="28">
        <v>29.14</v>
      </c>
      <c r="J888" s="28">
        <v>15.31</v>
      </c>
      <c r="K888" s="29" t="s">
        <v>1193</v>
      </c>
      <c r="L888" s="30" t="str">
        <f t="shared" si="258"/>
        <v>Yes</v>
      </c>
    </row>
    <row r="889" spans="1:12">
      <c r="A889" s="48" t="s">
        <v>530</v>
      </c>
      <c r="B889" s="25" t="s">
        <v>49</v>
      </c>
      <c r="C889" s="32">
        <v>0.17063911609999999</v>
      </c>
      <c r="D889" s="27" t="str">
        <f t="shared" si="255"/>
        <v>N/A</v>
      </c>
      <c r="E889" s="32">
        <v>0.21280719749999999</v>
      </c>
      <c r="F889" s="27" t="str">
        <f t="shared" si="256"/>
        <v>N/A</v>
      </c>
      <c r="G889" s="32">
        <v>0.28932232479999997</v>
      </c>
      <c r="H889" s="27" t="str">
        <f t="shared" si="257"/>
        <v>N/A</v>
      </c>
      <c r="I889" s="28">
        <v>24.71</v>
      </c>
      <c r="J889" s="28">
        <v>35.96</v>
      </c>
      <c r="K889" s="29" t="s">
        <v>1193</v>
      </c>
      <c r="L889" s="30" t="str">
        <f t="shared" si="258"/>
        <v>No</v>
      </c>
    </row>
    <row r="890" spans="1:12">
      <c r="A890" s="48" t="s">
        <v>532</v>
      </c>
      <c r="B890" s="25" t="s">
        <v>49</v>
      </c>
      <c r="C890" s="32">
        <v>7.6554047E-3</v>
      </c>
      <c r="D890" s="27" t="str">
        <f t="shared" si="255"/>
        <v>N/A</v>
      </c>
      <c r="E890" s="32">
        <v>4.0330958299999997E-2</v>
      </c>
      <c r="F890" s="27" t="str">
        <f t="shared" si="256"/>
        <v>N/A</v>
      </c>
      <c r="G890" s="32">
        <v>7.9958347299999996E-2</v>
      </c>
      <c r="H890" s="27" t="str">
        <f t="shared" si="257"/>
        <v>N/A</v>
      </c>
      <c r="I890" s="28">
        <v>426.8</v>
      </c>
      <c r="J890" s="28">
        <v>98.26</v>
      </c>
      <c r="K890" s="29" t="s">
        <v>1193</v>
      </c>
      <c r="L890" s="30" t="str">
        <f t="shared" si="258"/>
        <v>No</v>
      </c>
    </row>
    <row r="891" spans="1:12">
      <c r="A891" s="46" t="s">
        <v>420</v>
      </c>
      <c r="B891" s="25" t="s">
        <v>49</v>
      </c>
      <c r="C891" s="32">
        <v>0.27945971120000002</v>
      </c>
      <c r="D891" s="27" t="str">
        <f t="shared" si="255"/>
        <v>N/A</v>
      </c>
      <c r="E891" s="32">
        <v>0.31595576619999999</v>
      </c>
      <c r="F891" s="27" t="str">
        <f t="shared" si="256"/>
        <v>N/A</v>
      </c>
      <c r="G891" s="32">
        <v>0.1676914477</v>
      </c>
      <c r="H891" s="27" t="str">
        <f t="shared" si="257"/>
        <v>N/A</v>
      </c>
      <c r="I891" s="28">
        <v>13.06</v>
      </c>
      <c r="J891" s="28">
        <v>-46.9</v>
      </c>
      <c r="K891" s="29" t="s">
        <v>1193</v>
      </c>
      <c r="L891" s="30" t="str">
        <f t="shared" si="258"/>
        <v>No</v>
      </c>
    </row>
    <row r="892" spans="1:12" ht="12.75" customHeight="1">
      <c r="A892" s="46" t="s">
        <v>421</v>
      </c>
      <c r="B892" s="25" t="s">
        <v>49</v>
      </c>
      <c r="C892" s="32">
        <v>68.855996039999994</v>
      </c>
      <c r="D892" s="27" t="str">
        <f t="shared" si="255"/>
        <v>N/A</v>
      </c>
      <c r="E892" s="32">
        <v>67.383797096999999</v>
      </c>
      <c r="F892" s="27" t="str">
        <f t="shared" si="256"/>
        <v>N/A</v>
      </c>
      <c r="G892" s="32">
        <v>67.451151222999997</v>
      </c>
      <c r="H892" s="27" t="str">
        <f t="shared" si="257"/>
        <v>N/A</v>
      </c>
      <c r="I892" s="28">
        <v>-2.14</v>
      </c>
      <c r="J892" s="28">
        <v>0.1</v>
      </c>
      <c r="K892" s="29" t="s">
        <v>1193</v>
      </c>
      <c r="L892" s="30" t="str">
        <f t="shared" si="258"/>
        <v>Yes</v>
      </c>
    </row>
    <row r="893" spans="1:12">
      <c r="A893" s="48" t="s">
        <v>524</v>
      </c>
      <c r="B893" s="25" t="s">
        <v>49</v>
      </c>
      <c r="C893" s="32">
        <v>33.751253761000001</v>
      </c>
      <c r="D893" s="27" t="str">
        <f t="shared" si="255"/>
        <v>N/A</v>
      </c>
      <c r="E893" s="32">
        <v>31.895573211999999</v>
      </c>
      <c r="F893" s="27" t="str">
        <f t="shared" si="256"/>
        <v>N/A</v>
      </c>
      <c r="G893" s="32">
        <v>32.780082987999997</v>
      </c>
      <c r="H893" s="27" t="str">
        <f t="shared" si="257"/>
        <v>N/A</v>
      </c>
      <c r="I893" s="28">
        <v>-5.5</v>
      </c>
      <c r="J893" s="28">
        <v>2.7730000000000001</v>
      </c>
      <c r="K893" s="29" t="s">
        <v>1193</v>
      </c>
      <c r="L893" s="30" t="str">
        <f t="shared" si="258"/>
        <v>Yes</v>
      </c>
    </row>
    <row r="894" spans="1:12">
      <c r="A894" s="48" t="s">
        <v>527</v>
      </c>
      <c r="B894" s="25" t="s">
        <v>49</v>
      </c>
      <c r="C894" s="32">
        <v>76.840574939999996</v>
      </c>
      <c r="D894" s="27" t="str">
        <f t="shared" si="255"/>
        <v>N/A</v>
      </c>
      <c r="E894" s="32">
        <v>73.204052902000001</v>
      </c>
      <c r="F894" s="27" t="str">
        <f t="shared" si="256"/>
        <v>N/A</v>
      </c>
      <c r="G894" s="32">
        <v>72.199667383999994</v>
      </c>
      <c r="H894" s="27" t="str">
        <f t="shared" si="257"/>
        <v>N/A</v>
      </c>
      <c r="I894" s="28">
        <v>-4.7300000000000004</v>
      </c>
      <c r="J894" s="28">
        <v>-1.37</v>
      </c>
      <c r="K894" s="29" t="s">
        <v>1193</v>
      </c>
      <c r="L894" s="30" t="str">
        <f t="shared" si="258"/>
        <v>Yes</v>
      </c>
    </row>
    <row r="895" spans="1:12">
      <c r="A895" s="48" t="s">
        <v>530</v>
      </c>
      <c r="B895" s="25" t="s">
        <v>49</v>
      </c>
      <c r="C895" s="32">
        <v>64.993234693000005</v>
      </c>
      <c r="D895" s="27" t="str">
        <f t="shared" si="255"/>
        <v>N/A</v>
      </c>
      <c r="E895" s="32">
        <v>64.300885956000002</v>
      </c>
      <c r="F895" s="27" t="str">
        <f t="shared" si="256"/>
        <v>N/A</v>
      </c>
      <c r="G895" s="32">
        <v>65.849529199000003</v>
      </c>
      <c r="H895" s="27" t="str">
        <f t="shared" si="257"/>
        <v>N/A</v>
      </c>
      <c r="I895" s="28">
        <v>-1.07</v>
      </c>
      <c r="J895" s="28">
        <v>2.4079999999999999</v>
      </c>
      <c r="K895" s="29" t="s">
        <v>1193</v>
      </c>
      <c r="L895" s="30" t="str">
        <f t="shared" si="258"/>
        <v>Yes</v>
      </c>
    </row>
    <row r="896" spans="1:12">
      <c r="A896" s="48" t="s">
        <v>532</v>
      </c>
      <c r="B896" s="25" t="s">
        <v>49</v>
      </c>
      <c r="C896" s="32">
        <v>76.495355720999996</v>
      </c>
      <c r="D896" s="27" t="str">
        <f t="shared" si="255"/>
        <v>N/A</v>
      </c>
      <c r="E896" s="32">
        <v>73.891204185000007</v>
      </c>
      <c r="F896" s="27" t="str">
        <f t="shared" si="256"/>
        <v>N/A</v>
      </c>
      <c r="G896" s="32">
        <v>69.909628472999998</v>
      </c>
      <c r="H896" s="27" t="str">
        <f t="shared" si="257"/>
        <v>N/A</v>
      </c>
      <c r="I896" s="28">
        <v>-3.4</v>
      </c>
      <c r="J896" s="28">
        <v>-5.39</v>
      </c>
      <c r="K896" s="29" t="s">
        <v>1193</v>
      </c>
      <c r="L896" s="30" t="str">
        <f t="shared" si="258"/>
        <v>Yes</v>
      </c>
    </row>
    <row r="897" spans="1:12">
      <c r="A897" s="46" t="s">
        <v>627</v>
      </c>
      <c r="B897" s="25" t="s">
        <v>49</v>
      </c>
      <c r="C897" s="32">
        <v>86.483980428999999</v>
      </c>
      <c r="D897" s="27" t="str">
        <f t="shared" si="255"/>
        <v>N/A</v>
      </c>
      <c r="E897" s="32">
        <v>85.240266206000001</v>
      </c>
      <c r="F897" s="27" t="str">
        <f t="shared" si="256"/>
        <v>N/A</v>
      </c>
      <c r="G897" s="32">
        <v>85.102984540999998</v>
      </c>
      <c r="H897" s="27" t="str">
        <f t="shared" si="257"/>
        <v>N/A</v>
      </c>
      <c r="I897" s="28">
        <v>-1.44</v>
      </c>
      <c r="J897" s="28">
        <v>-0.161</v>
      </c>
      <c r="K897" s="29" t="s">
        <v>1193</v>
      </c>
      <c r="L897" s="30" t="str">
        <f t="shared" si="258"/>
        <v>Yes</v>
      </c>
    </row>
    <row r="898" spans="1:12">
      <c r="A898" s="48" t="s">
        <v>524</v>
      </c>
      <c r="B898" s="25" t="s">
        <v>49</v>
      </c>
      <c r="C898" s="32">
        <v>54.262788364999999</v>
      </c>
      <c r="D898" s="27" t="str">
        <f t="shared" si="255"/>
        <v>N/A</v>
      </c>
      <c r="E898" s="32">
        <v>51.418842224999999</v>
      </c>
      <c r="F898" s="27" t="str">
        <f t="shared" si="256"/>
        <v>N/A</v>
      </c>
      <c r="G898" s="32">
        <v>55.186721992000003</v>
      </c>
      <c r="H898" s="27" t="str">
        <f t="shared" si="257"/>
        <v>N/A</v>
      </c>
      <c r="I898" s="28">
        <v>-5.24</v>
      </c>
      <c r="J898" s="28">
        <v>7.3280000000000003</v>
      </c>
      <c r="K898" s="29" t="s">
        <v>1193</v>
      </c>
      <c r="L898" s="30" t="str">
        <f t="shared" si="258"/>
        <v>Yes</v>
      </c>
    </row>
    <row r="899" spans="1:12">
      <c r="A899" s="48" t="s">
        <v>527</v>
      </c>
      <c r="B899" s="25" t="s">
        <v>49</v>
      </c>
      <c r="C899" s="32">
        <v>87.650866797999996</v>
      </c>
      <c r="D899" s="27" t="str">
        <f t="shared" si="255"/>
        <v>N/A</v>
      </c>
      <c r="E899" s="32">
        <v>85.652251501999999</v>
      </c>
      <c r="F899" s="27" t="str">
        <f t="shared" si="256"/>
        <v>N/A</v>
      </c>
      <c r="G899" s="32">
        <v>85.382019174000007</v>
      </c>
      <c r="H899" s="27" t="str">
        <f t="shared" si="257"/>
        <v>N/A</v>
      </c>
      <c r="I899" s="28">
        <v>-2.2799999999999998</v>
      </c>
      <c r="J899" s="28">
        <v>-0.315</v>
      </c>
      <c r="K899" s="29" t="s">
        <v>1193</v>
      </c>
      <c r="L899" s="30" t="str">
        <f t="shared" si="258"/>
        <v>Yes</v>
      </c>
    </row>
    <row r="900" spans="1:12">
      <c r="A900" s="48" t="s">
        <v>530</v>
      </c>
      <c r="B900" s="25" t="s">
        <v>49</v>
      </c>
      <c r="C900" s="32">
        <v>86.848462604999995</v>
      </c>
      <c r="D900" s="27" t="str">
        <f t="shared" si="255"/>
        <v>N/A</v>
      </c>
      <c r="E900" s="32">
        <v>86.087981845000002</v>
      </c>
      <c r="F900" s="27" t="str">
        <f t="shared" si="256"/>
        <v>N/A</v>
      </c>
      <c r="G900" s="32">
        <v>86.597824574000001</v>
      </c>
      <c r="H900" s="27" t="str">
        <f t="shared" si="257"/>
        <v>N/A</v>
      </c>
      <c r="I900" s="28">
        <v>-0.876</v>
      </c>
      <c r="J900" s="28">
        <v>0.59219999999999995</v>
      </c>
      <c r="K900" s="29" t="s">
        <v>1193</v>
      </c>
      <c r="L900" s="30" t="str">
        <f t="shared" si="258"/>
        <v>Yes</v>
      </c>
    </row>
    <row r="901" spans="1:12">
      <c r="A901" s="48" t="s">
        <v>532</v>
      </c>
      <c r="B901" s="25" t="s">
        <v>49</v>
      </c>
      <c r="C901" s="32">
        <v>85.174883468000004</v>
      </c>
      <c r="D901" s="27" t="str">
        <f t="shared" si="255"/>
        <v>N/A</v>
      </c>
      <c r="E901" s="32">
        <v>83.148992336999996</v>
      </c>
      <c r="F901" s="27" t="str">
        <f t="shared" si="256"/>
        <v>N/A</v>
      </c>
      <c r="G901" s="32">
        <v>80.901111979000007</v>
      </c>
      <c r="H901" s="27" t="str">
        <f t="shared" si="257"/>
        <v>N/A</v>
      </c>
      <c r="I901" s="28">
        <v>-2.38</v>
      </c>
      <c r="J901" s="28">
        <v>-2.7</v>
      </c>
      <c r="K901" s="29" t="s">
        <v>1193</v>
      </c>
      <c r="L901" s="30" t="str">
        <f t="shared" si="258"/>
        <v>Yes</v>
      </c>
    </row>
    <row r="902" spans="1:12">
      <c r="A902" s="46" t="s">
        <v>1</v>
      </c>
      <c r="B902" s="25" t="s">
        <v>49</v>
      </c>
      <c r="C902" s="26">
        <v>5.5443249933000001</v>
      </c>
      <c r="D902" s="27" t="str">
        <f t="shared" si="255"/>
        <v>N/A</v>
      </c>
      <c r="E902" s="26">
        <v>5.5232001612000001</v>
      </c>
      <c r="F902" s="27" t="str">
        <f t="shared" si="256"/>
        <v>N/A</v>
      </c>
      <c r="G902" s="26">
        <v>6.2839428570999996</v>
      </c>
      <c r="H902" s="27" t="str">
        <f t="shared" si="257"/>
        <v>N/A</v>
      </c>
      <c r="I902" s="28">
        <v>-0.38100000000000001</v>
      </c>
      <c r="J902" s="28">
        <v>13.77</v>
      </c>
      <c r="K902" s="29" t="s">
        <v>1193</v>
      </c>
      <c r="L902" s="30" t="str">
        <f t="shared" si="258"/>
        <v>Yes</v>
      </c>
    </row>
    <row r="903" spans="1:12">
      <c r="A903" s="48" t="s">
        <v>524</v>
      </c>
      <c r="B903" s="25" t="s">
        <v>49</v>
      </c>
      <c r="C903" s="26">
        <v>12.973913043</v>
      </c>
      <c r="D903" s="27" t="str">
        <f t="shared" si="255"/>
        <v>N/A</v>
      </c>
      <c r="E903" s="26">
        <v>11.292237442999999</v>
      </c>
      <c r="F903" s="27" t="str">
        <f t="shared" si="256"/>
        <v>N/A</v>
      </c>
      <c r="G903" s="26">
        <v>6.3830845771</v>
      </c>
      <c r="H903" s="27" t="str">
        <f t="shared" si="257"/>
        <v>N/A</v>
      </c>
      <c r="I903" s="28">
        <v>-13</v>
      </c>
      <c r="J903" s="28">
        <v>-43.5</v>
      </c>
      <c r="K903" s="29" t="s">
        <v>1193</v>
      </c>
      <c r="L903" s="30" t="str">
        <f t="shared" si="258"/>
        <v>No</v>
      </c>
    </row>
    <row r="904" spans="1:12">
      <c r="A904" s="48" t="s">
        <v>527</v>
      </c>
      <c r="B904" s="25" t="s">
        <v>49</v>
      </c>
      <c r="C904" s="26">
        <v>14.344519537</v>
      </c>
      <c r="D904" s="27" t="str">
        <f t="shared" si="255"/>
        <v>N/A</v>
      </c>
      <c r="E904" s="26">
        <v>15.128416534999999</v>
      </c>
      <c r="F904" s="27" t="str">
        <f t="shared" si="256"/>
        <v>N/A</v>
      </c>
      <c r="G904" s="26">
        <v>14.833063864</v>
      </c>
      <c r="H904" s="27" t="str">
        <f t="shared" si="257"/>
        <v>N/A</v>
      </c>
      <c r="I904" s="28">
        <v>5.4649999999999999</v>
      </c>
      <c r="J904" s="28">
        <v>-1.95</v>
      </c>
      <c r="K904" s="29" t="s">
        <v>1193</v>
      </c>
      <c r="L904" s="30" t="str">
        <f t="shared" si="258"/>
        <v>Yes</v>
      </c>
    </row>
    <row r="905" spans="1:12">
      <c r="A905" s="48" t="s">
        <v>530</v>
      </c>
      <c r="B905" s="25" t="s">
        <v>49</v>
      </c>
      <c r="C905" s="26">
        <v>4.1862497769999996</v>
      </c>
      <c r="D905" s="27" t="str">
        <f t="shared" si="255"/>
        <v>N/A</v>
      </c>
      <c r="E905" s="26">
        <v>4.1405658202</v>
      </c>
      <c r="F905" s="27" t="str">
        <f t="shared" si="256"/>
        <v>N/A</v>
      </c>
      <c r="G905" s="26">
        <v>4.0763727315000002</v>
      </c>
      <c r="H905" s="27" t="str">
        <f t="shared" si="257"/>
        <v>N/A</v>
      </c>
      <c r="I905" s="28">
        <v>-1.0900000000000001</v>
      </c>
      <c r="J905" s="28">
        <v>-1.55</v>
      </c>
      <c r="K905" s="29" t="s">
        <v>1193</v>
      </c>
      <c r="L905" s="30" t="str">
        <f t="shared" si="258"/>
        <v>Yes</v>
      </c>
    </row>
    <row r="906" spans="1:12">
      <c r="A906" s="48" t="s">
        <v>532</v>
      </c>
      <c r="B906" s="25" t="s">
        <v>49</v>
      </c>
      <c r="C906" s="26">
        <v>3.4923506718000001</v>
      </c>
      <c r="D906" s="27" t="str">
        <f t="shared" si="255"/>
        <v>N/A</v>
      </c>
      <c r="E906" s="26">
        <v>3.3190791109000002</v>
      </c>
      <c r="F906" s="27" t="str">
        <f t="shared" si="256"/>
        <v>N/A</v>
      </c>
      <c r="G906" s="26">
        <v>3.7783996072999999</v>
      </c>
      <c r="H906" s="27" t="str">
        <f t="shared" si="257"/>
        <v>N/A</v>
      </c>
      <c r="I906" s="28">
        <v>-4.96</v>
      </c>
      <c r="J906" s="28">
        <v>13.84</v>
      </c>
      <c r="K906" s="29" t="s">
        <v>1193</v>
      </c>
      <c r="L906" s="30" t="str">
        <f t="shared" si="258"/>
        <v>Yes</v>
      </c>
    </row>
    <row r="907" spans="1:12">
      <c r="A907" s="46" t="s">
        <v>2</v>
      </c>
      <c r="B907" s="25" t="s">
        <v>49</v>
      </c>
      <c r="C907" s="26">
        <v>218.27992548</v>
      </c>
      <c r="D907" s="27" t="str">
        <f t="shared" si="255"/>
        <v>N/A</v>
      </c>
      <c r="E907" s="26">
        <v>230.68141127000001</v>
      </c>
      <c r="F907" s="27" t="str">
        <f t="shared" si="256"/>
        <v>N/A</v>
      </c>
      <c r="G907" s="26">
        <v>233.09223030000001</v>
      </c>
      <c r="H907" s="27" t="str">
        <f t="shared" si="257"/>
        <v>N/A</v>
      </c>
      <c r="I907" s="28">
        <v>5.681</v>
      </c>
      <c r="J907" s="28">
        <v>1.0449999999999999</v>
      </c>
      <c r="K907" s="29" t="s">
        <v>1193</v>
      </c>
      <c r="L907" s="30" t="str">
        <f t="shared" si="258"/>
        <v>Yes</v>
      </c>
    </row>
    <row r="908" spans="1:12">
      <c r="A908" s="48" t="s">
        <v>524</v>
      </c>
      <c r="B908" s="25" t="s">
        <v>49</v>
      </c>
      <c r="C908" s="26">
        <v>212.40127389</v>
      </c>
      <c r="D908" s="27" t="str">
        <f t="shared" si="255"/>
        <v>N/A</v>
      </c>
      <c r="E908" s="26">
        <v>241.03968254</v>
      </c>
      <c r="F908" s="27" t="str">
        <f t="shared" si="256"/>
        <v>N/A</v>
      </c>
      <c r="G908" s="26">
        <v>240.99115044000001</v>
      </c>
      <c r="H908" s="27" t="str">
        <f t="shared" si="257"/>
        <v>N/A</v>
      </c>
      <c r="I908" s="28">
        <v>13.48</v>
      </c>
      <c r="J908" s="28">
        <v>-0.02</v>
      </c>
      <c r="K908" s="29" t="s">
        <v>1193</v>
      </c>
      <c r="L908" s="30" t="str">
        <f t="shared" si="258"/>
        <v>Yes</v>
      </c>
    </row>
    <row r="909" spans="1:12">
      <c r="A909" s="48" t="s">
        <v>527</v>
      </c>
      <c r="B909" s="25" t="s">
        <v>49</v>
      </c>
      <c r="C909" s="26">
        <v>261.41752577</v>
      </c>
      <c r="D909" s="27" t="str">
        <f t="shared" si="255"/>
        <v>N/A</v>
      </c>
      <c r="E909" s="26">
        <v>273.38499588000002</v>
      </c>
      <c r="F909" s="27" t="str">
        <f t="shared" si="256"/>
        <v>N/A</v>
      </c>
      <c r="G909" s="26">
        <v>270.86860669999999</v>
      </c>
      <c r="H909" s="27" t="str">
        <f t="shared" si="257"/>
        <v>N/A</v>
      </c>
      <c r="I909" s="28">
        <v>4.5780000000000003</v>
      </c>
      <c r="J909" s="28">
        <v>-0.92</v>
      </c>
      <c r="K909" s="29" t="s">
        <v>1193</v>
      </c>
      <c r="L909" s="30" t="str">
        <f t="shared" si="258"/>
        <v>Yes</v>
      </c>
    </row>
    <row r="910" spans="1:12">
      <c r="A910" s="48" t="s">
        <v>530</v>
      </c>
      <c r="B910" s="25" t="s">
        <v>49</v>
      </c>
      <c r="C910" s="26">
        <v>128.55858748</v>
      </c>
      <c r="D910" s="27" t="str">
        <f t="shared" si="255"/>
        <v>N/A</v>
      </c>
      <c r="E910" s="26">
        <v>132.93168879999999</v>
      </c>
      <c r="F910" s="27" t="str">
        <f t="shared" si="256"/>
        <v>N/A</v>
      </c>
      <c r="G910" s="26">
        <v>145.27655311000001</v>
      </c>
      <c r="H910" s="27" t="str">
        <f t="shared" si="257"/>
        <v>N/A</v>
      </c>
      <c r="I910" s="28">
        <v>3.4020000000000001</v>
      </c>
      <c r="J910" s="28">
        <v>9.2870000000000008</v>
      </c>
      <c r="K910" s="29" t="s">
        <v>1193</v>
      </c>
      <c r="L910" s="30" t="str">
        <f t="shared" si="258"/>
        <v>Yes</v>
      </c>
    </row>
    <row r="911" spans="1:12">
      <c r="A911" s="48" t="s">
        <v>532</v>
      </c>
      <c r="B911" s="25" t="s">
        <v>49</v>
      </c>
      <c r="C911" s="26">
        <v>22.555555556000002</v>
      </c>
      <c r="D911" s="27" t="str">
        <f t="shared" si="255"/>
        <v>N/A</v>
      </c>
      <c r="E911" s="26">
        <v>182.48484848000001</v>
      </c>
      <c r="F911" s="27" t="str">
        <f t="shared" si="256"/>
        <v>N/A</v>
      </c>
      <c r="G911" s="26">
        <v>235.16279069999999</v>
      </c>
      <c r="H911" s="27" t="str">
        <f t="shared" si="257"/>
        <v>N/A</v>
      </c>
      <c r="I911" s="28">
        <v>709</v>
      </c>
      <c r="J911" s="28">
        <v>28.87</v>
      </c>
      <c r="K911" s="29" t="s">
        <v>1193</v>
      </c>
      <c r="L911" s="30" t="str">
        <f t="shared" si="258"/>
        <v>Yes</v>
      </c>
    </row>
    <row r="912" spans="1:12">
      <c r="A912" s="46" t="s">
        <v>159</v>
      </c>
      <c r="B912" s="25" t="s">
        <v>49</v>
      </c>
      <c r="C912" s="32">
        <v>4.4412520087000003</v>
      </c>
      <c r="D912" s="27" t="str">
        <f t="shared" si="255"/>
        <v>N/A</v>
      </c>
      <c r="E912" s="32">
        <v>4.4062778389000004</v>
      </c>
      <c r="F912" s="27" t="str">
        <f t="shared" si="256"/>
        <v>N/A</v>
      </c>
      <c r="G912" s="32">
        <v>2.8877371696999998</v>
      </c>
      <c r="H912" s="27" t="str">
        <f t="shared" si="257"/>
        <v>N/A</v>
      </c>
      <c r="I912" s="28">
        <v>-0.78700000000000003</v>
      </c>
      <c r="J912" s="28">
        <v>-34.5</v>
      </c>
      <c r="K912" s="29" t="s">
        <v>1193</v>
      </c>
      <c r="L912" s="30" t="str">
        <f t="shared" si="258"/>
        <v>No</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v>-50</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0</v>
      </c>
      <c r="J915" s="28">
        <v>0</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-14.3</v>
      </c>
      <c r="J916" s="28">
        <v>0</v>
      </c>
      <c r="K916" s="47" t="s">
        <v>49</v>
      </c>
      <c r="L916" s="30" t="str">
        <f t="shared" si="262"/>
        <v>N/A</v>
      </c>
    </row>
    <row r="917" spans="1:12">
      <c r="A917" s="48" t="s">
        <v>571</v>
      </c>
      <c r="B917" s="25" t="s">
        <v>49</v>
      </c>
      <c r="C917" s="26">
        <v>0</v>
      </c>
      <c r="D917" s="27" t="str">
        <f t="shared" si="259"/>
        <v>N/A</v>
      </c>
      <c r="E917" s="26">
        <v>0</v>
      </c>
      <c r="F917" s="27" t="str">
        <f t="shared" si="260"/>
        <v>N/A</v>
      </c>
      <c r="G917" s="26">
        <v>0</v>
      </c>
      <c r="H917" s="27" t="str">
        <f t="shared" si="261"/>
        <v>N/A</v>
      </c>
      <c r="I917" s="28" t="s">
        <v>1207</v>
      </c>
      <c r="J917" s="28" t="s">
        <v>1207</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-20</v>
      </c>
      <c r="J918" s="28">
        <v>100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-66.7</v>
      </c>
      <c r="J919" s="28">
        <v>0</v>
      </c>
      <c r="K919" s="47" t="s">
        <v>49</v>
      </c>
      <c r="L919" s="30" t="str">
        <f t="shared" si="262"/>
        <v>N/A</v>
      </c>
    </row>
    <row r="920" spans="1:12">
      <c r="A920" s="46" t="s">
        <v>742</v>
      </c>
      <c r="B920" s="25" t="s">
        <v>49</v>
      </c>
      <c r="C920" s="31">
        <v>1464265</v>
      </c>
      <c r="D920" s="27" t="str">
        <f t="shared" si="259"/>
        <v>N/A</v>
      </c>
      <c r="E920" s="31">
        <v>1050207</v>
      </c>
      <c r="F920" s="27" t="str">
        <f t="shared" si="260"/>
        <v>N/A</v>
      </c>
      <c r="G920" s="31">
        <v>808629</v>
      </c>
      <c r="H920" s="27" t="str">
        <f t="shared" si="261"/>
        <v>N/A</v>
      </c>
      <c r="I920" s="28">
        <v>-28.3</v>
      </c>
      <c r="J920" s="28">
        <v>-23</v>
      </c>
      <c r="K920" s="47" t="s">
        <v>49</v>
      </c>
      <c r="L920" s="30" t="str">
        <f t="shared" si="262"/>
        <v>N/A</v>
      </c>
    </row>
    <row r="921" spans="1:12">
      <c r="A921" s="48" t="s">
        <v>574</v>
      </c>
      <c r="B921" s="25" t="s">
        <v>49</v>
      </c>
      <c r="C921" s="31">
        <v>1041055</v>
      </c>
      <c r="D921" s="27" t="str">
        <f t="shared" si="259"/>
        <v>N/A</v>
      </c>
      <c r="E921" s="31">
        <v>956668</v>
      </c>
      <c r="F921" s="27" t="str">
        <f t="shared" si="260"/>
        <v>N/A</v>
      </c>
      <c r="G921" s="31">
        <v>782589</v>
      </c>
      <c r="H921" s="27" t="str">
        <f t="shared" si="261"/>
        <v>N/A</v>
      </c>
      <c r="I921" s="28">
        <v>-8.11</v>
      </c>
      <c r="J921" s="28">
        <v>-18.2</v>
      </c>
      <c r="K921" s="47" t="s">
        <v>49</v>
      </c>
      <c r="L921" s="30" t="str">
        <f t="shared" si="262"/>
        <v>N/A</v>
      </c>
    </row>
    <row r="922" spans="1:12">
      <c r="A922" s="48" t="s">
        <v>568</v>
      </c>
      <c r="B922" s="25" t="s">
        <v>49</v>
      </c>
      <c r="C922" s="31">
        <v>124615</v>
      </c>
      <c r="D922" s="27" t="str">
        <f t="shared" si="259"/>
        <v>N/A</v>
      </c>
      <c r="E922" s="31">
        <v>121156</v>
      </c>
      <c r="F922" s="27" t="str">
        <f t="shared" si="260"/>
        <v>N/A</v>
      </c>
      <c r="G922" s="31">
        <v>123370</v>
      </c>
      <c r="H922" s="27" t="str">
        <f t="shared" si="261"/>
        <v>N/A</v>
      </c>
      <c r="I922" s="28">
        <v>-2.78</v>
      </c>
      <c r="J922" s="28">
        <v>1.827</v>
      </c>
      <c r="K922" s="47" t="s">
        <v>49</v>
      </c>
      <c r="L922" s="30" t="str">
        <f t="shared" si="262"/>
        <v>N/A</v>
      </c>
    </row>
    <row r="923" spans="1:12">
      <c r="A923" s="48" t="s">
        <v>221</v>
      </c>
      <c r="B923" s="25" t="s">
        <v>49</v>
      </c>
      <c r="C923" s="31">
        <v>676000</v>
      </c>
      <c r="D923" s="27" t="str">
        <f t="shared" si="259"/>
        <v>N/A</v>
      </c>
      <c r="E923" s="31">
        <v>357781</v>
      </c>
      <c r="F923" s="27" t="str">
        <f t="shared" si="260"/>
        <v>N/A</v>
      </c>
      <c r="G923" s="31">
        <v>505036</v>
      </c>
      <c r="H923" s="27" t="str">
        <f t="shared" si="261"/>
        <v>N/A</v>
      </c>
      <c r="I923" s="28">
        <v>-47.1</v>
      </c>
      <c r="J923" s="28">
        <v>41.16</v>
      </c>
      <c r="K923" s="47" t="s">
        <v>49</v>
      </c>
      <c r="L923" s="30" t="str">
        <f t="shared" si="262"/>
        <v>N/A</v>
      </c>
    </row>
    <row r="924" spans="1:12">
      <c r="A924" s="48" t="s">
        <v>628</v>
      </c>
      <c r="B924" s="25" t="s">
        <v>49</v>
      </c>
      <c r="C924" s="31">
        <v>246280</v>
      </c>
      <c r="D924" s="27" t="str">
        <f t="shared" si="259"/>
        <v>N/A</v>
      </c>
      <c r="E924" s="31">
        <v>205181</v>
      </c>
      <c r="F924" s="27" t="str">
        <f t="shared" si="260"/>
        <v>N/A</v>
      </c>
      <c r="G924" s="31">
        <v>253146</v>
      </c>
      <c r="H924" s="27" t="str">
        <f t="shared" si="261"/>
        <v>N/A</v>
      </c>
      <c r="I924" s="28">
        <v>-16.7</v>
      </c>
      <c r="J924" s="28">
        <v>23.38</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68168006</v>
      </c>
      <c r="D926" s="27" t="str">
        <f t="shared" ref="D926:D940" si="263">IF($B926="N/A","N/A",IF(C926&gt;10,"No",IF(C926&lt;-10,"No","Yes")))</f>
        <v>N/A</v>
      </c>
      <c r="E926" s="31">
        <v>71521155</v>
      </c>
      <c r="F926" s="27" t="str">
        <f t="shared" ref="F926:F940" si="264">IF($B926="N/A","N/A",IF(E926&gt;10,"No",IF(E926&lt;-10,"No","Yes")))</f>
        <v>N/A</v>
      </c>
      <c r="G926" s="31">
        <v>72800546</v>
      </c>
      <c r="H926" s="27" t="str">
        <f t="shared" ref="H926:H940" si="265">IF($B926="N/A","N/A",IF(G926&gt;10,"No",IF(G926&lt;-10,"No","Yes")))</f>
        <v>N/A</v>
      </c>
      <c r="I926" s="28">
        <v>4.9189999999999996</v>
      </c>
      <c r="J926" s="28">
        <v>1.7889999999999999</v>
      </c>
      <c r="K926" s="29" t="s">
        <v>1193</v>
      </c>
      <c r="L926" s="30" t="str">
        <f t="shared" ref="L926:L940" si="266">IF(J926="Div by 0", "N/A", IF(K926="N/A","N/A", IF(J926&gt;VALUE(MID(K926,1,2)), "No", IF(J926&lt;-1*VALUE(MID(K926,1,2)), "No", "Yes"))))</f>
        <v>Yes</v>
      </c>
    </row>
    <row r="927" spans="1:12">
      <c r="A927" s="46" t="s">
        <v>576</v>
      </c>
      <c r="B927" s="25" t="s">
        <v>49</v>
      </c>
      <c r="C927" s="26">
        <v>57669</v>
      </c>
      <c r="D927" s="27" t="str">
        <f t="shared" si="263"/>
        <v>N/A</v>
      </c>
      <c r="E927" s="26">
        <v>40134</v>
      </c>
      <c r="F927" s="27" t="str">
        <f t="shared" si="264"/>
        <v>N/A</v>
      </c>
      <c r="G927" s="26">
        <v>24341</v>
      </c>
      <c r="H927" s="27" t="str">
        <f t="shared" si="265"/>
        <v>N/A</v>
      </c>
      <c r="I927" s="28">
        <v>-30.4</v>
      </c>
      <c r="J927" s="28">
        <v>-39.4</v>
      </c>
      <c r="K927" s="29" t="s">
        <v>1193</v>
      </c>
      <c r="L927" s="30" t="str">
        <f t="shared" si="266"/>
        <v>No</v>
      </c>
    </row>
    <row r="928" spans="1:12">
      <c r="A928" s="46" t="s">
        <v>577</v>
      </c>
      <c r="B928" s="25" t="s">
        <v>49</v>
      </c>
      <c r="C928" s="31">
        <v>1182.0563213999999</v>
      </c>
      <c r="D928" s="27" t="str">
        <f t="shared" si="263"/>
        <v>N/A</v>
      </c>
      <c r="E928" s="31">
        <v>1782.0589774</v>
      </c>
      <c r="F928" s="27" t="str">
        <f t="shared" si="264"/>
        <v>N/A</v>
      </c>
      <c r="G928" s="31">
        <v>2990.8609342</v>
      </c>
      <c r="H928" s="27" t="str">
        <f t="shared" si="265"/>
        <v>N/A</v>
      </c>
      <c r="I928" s="28">
        <v>50.76</v>
      </c>
      <c r="J928" s="28">
        <v>67.83</v>
      </c>
      <c r="K928" s="29" t="s">
        <v>1193</v>
      </c>
      <c r="L928" s="30" t="str">
        <f t="shared" si="266"/>
        <v>No</v>
      </c>
    </row>
    <row r="929" spans="1:12">
      <c r="A929" s="46" t="s">
        <v>578</v>
      </c>
      <c r="B929" s="25" t="s">
        <v>49</v>
      </c>
      <c r="C929" s="31">
        <v>17278050</v>
      </c>
      <c r="D929" s="27" t="str">
        <f t="shared" si="263"/>
        <v>N/A</v>
      </c>
      <c r="E929" s="31">
        <v>12429652</v>
      </c>
      <c r="F929" s="27" t="str">
        <f t="shared" si="264"/>
        <v>N/A</v>
      </c>
      <c r="G929" s="31">
        <v>11146362</v>
      </c>
      <c r="H929" s="27" t="str">
        <f t="shared" si="265"/>
        <v>N/A</v>
      </c>
      <c r="I929" s="28">
        <v>-28.1</v>
      </c>
      <c r="J929" s="28">
        <v>-10.3</v>
      </c>
      <c r="K929" s="29" t="s">
        <v>1193</v>
      </c>
      <c r="L929" s="30" t="str">
        <f t="shared" si="266"/>
        <v>Yes</v>
      </c>
    </row>
    <row r="930" spans="1:12">
      <c r="A930" s="46" t="s">
        <v>579</v>
      </c>
      <c r="B930" s="25" t="s">
        <v>49</v>
      </c>
      <c r="C930" s="26">
        <v>68333</v>
      </c>
      <c r="D930" s="27" t="str">
        <f t="shared" si="263"/>
        <v>N/A</v>
      </c>
      <c r="E930" s="26">
        <v>47041</v>
      </c>
      <c r="F930" s="27" t="str">
        <f t="shared" si="264"/>
        <v>N/A</v>
      </c>
      <c r="G930" s="26">
        <v>38731</v>
      </c>
      <c r="H930" s="27" t="str">
        <f t="shared" si="265"/>
        <v>N/A</v>
      </c>
      <c r="I930" s="28">
        <v>-31.2</v>
      </c>
      <c r="J930" s="28">
        <v>-17.7</v>
      </c>
      <c r="K930" s="29" t="s">
        <v>1193</v>
      </c>
      <c r="L930" s="30" t="str">
        <f t="shared" si="266"/>
        <v>Yes</v>
      </c>
    </row>
    <row r="931" spans="1:12">
      <c r="A931" s="46" t="s">
        <v>580</v>
      </c>
      <c r="B931" s="25" t="s">
        <v>49</v>
      </c>
      <c r="C931" s="31">
        <v>252.85074560999999</v>
      </c>
      <c r="D931" s="27" t="str">
        <f t="shared" si="263"/>
        <v>N/A</v>
      </c>
      <c r="E931" s="31">
        <v>264.23018217999999</v>
      </c>
      <c r="F931" s="27" t="str">
        <f t="shared" si="264"/>
        <v>N/A</v>
      </c>
      <c r="G931" s="31">
        <v>287.78916113999998</v>
      </c>
      <c r="H931" s="27" t="str">
        <f t="shared" si="265"/>
        <v>N/A</v>
      </c>
      <c r="I931" s="28">
        <v>4.5</v>
      </c>
      <c r="J931" s="28">
        <v>8.9160000000000004</v>
      </c>
      <c r="K931" s="29" t="s">
        <v>1193</v>
      </c>
      <c r="L931" s="30" t="str">
        <f t="shared" si="266"/>
        <v>Yes</v>
      </c>
    </row>
    <row r="932" spans="1:12">
      <c r="A932" s="46" t="s">
        <v>590</v>
      </c>
      <c r="B932" s="25" t="s">
        <v>49</v>
      </c>
      <c r="C932" s="31">
        <v>17032442</v>
      </c>
      <c r="D932" s="27" t="str">
        <f t="shared" si="263"/>
        <v>N/A</v>
      </c>
      <c r="E932" s="31">
        <v>10912315</v>
      </c>
      <c r="F932" s="27" t="str">
        <f t="shared" si="264"/>
        <v>N/A</v>
      </c>
      <c r="G932" s="31">
        <v>8255251</v>
      </c>
      <c r="H932" s="27" t="str">
        <f t="shared" si="265"/>
        <v>N/A</v>
      </c>
      <c r="I932" s="28">
        <v>-35.9</v>
      </c>
      <c r="J932" s="28">
        <v>-24.3</v>
      </c>
      <c r="K932" s="29" t="s">
        <v>1193</v>
      </c>
      <c r="L932" s="30" t="str">
        <f t="shared" si="266"/>
        <v>Yes</v>
      </c>
    </row>
    <row r="933" spans="1:12">
      <c r="A933" s="46" t="s">
        <v>592</v>
      </c>
      <c r="B933" s="25" t="s">
        <v>49</v>
      </c>
      <c r="C933" s="26">
        <v>47701</v>
      </c>
      <c r="D933" s="27" t="str">
        <f t="shared" si="263"/>
        <v>N/A</v>
      </c>
      <c r="E933" s="26">
        <v>30968</v>
      </c>
      <c r="F933" s="27" t="str">
        <f t="shared" si="264"/>
        <v>N/A</v>
      </c>
      <c r="G933" s="26">
        <v>21901</v>
      </c>
      <c r="H933" s="27" t="str">
        <f t="shared" si="265"/>
        <v>N/A</v>
      </c>
      <c r="I933" s="28">
        <v>-35.1</v>
      </c>
      <c r="J933" s="28">
        <v>-29.3</v>
      </c>
      <c r="K933" s="29" t="s">
        <v>1193</v>
      </c>
      <c r="L933" s="30" t="str">
        <f t="shared" si="266"/>
        <v>Yes</v>
      </c>
    </row>
    <row r="934" spans="1:12">
      <c r="A934" s="46" t="s">
        <v>591</v>
      </c>
      <c r="B934" s="25" t="s">
        <v>49</v>
      </c>
      <c r="C934" s="31">
        <v>357.06677008999998</v>
      </c>
      <c r="D934" s="27" t="str">
        <f t="shared" si="263"/>
        <v>N/A</v>
      </c>
      <c r="E934" s="31">
        <v>352.37390209</v>
      </c>
      <c r="F934" s="27" t="str">
        <f t="shared" si="264"/>
        <v>N/A</v>
      </c>
      <c r="G934" s="31">
        <v>376.93488882000003</v>
      </c>
      <c r="H934" s="27" t="str">
        <f t="shared" si="265"/>
        <v>N/A</v>
      </c>
      <c r="I934" s="28">
        <v>-1.31</v>
      </c>
      <c r="J934" s="28">
        <v>6.97</v>
      </c>
      <c r="K934" s="29" t="s">
        <v>1193</v>
      </c>
      <c r="L934" s="30" t="str">
        <f t="shared" si="266"/>
        <v>Yes</v>
      </c>
    </row>
    <row r="935" spans="1:12">
      <c r="A935" s="46" t="s">
        <v>581</v>
      </c>
      <c r="B935" s="25" t="s">
        <v>49</v>
      </c>
      <c r="C935" s="31">
        <v>1452</v>
      </c>
      <c r="D935" s="27" t="str">
        <f t="shared" si="263"/>
        <v>N/A</v>
      </c>
      <c r="E935" s="31">
        <v>0</v>
      </c>
      <c r="F935" s="27" t="str">
        <f t="shared" si="264"/>
        <v>N/A</v>
      </c>
      <c r="G935" s="31">
        <v>2783</v>
      </c>
      <c r="H935" s="27" t="str">
        <f t="shared" si="265"/>
        <v>N/A</v>
      </c>
      <c r="I935" s="28">
        <v>-100</v>
      </c>
      <c r="J935" s="28" t="s">
        <v>1207</v>
      </c>
      <c r="K935" s="29" t="s">
        <v>1193</v>
      </c>
      <c r="L935" s="30" t="str">
        <f t="shared" si="266"/>
        <v>N/A</v>
      </c>
    </row>
    <row r="936" spans="1:12">
      <c r="A936" s="46" t="s">
        <v>582</v>
      </c>
      <c r="B936" s="25" t="s">
        <v>49</v>
      </c>
      <c r="C936" s="26">
        <v>11</v>
      </c>
      <c r="D936" s="27" t="str">
        <f t="shared" si="263"/>
        <v>N/A</v>
      </c>
      <c r="E936" s="26">
        <v>0</v>
      </c>
      <c r="F936" s="27" t="str">
        <f t="shared" si="264"/>
        <v>N/A</v>
      </c>
      <c r="G936" s="26">
        <v>11</v>
      </c>
      <c r="H936" s="27" t="str">
        <f t="shared" si="265"/>
        <v>N/A</v>
      </c>
      <c r="I936" s="28">
        <v>-100</v>
      </c>
      <c r="J936" s="28" t="s">
        <v>1207</v>
      </c>
      <c r="K936" s="29" t="s">
        <v>1193</v>
      </c>
      <c r="L936" s="30" t="str">
        <f t="shared" si="266"/>
        <v>N/A</v>
      </c>
    </row>
    <row r="937" spans="1:12">
      <c r="A937" s="46" t="s">
        <v>583</v>
      </c>
      <c r="B937" s="25" t="s">
        <v>49</v>
      </c>
      <c r="C937" s="31">
        <v>242</v>
      </c>
      <c r="D937" s="27" t="str">
        <f t="shared" si="263"/>
        <v>N/A</v>
      </c>
      <c r="E937" s="31" t="s">
        <v>1207</v>
      </c>
      <c r="F937" s="27" t="str">
        <f t="shared" si="264"/>
        <v>N/A</v>
      </c>
      <c r="G937" s="31">
        <v>556.6</v>
      </c>
      <c r="H937" s="27" t="str">
        <f t="shared" si="265"/>
        <v>N/A</v>
      </c>
      <c r="I937" s="28" t="s">
        <v>1207</v>
      </c>
      <c r="J937" s="28" t="s">
        <v>1207</v>
      </c>
      <c r="K937" s="29" t="s">
        <v>1193</v>
      </c>
      <c r="L937" s="30" t="str">
        <f t="shared" si="266"/>
        <v>N/A</v>
      </c>
    </row>
    <row r="938" spans="1:12" ht="12.75" customHeight="1">
      <c r="A938" s="46" t="s">
        <v>849</v>
      </c>
      <c r="B938" s="25" t="s">
        <v>49</v>
      </c>
      <c r="C938" s="31">
        <v>40816578</v>
      </c>
      <c r="D938" s="27" t="str">
        <f t="shared" si="263"/>
        <v>N/A</v>
      </c>
      <c r="E938" s="31">
        <v>51003039</v>
      </c>
      <c r="F938" s="27" t="str">
        <f t="shared" si="264"/>
        <v>N/A</v>
      </c>
      <c r="G938" s="31">
        <v>61404914</v>
      </c>
      <c r="H938" s="27" t="str">
        <f t="shared" si="265"/>
        <v>N/A</v>
      </c>
      <c r="I938" s="28">
        <v>24.96</v>
      </c>
      <c r="J938" s="28">
        <v>20.39</v>
      </c>
      <c r="K938" s="29" t="s">
        <v>1193</v>
      </c>
      <c r="L938" s="30" t="str">
        <f t="shared" si="266"/>
        <v>Yes</v>
      </c>
    </row>
    <row r="939" spans="1:12">
      <c r="A939" s="46" t="s">
        <v>584</v>
      </c>
      <c r="B939" s="25" t="s">
        <v>49</v>
      </c>
      <c r="C939" s="26">
        <v>4816</v>
      </c>
      <c r="D939" s="27" t="str">
        <f t="shared" si="263"/>
        <v>N/A</v>
      </c>
      <c r="E939" s="26">
        <v>5074</v>
      </c>
      <c r="F939" s="27" t="str">
        <f t="shared" si="264"/>
        <v>N/A</v>
      </c>
      <c r="G939" s="26">
        <v>5178</v>
      </c>
      <c r="H939" s="27" t="str">
        <f t="shared" si="265"/>
        <v>N/A</v>
      </c>
      <c r="I939" s="28">
        <v>5.3570000000000002</v>
      </c>
      <c r="J939" s="28">
        <v>2.0499999999999998</v>
      </c>
      <c r="K939" s="29" t="s">
        <v>1193</v>
      </c>
      <c r="L939" s="30" t="str">
        <f t="shared" si="266"/>
        <v>Yes</v>
      </c>
    </row>
    <row r="940" spans="1:12">
      <c r="A940" s="46" t="s">
        <v>585</v>
      </c>
      <c r="B940" s="25" t="s">
        <v>49</v>
      </c>
      <c r="C940" s="31">
        <v>8475.2030730999995</v>
      </c>
      <c r="D940" s="27" t="str">
        <f t="shared" si="263"/>
        <v>N/A</v>
      </c>
      <c r="E940" s="31">
        <v>10051.840560000001</v>
      </c>
      <c r="F940" s="27" t="str">
        <f t="shared" si="264"/>
        <v>N/A</v>
      </c>
      <c r="G940" s="31">
        <v>11858.809192999999</v>
      </c>
      <c r="H940" s="27" t="str">
        <f t="shared" si="265"/>
        <v>N/A</v>
      </c>
      <c r="I940" s="28">
        <v>18.600000000000001</v>
      </c>
      <c r="J940" s="28">
        <v>17.98</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108781384</v>
      </c>
      <c r="D942" s="27" t="str">
        <f t="shared" ref="D942:D965" si="267">IF($B942="N/A","N/A",IF(C942&gt;10,"No",IF(C942&lt;-10,"No","Yes")))</f>
        <v>N/A</v>
      </c>
      <c r="E942" s="53">
        <v>119417818</v>
      </c>
      <c r="F942" s="27" t="str">
        <f t="shared" ref="F942:F965" si="268">IF($B942="N/A","N/A",IF(E942&gt;10,"No",IF(E942&lt;-10,"No","Yes")))</f>
        <v>N/A</v>
      </c>
      <c r="G942" s="53">
        <v>133656993</v>
      </c>
      <c r="H942" s="27" t="str">
        <f t="shared" ref="H942:H965" si="269">IF($B942="N/A","N/A",IF(G942&gt;10,"No",IF(G942&lt;-10,"No","Yes")))</f>
        <v>N/A</v>
      </c>
      <c r="I942" s="28">
        <v>9.7780000000000005</v>
      </c>
      <c r="J942" s="28">
        <v>11.92</v>
      </c>
      <c r="K942" s="29" t="s">
        <v>1193</v>
      </c>
      <c r="L942" s="30" t="str">
        <f t="shared" ref="L942:L965" si="270">IF(J942="Div by 0", "N/A", IF(K942="N/A","N/A", IF(J942&gt;VALUE(MID(K942,1,2)), "No", IF(J942&lt;-1*VALUE(MID(K942,1,2)), "No", "Yes"))))</f>
        <v>Yes</v>
      </c>
    </row>
    <row r="943" spans="1:12" ht="12.75" customHeight="1">
      <c r="A943" s="49" t="s">
        <v>423</v>
      </c>
      <c r="B943" s="25" t="s">
        <v>49</v>
      </c>
      <c r="C943" s="37">
        <v>8631</v>
      </c>
      <c r="D943" s="27" t="str">
        <f t="shared" si="267"/>
        <v>N/A</v>
      </c>
      <c r="E943" s="37">
        <v>7721</v>
      </c>
      <c r="F943" s="27" t="str">
        <f t="shared" si="268"/>
        <v>N/A</v>
      </c>
      <c r="G943" s="37">
        <v>8035</v>
      </c>
      <c r="H943" s="27" t="str">
        <f t="shared" si="269"/>
        <v>N/A</v>
      </c>
      <c r="I943" s="28">
        <v>-10.5</v>
      </c>
      <c r="J943" s="28">
        <v>4.0670000000000002</v>
      </c>
      <c r="K943" s="29" t="s">
        <v>1193</v>
      </c>
      <c r="L943" s="30" t="str">
        <f t="shared" si="270"/>
        <v>Yes</v>
      </c>
    </row>
    <row r="944" spans="1:12" ht="12.75" customHeight="1">
      <c r="A944" s="49" t="s">
        <v>744</v>
      </c>
      <c r="B944" s="25" t="s">
        <v>49</v>
      </c>
      <c r="C944" s="53">
        <v>12603.566677999999</v>
      </c>
      <c r="D944" s="27" t="str">
        <f t="shared" si="267"/>
        <v>N/A</v>
      </c>
      <c r="E944" s="53">
        <v>15466.625826</v>
      </c>
      <c r="F944" s="27" t="str">
        <f t="shared" si="268"/>
        <v>N/A</v>
      </c>
      <c r="G944" s="53">
        <v>16634.348849000002</v>
      </c>
      <c r="H944" s="27" t="str">
        <f t="shared" si="269"/>
        <v>N/A</v>
      </c>
      <c r="I944" s="28">
        <v>22.72</v>
      </c>
      <c r="J944" s="28">
        <v>7.55</v>
      </c>
      <c r="K944" s="29" t="s">
        <v>1193</v>
      </c>
      <c r="L944" s="30" t="str">
        <f t="shared" si="270"/>
        <v>Yes</v>
      </c>
    </row>
    <row r="945" spans="1:12">
      <c r="A945" s="48" t="s">
        <v>524</v>
      </c>
      <c r="B945" s="25" t="s">
        <v>49</v>
      </c>
      <c r="C945" s="53">
        <v>8517.5837104000002</v>
      </c>
      <c r="D945" s="27" t="str">
        <f t="shared" si="267"/>
        <v>N/A</v>
      </c>
      <c r="E945" s="53">
        <v>9071.6030150999995</v>
      </c>
      <c r="F945" s="27" t="str">
        <f t="shared" si="268"/>
        <v>N/A</v>
      </c>
      <c r="G945" s="53">
        <v>8735.0994475000007</v>
      </c>
      <c r="H945" s="27" t="str">
        <f t="shared" si="269"/>
        <v>N/A</v>
      </c>
      <c r="I945" s="28">
        <v>6.5039999999999996</v>
      </c>
      <c r="J945" s="28">
        <v>-3.71</v>
      </c>
      <c r="K945" s="29" t="s">
        <v>1193</v>
      </c>
      <c r="L945" s="30" t="str">
        <f t="shared" si="270"/>
        <v>Yes</v>
      </c>
    </row>
    <row r="946" spans="1:12">
      <c r="A946" s="48" t="s">
        <v>527</v>
      </c>
      <c r="B946" s="25" t="s">
        <v>49</v>
      </c>
      <c r="C946" s="53">
        <v>13581.64998</v>
      </c>
      <c r="D946" s="27" t="str">
        <f t="shared" si="267"/>
        <v>N/A</v>
      </c>
      <c r="E946" s="53">
        <v>16492.268499000002</v>
      </c>
      <c r="F946" s="27" t="str">
        <f t="shared" si="268"/>
        <v>N/A</v>
      </c>
      <c r="G946" s="53">
        <v>18164.376250000001</v>
      </c>
      <c r="H946" s="27" t="str">
        <f t="shared" si="269"/>
        <v>N/A</v>
      </c>
      <c r="I946" s="28">
        <v>21.43</v>
      </c>
      <c r="J946" s="28">
        <v>10.14</v>
      </c>
      <c r="K946" s="29" t="s">
        <v>1193</v>
      </c>
      <c r="L946" s="30" t="str">
        <f t="shared" si="270"/>
        <v>Yes</v>
      </c>
    </row>
    <row r="947" spans="1:12">
      <c r="A947" s="48" t="s">
        <v>530</v>
      </c>
      <c r="B947" s="25" t="s">
        <v>49</v>
      </c>
      <c r="C947" s="53">
        <v>4784.1339286000002</v>
      </c>
      <c r="D947" s="27" t="str">
        <f t="shared" si="267"/>
        <v>N/A</v>
      </c>
      <c r="E947" s="53">
        <v>5935.8742515000004</v>
      </c>
      <c r="F947" s="27" t="str">
        <f t="shared" si="268"/>
        <v>N/A</v>
      </c>
      <c r="G947" s="53">
        <v>4738.4092010000004</v>
      </c>
      <c r="H947" s="27" t="str">
        <f t="shared" si="269"/>
        <v>N/A</v>
      </c>
      <c r="I947" s="28">
        <v>24.07</v>
      </c>
      <c r="J947" s="28">
        <v>-20.2</v>
      </c>
      <c r="K947" s="29" t="s">
        <v>1193</v>
      </c>
      <c r="L947" s="30" t="str">
        <f t="shared" si="270"/>
        <v>Yes</v>
      </c>
    </row>
    <row r="948" spans="1:12">
      <c r="A948" s="48" t="s">
        <v>532</v>
      </c>
      <c r="B948" s="25" t="s">
        <v>49</v>
      </c>
      <c r="C948" s="53">
        <v>1104.1918819</v>
      </c>
      <c r="D948" s="27" t="str">
        <f t="shared" si="267"/>
        <v>N/A</v>
      </c>
      <c r="E948" s="53">
        <v>1982.6218905000001</v>
      </c>
      <c r="F948" s="27" t="str">
        <f t="shared" si="268"/>
        <v>N/A</v>
      </c>
      <c r="G948" s="53">
        <v>3421.2573099000001</v>
      </c>
      <c r="H948" s="27" t="str">
        <f t="shared" si="269"/>
        <v>N/A</v>
      </c>
      <c r="I948" s="28">
        <v>79.55</v>
      </c>
      <c r="J948" s="28">
        <v>72.56</v>
      </c>
      <c r="K948" s="29" t="s">
        <v>1193</v>
      </c>
      <c r="L948" s="30" t="str">
        <f t="shared" si="270"/>
        <v>No</v>
      </c>
    </row>
    <row r="949" spans="1:12" ht="12.75" customHeight="1">
      <c r="A949" s="46" t="s">
        <v>424</v>
      </c>
      <c r="B949" s="25" t="s">
        <v>49</v>
      </c>
      <c r="C949" s="27">
        <v>1.547972624</v>
      </c>
      <c r="D949" s="27" t="str">
        <f t="shared" si="267"/>
        <v>N/A</v>
      </c>
      <c r="E949" s="27">
        <v>2.0230047685999999</v>
      </c>
      <c r="F949" s="27" t="str">
        <f t="shared" si="268"/>
        <v>N/A</v>
      </c>
      <c r="G949" s="27">
        <v>2.9916152861</v>
      </c>
      <c r="H949" s="27" t="str">
        <f t="shared" si="269"/>
        <v>N/A</v>
      </c>
      <c r="I949" s="28">
        <v>30.69</v>
      </c>
      <c r="J949" s="28">
        <v>47.88</v>
      </c>
      <c r="K949" s="29" t="s">
        <v>1193</v>
      </c>
      <c r="L949" s="30" t="str">
        <f t="shared" si="270"/>
        <v>No</v>
      </c>
    </row>
    <row r="950" spans="1:12">
      <c r="A950" s="48" t="s">
        <v>524</v>
      </c>
      <c r="B950" s="25" t="s">
        <v>49</v>
      </c>
      <c r="C950" s="27">
        <v>11.083249749</v>
      </c>
      <c r="D950" s="27" t="str">
        <f t="shared" si="267"/>
        <v>N/A</v>
      </c>
      <c r="E950" s="27">
        <v>11.293984109</v>
      </c>
      <c r="F950" s="27" t="str">
        <f t="shared" si="268"/>
        <v>N/A</v>
      </c>
      <c r="G950" s="27">
        <v>12.517289073000001</v>
      </c>
      <c r="H950" s="27" t="str">
        <f t="shared" si="269"/>
        <v>N/A</v>
      </c>
      <c r="I950" s="28">
        <v>1.901</v>
      </c>
      <c r="J950" s="28">
        <v>10.83</v>
      </c>
      <c r="K950" s="29" t="s">
        <v>1193</v>
      </c>
      <c r="L950" s="30" t="str">
        <f t="shared" si="270"/>
        <v>Yes</v>
      </c>
    </row>
    <row r="951" spans="1:12">
      <c r="A951" s="48" t="s">
        <v>527</v>
      </c>
      <c r="B951" s="25" t="s">
        <v>49</v>
      </c>
      <c r="C951" s="27">
        <v>10.548332236</v>
      </c>
      <c r="D951" s="27" t="str">
        <f t="shared" si="267"/>
        <v>N/A</v>
      </c>
      <c r="E951" s="27">
        <v>13.854024151000001</v>
      </c>
      <c r="F951" s="27" t="str">
        <f t="shared" si="268"/>
        <v>N/A</v>
      </c>
      <c r="G951" s="27">
        <v>17.362062218999998</v>
      </c>
      <c r="H951" s="27" t="str">
        <f t="shared" si="269"/>
        <v>N/A</v>
      </c>
      <c r="I951" s="28">
        <v>31.34</v>
      </c>
      <c r="J951" s="28">
        <v>25.32</v>
      </c>
      <c r="K951" s="29" t="s">
        <v>1193</v>
      </c>
      <c r="L951" s="30" t="str">
        <f t="shared" si="270"/>
        <v>Yes</v>
      </c>
    </row>
    <row r="952" spans="1:12">
      <c r="A952" s="48" t="s">
        <v>530</v>
      </c>
      <c r="B952" s="25" t="s">
        <v>49</v>
      </c>
      <c r="C952" s="27">
        <v>0.1227067801</v>
      </c>
      <c r="D952" s="27" t="str">
        <f t="shared" si="267"/>
        <v>N/A</v>
      </c>
      <c r="E952" s="27">
        <v>0.1348721138</v>
      </c>
      <c r="F952" s="27" t="str">
        <f t="shared" si="268"/>
        <v>N/A</v>
      </c>
      <c r="G952" s="27">
        <v>0.2394591586</v>
      </c>
      <c r="H952" s="27" t="str">
        <f t="shared" si="269"/>
        <v>N/A</v>
      </c>
      <c r="I952" s="28">
        <v>9.9139999999999997</v>
      </c>
      <c r="J952" s="28">
        <v>77.55</v>
      </c>
      <c r="K952" s="29" t="s">
        <v>1193</v>
      </c>
      <c r="L952" s="30" t="str">
        <f t="shared" si="270"/>
        <v>No</v>
      </c>
    </row>
    <row r="953" spans="1:12">
      <c r="A953" s="48" t="s">
        <v>532</v>
      </c>
      <c r="B953" s="25" t="s">
        <v>49</v>
      </c>
      <c r="C953" s="27">
        <v>0.23051274199999999</v>
      </c>
      <c r="D953" s="27" t="str">
        <f t="shared" si="267"/>
        <v>N/A</v>
      </c>
      <c r="E953" s="27">
        <v>0.2456522005</v>
      </c>
      <c r="F953" s="27" t="str">
        <f t="shared" si="268"/>
        <v>N/A</v>
      </c>
      <c r="G953" s="27">
        <v>0.63594778529999996</v>
      </c>
      <c r="H953" s="27" t="str">
        <f t="shared" si="269"/>
        <v>N/A</v>
      </c>
      <c r="I953" s="28">
        <v>6.5679999999999996</v>
      </c>
      <c r="J953" s="28">
        <v>158.9</v>
      </c>
      <c r="K953" s="29" t="s">
        <v>1193</v>
      </c>
      <c r="L953" s="30" t="str">
        <f t="shared" si="270"/>
        <v>No</v>
      </c>
    </row>
    <row r="954" spans="1:12" ht="12.75" customHeight="1">
      <c r="A954" s="49" t="s">
        <v>745</v>
      </c>
      <c r="B954" s="25" t="s">
        <v>49</v>
      </c>
      <c r="C954" s="53">
        <v>39293827</v>
      </c>
      <c r="D954" s="27" t="str">
        <f t="shared" si="267"/>
        <v>N/A</v>
      </c>
      <c r="E954" s="53">
        <v>49524440</v>
      </c>
      <c r="F954" s="27" t="str">
        <f t="shared" si="268"/>
        <v>N/A</v>
      </c>
      <c r="G954" s="53">
        <v>59677891</v>
      </c>
      <c r="H954" s="27" t="str">
        <f t="shared" si="269"/>
        <v>N/A</v>
      </c>
      <c r="I954" s="28">
        <v>26.04</v>
      </c>
      <c r="J954" s="28">
        <v>20.5</v>
      </c>
      <c r="K954" s="29" t="s">
        <v>1193</v>
      </c>
      <c r="L954" s="30" t="str">
        <f t="shared" si="270"/>
        <v>Yes</v>
      </c>
    </row>
    <row r="955" spans="1:12" ht="12.75" customHeight="1">
      <c r="A955" s="49" t="s">
        <v>851</v>
      </c>
      <c r="B955" s="25" t="s">
        <v>49</v>
      </c>
      <c r="C955" s="37">
        <v>4702</v>
      </c>
      <c r="D955" s="27" t="str">
        <f t="shared" si="267"/>
        <v>N/A</v>
      </c>
      <c r="E955" s="37">
        <v>4991</v>
      </c>
      <c r="F955" s="27" t="str">
        <f t="shared" si="268"/>
        <v>N/A</v>
      </c>
      <c r="G955" s="37">
        <v>5074</v>
      </c>
      <c r="H955" s="27" t="str">
        <f t="shared" si="269"/>
        <v>N/A</v>
      </c>
      <c r="I955" s="28">
        <v>6.1459999999999999</v>
      </c>
      <c r="J955" s="28">
        <v>1.663</v>
      </c>
      <c r="K955" s="29" t="s">
        <v>1193</v>
      </c>
      <c r="L955" s="30" t="str">
        <f t="shared" si="270"/>
        <v>Yes</v>
      </c>
    </row>
    <row r="956" spans="1:12" ht="25.5">
      <c r="A956" s="49" t="s">
        <v>746</v>
      </c>
      <c r="B956" s="25" t="s">
        <v>49</v>
      </c>
      <c r="C956" s="53">
        <v>8356.8326244</v>
      </c>
      <c r="D956" s="27" t="str">
        <f t="shared" si="267"/>
        <v>N/A</v>
      </c>
      <c r="E956" s="53">
        <v>9922.7489480999993</v>
      </c>
      <c r="F956" s="27" t="str">
        <f t="shared" si="268"/>
        <v>N/A</v>
      </c>
      <c r="G956" s="53">
        <v>11761.507883</v>
      </c>
      <c r="H956" s="27" t="str">
        <f t="shared" si="269"/>
        <v>N/A</v>
      </c>
      <c r="I956" s="28">
        <v>18.739999999999998</v>
      </c>
      <c r="J956" s="28">
        <v>18.53</v>
      </c>
      <c r="K956" s="29" t="s">
        <v>1193</v>
      </c>
      <c r="L956" s="30" t="str">
        <f t="shared" si="270"/>
        <v>Yes</v>
      </c>
    </row>
    <row r="957" spans="1:12">
      <c r="A957" s="48" t="s">
        <v>524</v>
      </c>
      <c r="B957" s="25" t="s">
        <v>49</v>
      </c>
      <c r="C957" s="53">
        <v>7063.3294118000003</v>
      </c>
      <c r="D957" s="27" t="str">
        <f t="shared" si="267"/>
        <v>N/A</v>
      </c>
      <c r="E957" s="53">
        <v>7890.1801242000001</v>
      </c>
      <c r="F957" s="27" t="str">
        <f t="shared" si="268"/>
        <v>N/A</v>
      </c>
      <c r="G957" s="53">
        <v>8439.1956522</v>
      </c>
      <c r="H957" s="27" t="str">
        <f t="shared" si="269"/>
        <v>N/A</v>
      </c>
      <c r="I957" s="28">
        <v>11.71</v>
      </c>
      <c r="J957" s="28">
        <v>6.9580000000000002</v>
      </c>
      <c r="K957" s="29" t="s">
        <v>1193</v>
      </c>
      <c r="L957" s="30" t="str">
        <f t="shared" si="270"/>
        <v>Yes</v>
      </c>
    </row>
    <row r="958" spans="1:12">
      <c r="A958" s="48" t="s">
        <v>527</v>
      </c>
      <c r="B958" s="25" t="s">
        <v>49</v>
      </c>
      <c r="C958" s="53">
        <v>8396.6686047000003</v>
      </c>
      <c r="D958" s="27" t="str">
        <f t="shared" si="267"/>
        <v>N/A</v>
      </c>
      <c r="E958" s="53">
        <v>9990.2198477000002</v>
      </c>
      <c r="F958" s="27" t="str">
        <f t="shared" si="268"/>
        <v>N/A</v>
      </c>
      <c r="G958" s="53">
        <v>11859.116493</v>
      </c>
      <c r="H958" s="27" t="str">
        <f t="shared" si="269"/>
        <v>N/A</v>
      </c>
      <c r="I958" s="28">
        <v>18.98</v>
      </c>
      <c r="J958" s="28">
        <v>18.71</v>
      </c>
      <c r="K958" s="29" t="s">
        <v>1193</v>
      </c>
      <c r="L958" s="30" t="str">
        <f t="shared" si="270"/>
        <v>Yes</v>
      </c>
    </row>
    <row r="959" spans="1:12">
      <c r="A959" s="48" t="s">
        <v>530</v>
      </c>
      <c r="B959" s="25" t="s">
        <v>49</v>
      </c>
      <c r="C959" s="53">
        <v>12273.756098</v>
      </c>
      <c r="D959" s="27" t="str">
        <f t="shared" si="267"/>
        <v>N/A</v>
      </c>
      <c r="E959" s="53">
        <v>15312.05</v>
      </c>
      <c r="F959" s="27" t="str">
        <f t="shared" si="268"/>
        <v>N/A</v>
      </c>
      <c r="G959" s="53">
        <v>14057.113636</v>
      </c>
      <c r="H959" s="27" t="str">
        <f t="shared" si="269"/>
        <v>N/A</v>
      </c>
      <c r="I959" s="28">
        <v>24.75</v>
      </c>
      <c r="J959" s="28">
        <v>-8.1999999999999993</v>
      </c>
      <c r="K959" s="29" t="s">
        <v>1193</v>
      </c>
      <c r="L959" s="30" t="str">
        <f t="shared" si="270"/>
        <v>Yes</v>
      </c>
    </row>
    <row r="960" spans="1:12">
      <c r="A960" s="48" t="s">
        <v>532</v>
      </c>
      <c r="B960" s="25" t="s">
        <v>49</v>
      </c>
      <c r="C960" s="53">
        <v>2101.8421053000002</v>
      </c>
      <c r="D960" s="27" t="str">
        <f t="shared" si="267"/>
        <v>N/A</v>
      </c>
      <c r="E960" s="53">
        <v>2764.0681817999998</v>
      </c>
      <c r="F960" s="27" t="str">
        <f t="shared" si="268"/>
        <v>N/A</v>
      </c>
      <c r="G960" s="53">
        <v>8122.2068965999997</v>
      </c>
      <c r="H960" s="27" t="str">
        <f t="shared" si="269"/>
        <v>N/A</v>
      </c>
      <c r="I960" s="28">
        <v>31.51</v>
      </c>
      <c r="J960" s="28">
        <v>193.8</v>
      </c>
      <c r="K960" s="29" t="s">
        <v>1193</v>
      </c>
      <c r="L960" s="30" t="str">
        <f t="shared" si="270"/>
        <v>No</v>
      </c>
    </row>
    <row r="961" spans="1:12" ht="25.5">
      <c r="A961" s="46" t="s">
        <v>425</v>
      </c>
      <c r="B961" s="25" t="s">
        <v>49</v>
      </c>
      <c r="C961" s="27">
        <v>0.84330521120000002</v>
      </c>
      <c r="D961" s="27" t="str">
        <f t="shared" si="267"/>
        <v>N/A</v>
      </c>
      <c r="E961" s="27">
        <v>1.3077084316000001</v>
      </c>
      <c r="F961" s="27" t="str">
        <f t="shared" si="268"/>
        <v>N/A</v>
      </c>
      <c r="G961" s="27">
        <v>1.8891668901000001</v>
      </c>
      <c r="H961" s="27" t="str">
        <f t="shared" si="269"/>
        <v>N/A</v>
      </c>
      <c r="I961" s="28">
        <v>55.07</v>
      </c>
      <c r="J961" s="28">
        <v>44.46</v>
      </c>
      <c r="K961" s="29" t="s">
        <v>1193</v>
      </c>
      <c r="L961" s="30" t="str">
        <f t="shared" si="270"/>
        <v>No</v>
      </c>
    </row>
    <row r="962" spans="1:12">
      <c r="A962" s="48" t="s">
        <v>524</v>
      </c>
      <c r="B962" s="25" t="s">
        <v>49</v>
      </c>
      <c r="C962" s="27">
        <v>8.5255767301999992</v>
      </c>
      <c r="D962" s="27" t="str">
        <f t="shared" si="267"/>
        <v>N/A</v>
      </c>
      <c r="E962" s="27">
        <v>9.1373439273999999</v>
      </c>
      <c r="F962" s="27" t="str">
        <f t="shared" si="268"/>
        <v>N/A</v>
      </c>
      <c r="G962" s="27">
        <v>9.5435684646999999</v>
      </c>
      <c r="H962" s="27" t="str">
        <f t="shared" si="269"/>
        <v>N/A</v>
      </c>
      <c r="I962" s="28">
        <v>7.1760000000000002</v>
      </c>
      <c r="J962" s="28">
        <v>4.4459999999999997</v>
      </c>
      <c r="K962" s="29" t="s">
        <v>1193</v>
      </c>
      <c r="L962" s="30" t="str">
        <f t="shared" si="270"/>
        <v>Yes</v>
      </c>
    </row>
    <row r="963" spans="1:12">
      <c r="A963" s="48" t="s">
        <v>527</v>
      </c>
      <c r="B963" s="25" t="s">
        <v>49</v>
      </c>
      <c r="C963" s="27">
        <v>6.1334211103999996</v>
      </c>
      <c r="D963" s="27" t="str">
        <f t="shared" si="267"/>
        <v>N/A</v>
      </c>
      <c r="E963" s="27">
        <v>9.3708484524000006</v>
      </c>
      <c r="F963" s="27" t="str">
        <f t="shared" si="268"/>
        <v>N/A</v>
      </c>
      <c r="G963" s="27">
        <v>11.714928584999999</v>
      </c>
      <c r="H963" s="27" t="str">
        <f t="shared" si="269"/>
        <v>N/A</v>
      </c>
      <c r="I963" s="28">
        <v>52.78</v>
      </c>
      <c r="J963" s="28">
        <v>25.01</v>
      </c>
      <c r="K963" s="29" t="s">
        <v>1193</v>
      </c>
      <c r="L963" s="30" t="str">
        <f t="shared" si="270"/>
        <v>Yes</v>
      </c>
    </row>
    <row r="964" spans="1:12">
      <c r="A964" s="48" t="s">
        <v>530</v>
      </c>
      <c r="B964" s="25" t="s">
        <v>49</v>
      </c>
      <c r="C964" s="27">
        <v>1.12298616E-2</v>
      </c>
      <c r="D964" s="27" t="str">
        <f t="shared" si="267"/>
        <v>N/A</v>
      </c>
      <c r="E964" s="27">
        <v>2.42285234E-2</v>
      </c>
      <c r="F964" s="27" t="str">
        <f t="shared" si="268"/>
        <v>N/A</v>
      </c>
      <c r="G964" s="27">
        <v>5.1022774700000002E-2</v>
      </c>
      <c r="H964" s="27" t="str">
        <f t="shared" si="269"/>
        <v>N/A</v>
      </c>
      <c r="I964" s="28">
        <v>115.8</v>
      </c>
      <c r="J964" s="28">
        <v>110.6</v>
      </c>
      <c r="K964" s="29" t="s">
        <v>1193</v>
      </c>
      <c r="L964" s="30" t="str">
        <f t="shared" si="270"/>
        <v>No</v>
      </c>
    </row>
    <row r="965" spans="1:12">
      <c r="A965" s="48" t="s">
        <v>532</v>
      </c>
      <c r="B965" s="25" t="s">
        <v>49</v>
      </c>
      <c r="C965" s="27">
        <v>1.6161410000000001E-2</v>
      </c>
      <c r="D965" s="27" t="str">
        <f t="shared" si="267"/>
        <v>N/A</v>
      </c>
      <c r="E965" s="27">
        <v>5.3774611100000001E-2</v>
      </c>
      <c r="F965" s="27" t="str">
        <f t="shared" si="268"/>
        <v>N/A</v>
      </c>
      <c r="G965" s="27">
        <v>0.107850794</v>
      </c>
      <c r="H965" s="27" t="str">
        <f t="shared" si="269"/>
        <v>N/A</v>
      </c>
      <c r="I965" s="28">
        <v>232.7</v>
      </c>
      <c r="J965" s="28">
        <v>100.6</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129294</v>
      </c>
      <c r="D967" s="27" t="str">
        <f t="shared" ref="D967:D997" si="271">IF($B967="N/A","N/A",IF(C967&gt;10,"No",IF(C967&lt;-10,"No","Yes")))</f>
        <v>N/A</v>
      </c>
      <c r="E967" s="26">
        <v>129292</v>
      </c>
      <c r="F967" s="27" t="str">
        <f t="shared" ref="F967:F997" si="272">IF($B967="N/A","N/A",IF(E967&gt;10,"No",IF(E967&lt;-10,"No","Yes")))</f>
        <v>N/A</v>
      </c>
      <c r="G967" s="26">
        <v>129027</v>
      </c>
      <c r="H967" s="27" t="str">
        <f t="shared" ref="H967:H997" si="273">IF($B967="N/A","N/A",IF(G967&gt;10,"No",IF(G967&lt;-10,"No","Yes")))</f>
        <v>N/A</v>
      </c>
      <c r="I967" s="28">
        <v>-2E-3</v>
      </c>
      <c r="J967" s="28">
        <v>-0.20499999999999999</v>
      </c>
      <c r="K967" s="29" t="s">
        <v>1193</v>
      </c>
      <c r="L967" s="30" t="str">
        <f t="shared" ref="L967:L999" si="274">IF(J967="Div by 0", "N/A", IF(K967="N/A","N/A", IF(J967&gt;VALUE(MID(K967,1,2)), "No", IF(J967&lt;-1*VALUE(MID(K967,1,2)), "No", "Yes"))))</f>
        <v>Yes</v>
      </c>
    </row>
    <row r="968" spans="1:12">
      <c r="A968" s="46" t="s">
        <v>33</v>
      </c>
      <c r="B968" s="25" t="s">
        <v>49</v>
      </c>
      <c r="C968" s="26">
        <v>118008</v>
      </c>
      <c r="D968" s="27" t="str">
        <f t="shared" si="271"/>
        <v>N/A</v>
      </c>
      <c r="E968" s="26">
        <v>118424</v>
      </c>
      <c r="F968" s="27" t="str">
        <f t="shared" si="272"/>
        <v>N/A</v>
      </c>
      <c r="G968" s="26">
        <v>118105</v>
      </c>
      <c r="H968" s="27" t="str">
        <f t="shared" si="273"/>
        <v>N/A</v>
      </c>
      <c r="I968" s="28">
        <v>0.35249999999999998</v>
      </c>
      <c r="J968" s="28">
        <v>-0.26900000000000002</v>
      </c>
      <c r="K968" s="29" t="s">
        <v>1193</v>
      </c>
      <c r="L968" s="30" t="str">
        <f t="shared" si="274"/>
        <v>Yes</v>
      </c>
    </row>
    <row r="969" spans="1:12">
      <c r="A969" s="49" t="s">
        <v>426</v>
      </c>
      <c r="B969" s="36" t="s">
        <v>49</v>
      </c>
      <c r="C969" s="34">
        <v>117853.65</v>
      </c>
      <c r="D969" s="33" t="str">
        <f t="shared" si="271"/>
        <v>N/A</v>
      </c>
      <c r="E969" s="34">
        <v>117553.64</v>
      </c>
      <c r="F969" s="33" t="str">
        <f t="shared" si="272"/>
        <v>N/A</v>
      </c>
      <c r="G969" s="34">
        <v>117073.73</v>
      </c>
      <c r="H969" s="33" t="str">
        <f t="shared" si="273"/>
        <v>N/A</v>
      </c>
      <c r="I969" s="28">
        <v>-0.255</v>
      </c>
      <c r="J969" s="28">
        <v>-0.40799999999999997</v>
      </c>
      <c r="K969" s="36" t="s">
        <v>1193</v>
      </c>
      <c r="L969" s="30" t="str">
        <f t="shared" si="274"/>
        <v>Yes</v>
      </c>
    </row>
    <row r="970" spans="1:12">
      <c r="A970" s="48" t="s">
        <v>1074</v>
      </c>
      <c r="B970" s="25" t="s">
        <v>49</v>
      </c>
      <c r="C970" s="32">
        <v>1.1222485189</v>
      </c>
      <c r="D970" s="27" t="str">
        <f t="shared" si="271"/>
        <v>N/A</v>
      </c>
      <c r="E970" s="32">
        <v>0.5738947499</v>
      </c>
      <c r="F970" s="27" t="str">
        <f t="shared" si="272"/>
        <v>N/A</v>
      </c>
      <c r="G970" s="32">
        <v>0.32086307520000001</v>
      </c>
      <c r="H970" s="27" t="str">
        <f t="shared" si="273"/>
        <v>N/A</v>
      </c>
      <c r="I970" s="28">
        <v>-48.9</v>
      </c>
      <c r="J970" s="28">
        <v>-44.1</v>
      </c>
      <c r="K970" s="29" t="s">
        <v>1193</v>
      </c>
      <c r="L970" s="30" t="str">
        <f t="shared" si="274"/>
        <v>No</v>
      </c>
    </row>
    <row r="971" spans="1:12">
      <c r="A971" s="48" t="s">
        <v>674</v>
      </c>
      <c r="B971" s="25" t="s">
        <v>49</v>
      </c>
      <c r="C971" s="32">
        <v>0</v>
      </c>
      <c r="D971" s="27" t="str">
        <f t="shared" si="271"/>
        <v>N/A</v>
      </c>
      <c r="E971" s="32">
        <v>0</v>
      </c>
      <c r="F971" s="27" t="str">
        <f t="shared" si="272"/>
        <v>N/A</v>
      </c>
      <c r="G971" s="32">
        <v>0</v>
      </c>
      <c r="H971" s="27" t="str">
        <f t="shared" si="273"/>
        <v>N/A</v>
      </c>
      <c r="I971" s="28" t="s">
        <v>1207</v>
      </c>
      <c r="J971" s="28" t="s">
        <v>1207</v>
      </c>
      <c r="K971" s="29" t="s">
        <v>1193</v>
      </c>
      <c r="L971" s="30" t="str">
        <f t="shared" si="274"/>
        <v>N/A</v>
      </c>
    </row>
    <row r="972" spans="1:12">
      <c r="A972" s="48" t="s">
        <v>675</v>
      </c>
      <c r="B972" s="25" t="s">
        <v>49</v>
      </c>
      <c r="C972" s="32">
        <v>88.217550697999997</v>
      </c>
      <c r="D972" s="27" t="str">
        <f t="shared" si="271"/>
        <v>N/A</v>
      </c>
      <c r="E972" s="32">
        <v>87.350338768</v>
      </c>
      <c r="F972" s="27" t="str">
        <f t="shared" si="272"/>
        <v>N/A</v>
      </c>
      <c r="G972" s="32">
        <v>88.055988282000001</v>
      </c>
      <c r="H972" s="27" t="str">
        <f t="shared" si="273"/>
        <v>N/A</v>
      </c>
      <c r="I972" s="28">
        <v>-0.98299999999999998</v>
      </c>
      <c r="J972" s="28">
        <v>0.80779999999999996</v>
      </c>
      <c r="K972" s="29" t="s">
        <v>1193</v>
      </c>
      <c r="L972" s="30" t="str">
        <f t="shared" si="274"/>
        <v>Yes</v>
      </c>
    </row>
    <row r="973" spans="1:12">
      <c r="A973" s="48" t="s">
        <v>676</v>
      </c>
      <c r="B973" s="25" t="s">
        <v>49</v>
      </c>
      <c r="C973" s="32">
        <v>0.39212956519999997</v>
      </c>
      <c r="D973" s="27" t="str">
        <f t="shared" si="271"/>
        <v>N/A</v>
      </c>
      <c r="E973" s="32">
        <v>0.65974692940000002</v>
      </c>
      <c r="F973" s="27" t="str">
        <f t="shared" si="272"/>
        <v>N/A</v>
      </c>
      <c r="G973" s="32">
        <v>0.78975718260000005</v>
      </c>
      <c r="H973" s="27" t="str">
        <f t="shared" si="273"/>
        <v>N/A</v>
      </c>
      <c r="I973" s="28">
        <v>68.25</v>
      </c>
      <c r="J973" s="28">
        <v>19.71</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0.25909941679999998</v>
      </c>
      <c r="D976" s="27" t="str">
        <f t="shared" si="271"/>
        <v>N/A</v>
      </c>
      <c r="E976" s="32">
        <v>0.18562633419999999</v>
      </c>
      <c r="F976" s="27" t="str">
        <f t="shared" si="272"/>
        <v>N/A</v>
      </c>
      <c r="G976" s="32">
        <v>8.6028505699999994E-2</v>
      </c>
      <c r="H976" s="27" t="str">
        <f t="shared" si="273"/>
        <v>N/A</v>
      </c>
      <c r="I976" s="28">
        <v>-28.4</v>
      </c>
      <c r="J976" s="28">
        <v>-53.7</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10.008971801</v>
      </c>
      <c r="D978" s="27" t="str">
        <f t="shared" si="271"/>
        <v>N/A</v>
      </c>
      <c r="E978" s="32">
        <v>11.230393218</v>
      </c>
      <c r="F978" s="27" t="str">
        <f t="shared" si="272"/>
        <v>N/A</v>
      </c>
      <c r="G978" s="32">
        <v>10.747362955</v>
      </c>
      <c r="H978" s="27" t="str">
        <f t="shared" si="273"/>
        <v>N/A</v>
      </c>
      <c r="I978" s="28">
        <v>12.2</v>
      </c>
      <c r="J978" s="28">
        <v>-4.3</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99.348771017999994</v>
      </c>
      <c r="D980" s="27" t="str">
        <f t="shared" ref="D980:D981" si="275">IF($B980="N/A","N/A",IF(C980&gt;10,"No",IF(C980&lt;-10,"No","Yes")))</f>
        <v>N/A</v>
      </c>
      <c r="E980" s="32">
        <v>99.154626735999997</v>
      </c>
      <c r="F980" s="27" t="str">
        <f t="shared" ref="F980:F981" si="276">IF($B980="N/A","N/A",IF(E980&gt;10,"No",IF(E980&lt;-10,"No","Yes")))</f>
        <v>N/A</v>
      </c>
      <c r="G980" s="32">
        <v>99.124214312000007</v>
      </c>
      <c r="H980" s="27" t="str">
        <f t="shared" ref="H980:H981" si="277">IF($B980="N/A","N/A",IF(G980&gt;10,"No",IF(G980&lt;-10,"No","Yes")))</f>
        <v>N/A</v>
      </c>
      <c r="I980" s="28">
        <v>-0.19500000000000001</v>
      </c>
      <c r="J980" s="28">
        <v>-3.1E-2</v>
      </c>
      <c r="K980" s="29" t="s">
        <v>1193</v>
      </c>
      <c r="L980" s="30" t="str">
        <f t="shared" ref="L980:L981" si="278">IF(J980="Div by 0", "N/A", IF(K980="N/A","N/A", IF(J980&gt;VALUE(MID(K980,1,2)), "No", IF(J980&lt;-1*VALUE(MID(K980,1,2)), "No", "Yes"))))</f>
        <v>Yes</v>
      </c>
    </row>
    <row r="981" spans="1:12" ht="12.75" customHeight="1">
      <c r="A981" s="94" t="s">
        <v>815</v>
      </c>
      <c r="B981" s="25" t="s">
        <v>49</v>
      </c>
      <c r="C981" s="32">
        <v>0.65122898200000001</v>
      </c>
      <c r="D981" s="27" t="str">
        <f t="shared" si="275"/>
        <v>N/A</v>
      </c>
      <c r="E981" s="32">
        <v>0.84537326359999998</v>
      </c>
      <c r="F981" s="27" t="str">
        <f t="shared" si="276"/>
        <v>N/A</v>
      </c>
      <c r="G981" s="32">
        <v>0.87578568830000003</v>
      </c>
      <c r="H981" s="27" t="str">
        <f t="shared" si="277"/>
        <v>N/A</v>
      </c>
      <c r="I981" s="28">
        <v>29.81</v>
      </c>
      <c r="J981" s="28">
        <v>3.5979999999999999</v>
      </c>
      <c r="K981" s="29" t="s">
        <v>1193</v>
      </c>
      <c r="L981" s="30" t="str">
        <f t="shared" si="278"/>
        <v>Yes</v>
      </c>
    </row>
    <row r="982" spans="1:12">
      <c r="A982" s="51" t="s">
        <v>525</v>
      </c>
      <c r="B982" s="25" t="s">
        <v>49</v>
      </c>
      <c r="C982" s="26">
        <v>65707</v>
      </c>
      <c r="D982" s="27" t="str">
        <f t="shared" si="271"/>
        <v>N/A</v>
      </c>
      <c r="E982" s="26">
        <v>64519</v>
      </c>
      <c r="F982" s="27" t="str">
        <f t="shared" si="272"/>
        <v>N/A</v>
      </c>
      <c r="G982" s="26">
        <v>63050</v>
      </c>
      <c r="H982" s="27" t="str">
        <f t="shared" si="273"/>
        <v>N/A</v>
      </c>
      <c r="I982" s="28">
        <v>-1.81</v>
      </c>
      <c r="J982" s="28">
        <v>-2.2799999999999998</v>
      </c>
      <c r="K982" s="29" t="s">
        <v>1193</v>
      </c>
      <c r="L982" s="30" t="str">
        <f t="shared" si="274"/>
        <v>Yes</v>
      </c>
    </row>
    <row r="983" spans="1:12">
      <c r="A983" s="48" t="s">
        <v>702</v>
      </c>
      <c r="B983" s="25" t="s">
        <v>49</v>
      </c>
      <c r="C983" s="26">
        <v>19777</v>
      </c>
      <c r="D983" s="27" t="str">
        <f t="shared" si="271"/>
        <v>N/A</v>
      </c>
      <c r="E983" s="26">
        <v>18297</v>
      </c>
      <c r="F983" s="27" t="str">
        <f t="shared" si="272"/>
        <v>N/A</v>
      </c>
      <c r="G983" s="26">
        <v>16987</v>
      </c>
      <c r="H983" s="27" t="str">
        <f t="shared" si="273"/>
        <v>N/A</v>
      </c>
      <c r="I983" s="28">
        <v>-7.48</v>
      </c>
      <c r="J983" s="28">
        <v>-7.16</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27787</v>
      </c>
      <c r="D985" s="27" t="str">
        <f t="shared" si="271"/>
        <v>N/A</v>
      </c>
      <c r="E985" s="26">
        <v>27761</v>
      </c>
      <c r="F985" s="27" t="str">
        <f t="shared" si="272"/>
        <v>N/A</v>
      </c>
      <c r="G985" s="26">
        <v>27700</v>
      </c>
      <c r="H985" s="27" t="str">
        <f t="shared" si="273"/>
        <v>N/A</v>
      </c>
      <c r="I985" s="28">
        <v>-9.4E-2</v>
      </c>
      <c r="J985" s="28">
        <v>-0.22</v>
      </c>
      <c r="K985" s="29" t="s">
        <v>1193</v>
      </c>
      <c r="L985" s="30" t="str">
        <f t="shared" si="274"/>
        <v>Yes</v>
      </c>
    </row>
    <row r="986" spans="1:12">
      <c r="A986" s="48" t="s">
        <v>705</v>
      </c>
      <c r="B986" s="25" t="s">
        <v>49</v>
      </c>
      <c r="C986" s="26">
        <v>18143</v>
      </c>
      <c r="D986" s="27" t="str">
        <f t="shared" si="271"/>
        <v>N/A</v>
      </c>
      <c r="E986" s="26">
        <v>18461</v>
      </c>
      <c r="F986" s="27" t="str">
        <f t="shared" si="272"/>
        <v>N/A</v>
      </c>
      <c r="G986" s="26">
        <v>18363</v>
      </c>
      <c r="H986" s="27" t="str">
        <f t="shared" si="273"/>
        <v>N/A</v>
      </c>
      <c r="I986" s="28">
        <v>1.7529999999999999</v>
      </c>
      <c r="J986" s="28">
        <v>-0.53100000000000003</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62421</v>
      </c>
      <c r="D988" s="27" t="str">
        <f t="shared" si="271"/>
        <v>N/A</v>
      </c>
      <c r="E988" s="26">
        <v>62979</v>
      </c>
      <c r="F988" s="27" t="str">
        <f t="shared" si="272"/>
        <v>N/A</v>
      </c>
      <c r="G988" s="26">
        <v>64107</v>
      </c>
      <c r="H988" s="27" t="str">
        <f t="shared" si="273"/>
        <v>N/A</v>
      </c>
      <c r="I988" s="28">
        <v>0.89390000000000003</v>
      </c>
      <c r="J988" s="28">
        <v>1.7909999999999999</v>
      </c>
      <c r="K988" s="29" t="s">
        <v>1193</v>
      </c>
      <c r="L988" s="30" t="str">
        <f t="shared" si="274"/>
        <v>Yes</v>
      </c>
    </row>
    <row r="989" spans="1:12">
      <c r="A989" s="48" t="s">
        <v>707</v>
      </c>
      <c r="B989" s="25" t="s">
        <v>49</v>
      </c>
      <c r="C989" s="26">
        <v>30855</v>
      </c>
      <c r="D989" s="27" t="str">
        <f t="shared" si="271"/>
        <v>N/A</v>
      </c>
      <c r="E989" s="26">
        <v>31308</v>
      </c>
      <c r="F989" s="27" t="str">
        <f t="shared" si="272"/>
        <v>N/A</v>
      </c>
      <c r="G989" s="26">
        <v>31592</v>
      </c>
      <c r="H989" s="27" t="str">
        <f t="shared" si="273"/>
        <v>N/A</v>
      </c>
      <c r="I989" s="28">
        <v>1.468</v>
      </c>
      <c r="J989" s="28">
        <v>0.90710000000000002</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25968</v>
      </c>
      <c r="D991" s="27" t="str">
        <f t="shared" si="271"/>
        <v>N/A</v>
      </c>
      <c r="E991" s="26">
        <v>26102</v>
      </c>
      <c r="F991" s="27" t="str">
        <f t="shared" si="272"/>
        <v>N/A</v>
      </c>
      <c r="G991" s="26">
        <v>26712</v>
      </c>
      <c r="H991" s="27" t="str">
        <f t="shared" si="273"/>
        <v>N/A</v>
      </c>
      <c r="I991" s="28">
        <v>0.51600000000000001</v>
      </c>
      <c r="J991" s="28">
        <v>2.3370000000000002</v>
      </c>
      <c r="K991" s="29" t="s">
        <v>1193</v>
      </c>
      <c r="L991" s="30" t="str">
        <f t="shared" si="274"/>
        <v>Yes</v>
      </c>
    </row>
    <row r="992" spans="1:12">
      <c r="A992" s="48" t="s">
        <v>723</v>
      </c>
      <c r="B992" s="25" t="s">
        <v>49</v>
      </c>
      <c r="C992" s="26">
        <v>5598</v>
      </c>
      <c r="D992" s="27" t="str">
        <f t="shared" si="271"/>
        <v>N/A</v>
      </c>
      <c r="E992" s="26">
        <v>5569</v>
      </c>
      <c r="F992" s="27" t="str">
        <f t="shared" si="272"/>
        <v>N/A</v>
      </c>
      <c r="G992" s="26">
        <v>5803</v>
      </c>
      <c r="H992" s="27" t="str">
        <f t="shared" si="273"/>
        <v>N/A</v>
      </c>
      <c r="I992" s="28">
        <v>-0.51800000000000002</v>
      </c>
      <c r="J992" s="28">
        <v>4.202</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978375320</v>
      </c>
      <c r="D994" s="27" t="str">
        <f t="shared" si="271"/>
        <v>N/A</v>
      </c>
      <c r="E994" s="31">
        <v>1056665572</v>
      </c>
      <c r="F994" s="27" t="str">
        <f t="shared" si="272"/>
        <v>N/A</v>
      </c>
      <c r="G994" s="31">
        <v>1106370633</v>
      </c>
      <c r="H994" s="27" t="str">
        <f t="shared" si="273"/>
        <v>N/A</v>
      </c>
      <c r="I994" s="28">
        <v>8.0020000000000007</v>
      </c>
      <c r="J994" s="28">
        <v>4.7039999999999997</v>
      </c>
      <c r="K994" s="29" t="s">
        <v>1193</v>
      </c>
      <c r="L994" s="30" t="str">
        <f t="shared" si="274"/>
        <v>Yes</v>
      </c>
    </row>
    <row r="995" spans="1:12">
      <c r="A995" s="46" t="s">
        <v>427</v>
      </c>
      <c r="B995" s="25" t="s">
        <v>49</v>
      </c>
      <c r="C995" s="31">
        <v>7567.0589509000001</v>
      </c>
      <c r="D995" s="27" t="str">
        <f t="shared" si="271"/>
        <v>N/A</v>
      </c>
      <c r="E995" s="31">
        <v>8172.7065247999999</v>
      </c>
      <c r="F995" s="27" t="str">
        <f t="shared" si="272"/>
        <v>N/A</v>
      </c>
      <c r="G995" s="31">
        <v>8574.7218257000004</v>
      </c>
      <c r="H995" s="27" t="str">
        <f t="shared" si="273"/>
        <v>N/A</v>
      </c>
      <c r="I995" s="28">
        <v>8.0039999999999996</v>
      </c>
      <c r="J995" s="28">
        <v>4.9189999999999996</v>
      </c>
      <c r="K995" s="29" t="s">
        <v>1193</v>
      </c>
      <c r="L995" s="30" t="str">
        <f t="shared" si="274"/>
        <v>Yes</v>
      </c>
    </row>
    <row r="996" spans="1:12" ht="12.75" customHeight="1">
      <c r="A996" s="46" t="s">
        <v>623</v>
      </c>
      <c r="B996" s="25" t="s">
        <v>49</v>
      </c>
      <c r="C996" s="31">
        <v>8290.7541861999998</v>
      </c>
      <c r="D996" s="27" t="str">
        <f t="shared" si="271"/>
        <v>N/A</v>
      </c>
      <c r="E996" s="31">
        <v>8922.7316422000004</v>
      </c>
      <c r="F996" s="27" t="str">
        <f t="shared" si="272"/>
        <v>N/A</v>
      </c>
      <c r="G996" s="31">
        <v>9367.6866601999991</v>
      </c>
      <c r="H996" s="27" t="str">
        <f t="shared" si="273"/>
        <v>N/A</v>
      </c>
      <c r="I996" s="28">
        <v>7.6230000000000002</v>
      </c>
      <c r="J996" s="28">
        <v>4.9870000000000001</v>
      </c>
      <c r="K996" s="29" t="s">
        <v>1193</v>
      </c>
      <c r="L996" s="30" t="str">
        <f t="shared" si="274"/>
        <v>Yes</v>
      </c>
    </row>
    <row r="997" spans="1:12">
      <c r="A997" s="54" t="s">
        <v>533</v>
      </c>
      <c r="B997" s="25" t="s">
        <v>49</v>
      </c>
      <c r="C997" s="31">
        <v>4943065</v>
      </c>
      <c r="D997" s="27" t="str">
        <f t="shared" si="271"/>
        <v>N/A</v>
      </c>
      <c r="E997" s="31">
        <v>7649636</v>
      </c>
      <c r="F997" s="27" t="str">
        <f t="shared" si="272"/>
        <v>N/A</v>
      </c>
      <c r="G997" s="31">
        <v>8507462</v>
      </c>
      <c r="H997" s="27" t="str">
        <f t="shared" si="273"/>
        <v>N/A</v>
      </c>
      <c r="I997" s="28">
        <v>54.75</v>
      </c>
      <c r="J997" s="28">
        <v>11.21</v>
      </c>
      <c r="K997" s="29" t="s">
        <v>1193</v>
      </c>
      <c r="L997" s="30" t="str">
        <f t="shared" si="274"/>
        <v>Yes</v>
      </c>
    </row>
    <row r="998" spans="1:12" ht="12.75" customHeight="1">
      <c r="A998" s="55" t="s">
        <v>850</v>
      </c>
      <c r="B998" s="36" t="s">
        <v>121</v>
      </c>
      <c r="C998" s="34">
        <v>0</v>
      </c>
      <c r="D998" s="27" t="str">
        <f>IF($B998="N/A","N/A",IF(C998&gt;0,"No",IF(C998&lt;0,"No","Yes")))</f>
        <v>Yes</v>
      </c>
      <c r="E998" s="34">
        <v>13</v>
      </c>
      <c r="F998" s="27" t="str">
        <f>IF($B998="N/A","N/A",IF(E998&gt;0,"No",IF(E998&lt;0,"No","Yes")))</f>
        <v>No</v>
      </c>
      <c r="G998" s="34">
        <v>11</v>
      </c>
      <c r="H998" s="27" t="str">
        <f>IF($B998="N/A","N/A",IF(G998&gt;0,"No",IF(G998&lt;0,"No","Yes")))</f>
        <v>No</v>
      </c>
      <c r="I998" s="28" t="s">
        <v>1207</v>
      </c>
      <c r="J998" s="28">
        <v>-53.8</v>
      </c>
      <c r="K998" s="29" t="s">
        <v>1193</v>
      </c>
      <c r="L998" s="30" t="str">
        <f t="shared" si="274"/>
        <v>No</v>
      </c>
    </row>
    <row r="999" spans="1:12">
      <c r="A999" s="55" t="s">
        <v>836</v>
      </c>
      <c r="B999" s="25" t="s">
        <v>49</v>
      </c>
      <c r="C999" s="31">
        <v>0</v>
      </c>
      <c r="D999" s="27" t="str">
        <f t="shared" ref="D999:D1000" si="279">IF($B999="N/A","N/A",IF(C999&gt;10,"No",IF(C999&lt;-10,"No","Yes")))</f>
        <v>N/A</v>
      </c>
      <c r="E999" s="31">
        <v>13102</v>
      </c>
      <c r="F999" s="27" t="str">
        <f t="shared" ref="F999:F1000" si="280">IF($B999="N/A","N/A",IF(E999&gt;10,"No",IF(E999&lt;-10,"No","Yes")))</f>
        <v>N/A</v>
      </c>
      <c r="G999" s="31">
        <v>8341</v>
      </c>
      <c r="H999" s="27" t="str">
        <f t="shared" ref="H999:H1000" si="281">IF($B999="N/A","N/A",IF(G999&gt;10,"No",IF(G999&lt;-10,"No","Yes")))</f>
        <v>N/A</v>
      </c>
      <c r="I999" s="28" t="s">
        <v>1207</v>
      </c>
      <c r="J999" s="28">
        <v>-36.299999999999997</v>
      </c>
      <c r="K999" s="29" t="s">
        <v>1193</v>
      </c>
      <c r="L999" s="30" t="str">
        <f t="shared" si="274"/>
        <v>No</v>
      </c>
    </row>
    <row r="1000" spans="1:12">
      <c r="A1000" s="55" t="s">
        <v>951</v>
      </c>
      <c r="B1000" s="25" t="s">
        <v>49</v>
      </c>
      <c r="C1000" s="31" t="s">
        <v>49</v>
      </c>
      <c r="D1000" s="27" t="str">
        <f t="shared" si="279"/>
        <v>N/A</v>
      </c>
      <c r="E1000" s="31">
        <v>1007.8461538</v>
      </c>
      <c r="F1000" s="27" t="str">
        <f t="shared" si="280"/>
        <v>N/A</v>
      </c>
      <c r="G1000" s="31">
        <v>1390.1666667</v>
      </c>
      <c r="H1000" s="27" t="str">
        <f t="shared" si="281"/>
        <v>N/A</v>
      </c>
      <c r="I1000" s="28" t="s">
        <v>49</v>
      </c>
      <c r="J1000" s="28">
        <v>37.93</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8618.1905884999996</v>
      </c>
      <c r="D1002" s="27" t="str">
        <f t="shared" ref="D1002:D1013" si="282">IF($B1002="N/A","N/A",IF(C1002&gt;10,"No",IF(C1002&lt;-10,"No","Yes")))</f>
        <v>N/A</v>
      </c>
      <c r="E1002" s="31">
        <v>9392.7545064000005</v>
      </c>
      <c r="F1002" s="27" t="str">
        <f t="shared" ref="F1002:F1013" si="283">IF($B1002="N/A","N/A",IF(E1002&gt;10,"No",IF(E1002&lt;-10,"No","Yes")))</f>
        <v>N/A</v>
      </c>
      <c r="G1002" s="31">
        <v>9861.1425534999998</v>
      </c>
      <c r="H1002" s="27" t="str">
        <f t="shared" ref="H1002:H1013" si="284">IF($B1002="N/A","N/A",IF(G1002&gt;10,"No",IF(G1002&lt;-10,"No","Yes")))</f>
        <v>N/A</v>
      </c>
      <c r="I1002" s="28">
        <v>8.9879999999999995</v>
      </c>
      <c r="J1002" s="28">
        <v>4.9870000000000001</v>
      </c>
      <c r="K1002" s="29" t="s">
        <v>1193</v>
      </c>
      <c r="L1002" s="30" t="str">
        <f t="shared" ref="L1002:L1013" si="285">IF(J1002="Div by 0", "N/A", IF(K1002="N/A","N/A", IF(J1002&gt;VALUE(MID(K1002,1,2)), "No", IF(J1002&lt;-1*VALUE(MID(K1002,1,2)), "No", "Yes"))))</f>
        <v>Yes</v>
      </c>
    </row>
    <row r="1003" spans="1:12">
      <c r="A1003" s="48" t="s">
        <v>702</v>
      </c>
      <c r="B1003" s="25" t="s">
        <v>49</v>
      </c>
      <c r="C1003" s="31">
        <v>4108.4012742000004</v>
      </c>
      <c r="D1003" s="27" t="str">
        <f t="shared" si="282"/>
        <v>N/A</v>
      </c>
      <c r="E1003" s="31">
        <v>4774.3117996999999</v>
      </c>
      <c r="F1003" s="27" t="str">
        <f t="shared" si="283"/>
        <v>N/A</v>
      </c>
      <c r="G1003" s="31">
        <v>5154.0210161000005</v>
      </c>
      <c r="H1003" s="27" t="str">
        <f t="shared" si="284"/>
        <v>N/A</v>
      </c>
      <c r="I1003" s="28">
        <v>16.21</v>
      </c>
      <c r="J1003" s="28">
        <v>7.9530000000000003</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2393.1459675000001</v>
      </c>
      <c r="D1005" s="27" t="str">
        <f t="shared" si="282"/>
        <v>N/A</v>
      </c>
      <c r="E1005" s="31">
        <v>2735.2573034000002</v>
      </c>
      <c r="F1005" s="27" t="str">
        <f t="shared" si="283"/>
        <v>N/A</v>
      </c>
      <c r="G1005" s="31">
        <v>2699.2095668000002</v>
      </c>
      <c r="H1005" s="27" t="str">
        <f t="shared" si="284"/>
        <v>N/A</v>
      </c>
      <c r="I1005" s="28">
        <v>14.3</v>
      </c>
      <c r="J1005" s="28">
        <v>-1.32</v>
      </c>
      <c r="K1005" s="29" t="s">
        <v>1193</v>
      </c>
      <c r="L1005" s="30" t="str">
        <f t="shared" si="285"/>
        <v>Yes</v>
      </c>
    </row>
    <row r="1006" spans="1:12">
      <c r="A1006" s="48" t="s">
        <v>705</v>
      </c>
      <c r="B1006" s="25" t="s">
        <v>49</v>
      </c>
      <c r="C1006" s="31">
        <v>23068.139227</v>
      </c>
      <c r="D1006" s="27" t="str">
        <f t="shared" si="282"/>
        <v>N/A</v>
      </c>
      <c r="E1006" s="31">
        <v>23981.478089</v>
      </c>
      <c r="F1006" s="27" t="str">
        <f t="shared" si="283"/>
        <v>N/A</v>
      </c>
      <c r="G1006" s="31">
        <v>25019.091542999999</v>
      </c>
      <c r="H1006" s="27" t="str">
        <f t="shared" si="284"/>
        <v>N/A</v>
      </c>
      <c r="I1006" s="28">
        <v>3.9590000000000001</v>
      </c>
      <c r="J1006" s="28">
        <v>4.327</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6498.8879704000001</v>
      </c>
      <c r="D1008" s="27" t="str">
        <f t="shared" si="282"/>
        <v>N/A</v>
      </c>
      <c r="E1008" s="31">
        <v>6962.5258895999996</v>
      </c>
      <c r="F1008" s="27" t="str">
        <f t="shared" si="283"/>
        <v>N/A</v>
      </c>
      <c r="G1008" s="31">
        <v>7327.0996615000004</v>
      </c>
      <c r="H1008" s="27" t="str">
        <f t="shared" si="284"/>
        <v>N/A</v>
      </c>
      <c r="I1008" s="28">
        <v>7.1340000000000003</v>
      </c>
      <c r="J1008" s="28">
        <v>5.2359999999999998</v>
      </c>
      <c r="K1008" s="29" t="s">
        <v>1193</v>
      </c>
      <c r="L1008" s="30" t="str">
        <f t="shared" si="285"/>
        <v>Yes</v>
      </c>
    </row>
    <row r="1009" spans="1:12">
      <c r="A1009" s="5" t="s">
        <v>707</v>
      </c>
      <c r="B1009" s="36" t="s">
        <v>49</v>
      </c>
      <c r="C1009" s="47">
        <v>4923.3196239999997</v>
      </c>
      <c r="D1009" s="33" t="str">
        <f t="shared" si="282"/>
        <v>N/A</v>
      </c>
      <c r="E1009" s="47">
        <v>5342.7103616000004</v>
      </c>
      <c r="F1009" s="33" t="str">
        <f t="shared" si="283"/>
        <v>N/A</v>
      </c>
      <c r="G1009" s="47">
        <v>5753.0224107000004</v>
      </c>
      <c r="H1009" s="33" t="str">
        <f t="shared" si="284"/>
        <v>N/A</v>
      </c>
      <c r="I1009" s="35">
        <v>8.5180000000000007</v>
      </c>
      <c r="J1009" s="35">
        <v>7.68</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3375.2697551000001</v>
      </c>
      <c r="D1011" s="33" t="str">
        <f t="shared" si="282"/>
        <v>N/A</v>
      </c>
      <c r="E1011" s="47">
        <v>3786.4462109999999</v>
      </c>
      <c r="F1011" s="33" t="str">
        <f t="shared" si="283"/>
        <v>N/A</v>
      </c>
      <c r="G1011" s="47">
        <v>3742.0729259999998</v>
      </c>
      <c r="H1011" s="33" t="str">
        <f t="shared" si="284"/>
        <v>N/A</v>
      </c>
      <c r="I1011" s="35">
        <v>12.18</v>
      </c>
      <c r="J1011" s="35">
        <v>-1.17</v>
      </c>
      <c r="K1011" s="36" t="s">
        <v>1193</v>
      </c>
      <c r="L1011" s="30" t="str">
        <f t="shared" si="285"/>
        <v>Yes</v>
      </c>
    </row>
    <row r="1012" spans="1:12">
      <c r="A1012" s="5" t="s">
        <v>723</v>
      </c>
      <c r="B1012" s="36" t="s">
        <v>49</v>
      </c>
      <c r="C1012" s="47">
        <v>29672.928545999999</v>
      </c>
      <c r="D1012" s="33" t="str">
        <f t="shared" si="282"/>
        <v>N/A</v>
      </c>
      <c r="E1012" s="47">
        <v>30955.202550000002</v>
      </c>
      <c r="F1012" s="33" t="str">
        <f t="shared" si="283"/>
        <v>N/A</v>
      </c>
      <c r="G1012" s="47">
        <v>32398.869895</v>
      </c>
      <c r="H1012" s="33" t="str">
        <f t="shared" si="284"/>
        <v>N/A</v>
      </c>
      <c r="I1012" s="35">
        <v>4.3209999999999997</v>
      </c>
      <c r="J1012" s="35">
        <v>4.6639999999999997</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43282129</v>
      </c>
      <c r="D1015" s="27" t="str">
        <f t="shared" ref="D1015:D1084" si="286">IF($B1015="N/A","N/A",IF(C1015&gt;10,"No",IF(C1015&lt;-10,"No","Yes")))</f>
        <v>N/A</v>
      </c>
      <c r="E1015" s="31">
        <v>55799673</v>
      </c>
      <c r="F1015" s="27" t="str">
        <f t="shared" ref="F1015:F1084" si="287">IF($B1015="N/A","N/A",IF(E1015&gt;10,"No",IF(E1015&lt;-10,"No","Yes")))</f>
        <v>N/A</v>
      </c>
      <c r="G1015" s="31">
        <v>60120732</v>
      </c>
      <c r="H1015" s="27" t="str">
        <f t="shared" ref="H1015:H1084" si="288">IF($B1015="N/A","N/A",IF(G1015&gt;10,"No",IF(G1015&lt;-10,"No","Yes")))</f>
        <v>N/A</v>
      </c>
      <c r="I1015" s="28">
        <v>28.92</v>
      </c>
      <c r="J1015" s="28">
        <v>7.7439999999999998</v>
      </c>
      <c r="K1015" s="29" t="s">
        <v>1193</v>
      </c>
      <c r="L1015" s="30" t="str">
        <f t="shared" ref="L1015:L1046" si="289">IF(J1015="Div by 0", "N/A", IF(K1015="N/A","N/A", IF(J1015&gt;VALUE(MID(K1015,1,2)), "No", IF(J1015&lt;-1*VALUE(MID(K1015,1,2)), "No", "Yes"))))</f>
        <v>Yes</v>
      </c>
    </row>
    <row r="1016" spans="1:12">
      <c r="A1016" s="46" t="s">
        <v>94</v>
      </c>
      <c r="B1016" s="25" t="s">
        <v>49</v>
      </c>
      <c r="C1016" s="26">
        <v>14413</v>
      </c>
      <c r="D1016" s="27" t="str">
        <f t="shared" si="286"/>
        <v>N/A</v>
      </c>
      <c r="E1016" s="26">
        <v>21174</v>
      </c>
      <c r="F1016" s="27" t="str">
        <f t="shared" si="287"/>
        <v>N/A</v>
      </c>
      <c r="G1016" s="26">
        <v>22536</v>
      </c>
      <c r="H1016" s="27" t="str">
        <f t="shared" si="288"/>
        <v>N/A</v>
      </c>
      <c r="I1016" s="28">
        <v>46.91</v>
      </c>
      <c r="J1016" s="28">
        <v>6.4320000000000004</v>
      </c>
      <c r="K1016" s="29" t="s">
        <v>1193</v>
      </c>
      <c r="L1016" s="30" t="str">
        <f t="shared" si="289"/>
        <v>Yes</v>
      </c>
    </row>
    <row r="1017" spans="1:12">
      <c r="A1017" s="46" t="s">
        <v>360</v>
      </c>
      <c r="B1017" s="25" t="s">
        <v>49</v>
      </c>
      <c r="C1017" s="31">
        <v>3002.9923680000002</v>
      </c>
      <c r="D1017" s="27" t="str">
        <f t="shared" si="286"/>
        <v>N/A</v>
      </c>
      <c r="E1017" s="31">
        <v>2635.2920091000001</v>
      </c>
      <c r="F1017" s="27" t="str">
        <f t="shared" si="287"/>
        <v>N/A</v>
      </c>
      <c r="G1017" s="31">
        <v>2667.7641107999998</v>
      </c>
      <c r="H1017" s="27" t="str">
        <f t="shared" si="288"/>
        <v>N/A</v>
      </c>
      <c r="I1017" s="28">
        <v>-12.2</v>
      </c>
      <c r="J1017" s="28">
        <v>1.232</v>
      </c>
      <c r="K1017" s="29" t="s">
        <v>1193</v>
      </c>
      <c r="L1017" s="30" t="str">
        <f t="shared" si="289"/>
        <v>Yes</v>
      </c>
    </row>
    <row r="1018" spans="1:12">
      <c r="A1018" s="46" t="s">
        <v>361</v>
      </c>
      <c r="B1018" s="25" t="s">
        <v>49</v>
      </c>
      <c r="C1018" s="26">
        <v>1.8438215499999999</v>
      </c>
      <c r="D1018" s="27" t="str">
        <f t="shared" si="286"/>
        <v>N/A</v>
      </c>
      <c r="E1018" s="26">
        <v>1.0487390195999999</v>
      </c>
      <c r="F1018" s="27" t="str">
        <f t="shared" si="287"/>
        <v>N/A</v>
      </c>
      <c r="G1018" s="26">
        <v>0.84890841319999999</v>
      </c>
      <c r="H1018" s="27" t="str">
        <f t="shared" si="288"/>
        <v>N/A</v>
      </c>
      <c r="I1018" s="28">
        <v>-43.1</v>
      </c>
      <c r="J1018" s="28">
        <v>-19.100000000000001</v>
      </c>
      <c r="K1018" s="29" t="s">
        <v>1193</v>
      </c>
      <c r="L1018" s="30" t="str">
        <f t="shared" si="289"/>
        <v>Yes</v>
      </c>
    </row>
    <row r="1019" spans="1:12">
      <c r="A1019" s="46" t="s">
        <v>362</v>
      </c>
      <c r="B1019" s="25" t="s">
        <v>49</v>
      </c>
      <c r="C1019" s="31">
        <v>13012365</v>
      </c>
      <c r="D1019" s="27" t="str">
        <f t="shared" si="286"/>
        <v>N/A</v>
      </c>
      <c r="E1019" s="31">
        <v>13100658</v>
      </c>
      <c r="F1019" s="27" t="str">
        <f t="shared" si="287"/>
        <v>N/A</v>
      </c>
      <c r="G1019" s="31">
        <v>13624230</v>
      </c>
      <c r="H1019" s="27" t="str">
        <f t="shared" si="288"/>
        <v>N/A</v>
      </c>
      <c r="I1019" s="28">
        <v>0.67849999999999999</v>
      </c>
      <c r="J1019" s="28">
        <v>3.9969999999999999</v>
      </c>
      <c r="K1019" s="29" t="s">
        <v>1193</v>
      </c>
      <c r="L1019" s="30" t="str">
        <f t="shared" si="289"/>
        <v>Yes</v>
      </c>
    </row>
    <row r="1020" spans="1:12">
      <c r="A1020" s="46" t="s">
        <v>95</v>
      </c>
      <c r="B1020" s="25" t="s">
        <v>49</v>
      </c>
      <c r="C1020" s="26">
        <v>219</v>
      </c>
      <c r="D1020" s="27" t="str">
        <f t="shared" si="286"/>
        <v>N/A</v>
      </c>
      <c r="E1020" s="26">
        <v>213</v>
      </c>
      <c r="F1020" s="27" t="str">
        <f t="shared" si="287"/>
        <v>N/A</v>
      </c>
      <c r="G1020" s="26">
        <v>205</v>
      </c>
      <c r="H1020" s="27" t="str">
        <f t="shared" si="288"/>
        <v>N/A</v>
      </c>
      <c r="I1020" s="28">
        <v>-2.74</v>
      </c>
      <c r="J1020" s="28">
        <v>-3.76</v>
      </c>
      <c r="K1020" s="29" t="s">
        <v>1193</v>
      </c>
      <c r="L1020" s="30" t="str">
        <f t="shared" si="289"/>
        <v>Yes</v>
      </c>
    </row>
    <row r="1021" spans="1:12">
      <c r="A1021" s="46" t="s">
        <v>363</v>
      </c>
      <c r="B1021" s="25" t="s">
        <v>49</v>
      </c>
      <c r="C1021" s="31">
        <v>59417.191781000001</v>
      </c>
      <c r="D1021" s="27" t="str">
        <f t="shared" si="286"/>
        <v>N/A</v>
      </c>
      <c r="E1021" s="31">
        <v>61505.43662</v>
      </c>
      <c r="F1021" s="27" t="str">
        <f t="shared" si="287"/>
        <v>N/A</v>
      </c>
      <c r="G1021" s="31">
        <v>66459.658536999996</v>
      </c>
      <c r="H1021" s="27" t="str">
        <f t="shared" si="288"/>
        <v>N/A</v>
      </c>
      <c r="I1021" s="28">
        <v>3.5150000000000001</v>
      </c>
      <c r="J1021" s="28">
        <v>8.0549999999999997</v>
      </c>
      <c r="K1021" s="29" t="s">
        <v>1193</v>
      </c>
      <c r="L1021" s="30" t="str">
        <f t="shared" si="289"/>
        <v>Yes</v>
      </c>
    </row>
    <row r="1022" spans="1:12">
      <c r="A1022" s="46" t="s">
        <v>364</v>
      </c>
      <c r="B1022" s="25" t="s">
        <v>49</v>
      </c>
      <c r="C1022" s="31">
        <v>3997</v>
      </c>
      <c r="D1022" s="27" t="str">
        <f t="shared" si="286"/>
        <v>N/A</v>
      </c>
      <c r="E1022" s="31">
        <v>162255</v>
      </c>
      <c r="F1022" s="27" t="str">
        <f t="shared" si="287"/>
        <v>N/A</v>
      </c>
      <c r="G1022" s="31">
        <v>42178</v>
      </c>
      <c r="H1022" s="27" t="str">
        <f t="shared" si="288"/>
        <v>N/A</v>
      </c>
      <c r="I1022" s="28">
        <v>3959</v>
      </c>
      <c r="J1022" s="28">
        <v>-74</v>
      </c>
      <c r="K1022" s="29" t="s">
        <v>1193</v>
      </c>
      <c r="L1022" s="30" t="str">
        <f t="shared" si="289"/>
        <v>No</v>
      </c>
    </row>
    <row r="1023" spans="1:12">
      <c r="A1023" s="49" t="s">
        <v>365</v>
      </c>
      <c r="B1023" s="36" t="s">
        <v>49</v>
      </c>
      <c r="C1023" s="34">
        <v>11</v>
      </c>
      <c r="D1023" s="33" t="str">
        <f t="shared" si="286"/>
        <v>N/A</v>
      </c>
      <c r="E1023" s="34">
        <v>96</v>
      </c>
      <c r="F1023" s="33" t="str">
        <f t="shared" si="287"/>
        <v>N/A</v>
      </c>
      <c r="G1023" s="34">
        <v>38</v>
      </c>
      <c r="H1023" s="33" t="str">
        <f t="shared" si="288"/>
        <v>N/A</v>
      </c>
      <c r="I1023" s="35">
        <v>1500</v>
      </c>
      <c r="J1023" s="35">
        <v>-60.4</v>
      </c>
      <c r="K1023" s="36" t="s">
        <v>1193</v>
      </c>
      <c r="L1023" s="30" t="str">
        <f t="shared" si="289"/>
        <v>No</v>
      </c>
    </row>
    <row r="1024" spans="1:12">
      <c r="A1024" s="49" t="s">
        <v>739</v>
      </c>
      <c r="B1024" s="36" t="s">
        <v>49</v>
      </c>
      <c r="C1024" s="47">
        <v>666.16666667000004</v>
      </c>
      <c r="D1024" s="33" t="str">
        <f t="shared" si="286"/>
        <v>N/A</v>
      </c>
      <c r="E1024" s="47">
        <v>1690.15625</v>
      </c>
      <c r="F1024" s="33" t="str">
        <f t="shared" si="287"/>
        <v>N/A</v>
      </c>
      <c r="G1024" s="47">
        <v>1109.9473684</v>
      </c>
      <c r="H1024" s="33" t="str">
        <f t="shared" si="288"/>
        <v>N/A</v>
      </c>
      <c r="I1024" s="35">
        <v>153.69999999999999</v>
      </c>
      <c r="J1024" s="35">
        <v>-34.299999999999997</v>
      </c>
      <c r="K1024" s="36" t="s">
        <v>1193</v>
      </c>
      <c r="L1024" s="30" t="str">
        <f t="shared" si="289"/>
        <v>No</v>
      </c>
    </row>
    <row r="1025" spans="1:12">
      <c r="A1025" s="49" t="s">
        <v>366</v>
      </c>
      <c r="B1025" s="36" t="s">
        <v>49</v>
      </c>
      <c r="C1025" s="47">
        <v>89935139</v>
      </c>
      <c r="D1025" s="33" t="str">
        <f t="shared" si="286"/>
        <v>N/A</v>
      </c>
      <c r="E1025" s="47">
        <v>91931616</v>
      </c>
      <c r="F1025" s="33" t="str">
        <f t="shared" si="287"/>
        <v>N/A</v>
      </c>
      <c r="G1025" s="47">
        <v>94247376</v>
      </c>
      <c r="H1025" s="33" t="str">
        <f t="shared" si="288"/>
        <v>N/A</v>
      </c>
      <c r="I1025" s="35">
        <v>2.2200000000000002</v>
      </c>
      <c r="J1025" s="35">
        <v>2.5190000000000001</v>
      </c>
      <c r="K1025" s="36" t="s">
        <v>1193</v>
      </c>
      <c r="L1025" s="30" t="str">
        <f t="shared" si="289"/>
        <v>Yes</v>
      </c>
    </row>
    <row r="1026" spans="1:12">
      <c r="A1026" s="49" t="s">
        <v>96</v>
      </c>
      <c r="B1026" s="36" t="s">
        <v>49</v>
      </c>
      <c r="C1026" s="34">
        <v>1098</v>
      </c>
      <c r="D1026" s="33" t="str">
        <f t="shared" si="286"/>
        <v>N/A</v>
      </c>
      <c r="E1026" s="34">
        <v>1060</v>
      </c>
      <c r="F1026" s="33" t="str">
        <f t="shared" si="287"/>
        <v>N/A</v>
      </c>
      <c r="G1026" s="34">
        <v>1054</v>
      </c>
      <c r="H1026" s="33" t="str">
        <f t="shared" si="288"/>
        <v>N/A</v>
      </c>
      <c r="I1026" s="35">
        <v>-3.46</v>
      </c>
      <c r="J1026" s="35">
        <v>-0.56599999999999995</v>
      </c>
      <c r="K1026" s="36" t="s">
        <v>1193</v>
      </c>
      <c r="L1026" s="30" t="str">
        <f t="shared" si="289"/>
        <v>Yes</v>
      </c>
    </row>
    <row r="1027" spans="1:12">
      <c r="A1027" s="49" t="s">
        <v>367</v>
      </c>
      <c r="B1027" s="36" t="s">
        <v>49</v>
      </c>
      <c r="C1027" s="47">
        <v>81908.141166000001</v>
      </c>
      <c r="D1027" s="33" t="str">
        <f t="shared" si="286"/>
        <v>N/A</v>
      </c>
      <c r="E1027" s="47">
        <v>86727.939622999998</v>
      </c>
      <c r="F1027" s="33" t="str">
        <f t="shared" si="287"/>
        <v>N/A</v>
      </c>
      <c r="G1027" s="47">
        <v>89418.762807999999</v>
      </c>
      <c r="H1027" s="33" t="str">
        <f t="shared" si="288"/>
        <v>N/A</v>
      </c>
      <c r="I1027" s="35">
        <v>5.8840000000000003</v>
      </c>
      <c r="J1027" s="35">
        <v>3.1030000000000002</v>
      </c>
      <c r="K1027" s="36" t="s">
        <v>1193</v>
      </c>
      <c r="L1027" s="30" t="str">
        <f t="shared" si="289"/>
        <v>Yes</v>
      </c>
    </row>
    <row r="1028" spans="1:12">
      <c r="A1028" s="49" t="s">
        <v>368</v>
      </c>
      <c r="B1028" s="36" t="s">
        <v>49</v>
      </c>
      <c r="C1028" s="47">
        <v>420191589</v>
      </c>
      <c r="D1028" s="33" t="str">
        <f t="shared" si="286"/>
        <v>N/A</v>
      </c>
      <c r="E1028" s="47">
        <v>433659109</v>
      </c>
      <c r="F1028" s="33" t="str">
        <f t="shared" si="287"/>
        <v>N/A</v>
      </c>
      <c r="G1028" s="47">
        <v>444625127</v>
      </c>
      <c r="H1028" s="33" t="str">
        <f t="shared" si="288"/>
        <v>N/A</v>
      </c>
      <c r="I1028" s="35">
        <v>3.2050000000000001</v>
      </c>
      <c r="J1028" s="35">
        <v>2.5289999999999999</v>
      </c>
      <c r="K1028" s="36" t="s">
        <v>1193</v>
      </c>
      <c r="L1028" s="30" t="str">
        <f t="shared" si="289"/>
        <v>Yes</v>
      </c>
    </row>
    <row r="1029" spans="1:12">
      <c r="A1029" s="49" t="s">
        <v>369</v>
      </c>
      <c r="B1029" s="36" t="s">
        <v>49</v>
      </c>
      <c r="C1029" s="34">
        <v>15415</v>
      </c>
      <c r="D1029" s="33" t="str">
        <f t="shared" si="286"/>
        <v>N/A</v>
      </c>
      <c r="E1029" s="34">
        <v>15382</v>
      </c>
      <c r="F1029" s="33" t="str">
        <f t="shared" si="287"/>
        <v>N/A</v>
      </c>
      <c r="G1029" s="34">
        <v>15233</v>
      </c>
      <c r="H1029" s="33" t="str">
        <f t="shared" si="288"/>
        <v>N/A</v>
      </c>
      <c r="I1029" s="35">
        <v>-0.214</v>
      </c>
      <c r="J1029" s="35">
        <v>-0.96899999999999997</v>
      </c>
      <c r="K1029" s="36" t="s">
        <v>1193</v>
      </c>
      <c r="L1029" s="30" t="str">
        <f t="shared" si="289"/>
        <v>Yes</v>
      </c>
    </row>
    <row r="1030" spans="1:12">
      <c r="A1030" s="49" t="s">
        <v>370</v>
      </c>
      <c r="B1030" s="36" t="s">
        <v>49</v>
      </c>
      <c r="C1030" s="47">
        <v>27258.617515000002</v>
      </c>
      <c r="D1030" s="33" t="str">
        <f t="shared" si="286"/>
        <v>N/A</v>
      </c>
      <c r="E1030" s="47">
        <v>28192.634833</v>
      </c>
      <c r="F1030" s="33" t="str">
        <f t="shared" si="287"/>
        <v>N/A</v>
      </c>
      <c r="G1030" s="47">
        <v>29188.283791999998</v>
      </c>
      <c r="H1030" s="33" t="str">
        <f t="shared" si="288"/>
        <v>N/A</v>
      </c>
      <c r="I1030" s="35">
        <v>3.427</v>
      </c>
      <c r="J1030" s="35">
        <v>3.532</v>
      </c>
      <c r="K1030" s="36" t="s">
        <v>1193</v>
      </c>
      <c r="L1030" s="30" t="str">
        <f t="shared" si="289"/>
        <v>Yes</v>
      </c>
    </row>
    <row r="1031" spans="1:12">
      <c r="A1031" s="49" t="s">
        <v>371</v>
      </c>
      <c r="B1031" s="36" t="s">
        <v>49</v>
      </c>
      <c r="C1031" s="47">
        <v>20629827</v>
      </c>
      <c r="D1031" s="33" t="str">
        <f t="shared" si="286"/>
        <v>N/A</v>
      </c>
      <c r="E1031" s="47">
        <v>21096220</v>
      </c>
      <c r="F1031" s="33" t="str">
        <f t="shared" si="287"/>
        <v>N/A</v>
      </c>
      <c r="G1031" s="47">
        <v>18900706</v>
      </c>
      <c r="H1031" s="33" t="str">
        <f t="shared" si="288"/>
        <v>N/A</v>
      </c>
      <c r="I1031" s="35">
        <v>2.2610000000000001</v>
      </c>
      <c r="J1031" s="35">
        <v>-10.4</v>
      </c>
      <c r="K1031" s="36" t="s">
        <v>1193</v>
      </c>
      <c r="L1031" s="30" t="str">
        <f t="shared" si="289"/>
        <v>Yes</v>
      </c>
    </row>
    <row r="1032" spans="1:12">
      <c r="A1032" s="49" t="s">
        <v>97</v>
      </c>
      <c r="B1032" s="36" t="s">
        <v>49</v>
      </c>
      <c r="C1032" s="34">
        <v>87613</v>
      </c>
      <c r="D1032" s="33" t="str">
        <f t="shared" si="286"/>
        <v>N/A</v>
      </c>
      <c r="E1032" s="34">
        <v>91158</v>
      </c>
      <c r="F1032" s="33" t="str">
        <f t="shared" si="287"/>
        <v>N/A</v>
      </c>
      <c r="G1032" s="34">
        <v>89174</v>
      </c>
      <c r="H1032" s="33" t="str">
        <f t="shared" si="288"/>
        <v>N/A</v>
      </c>
      <c r="I1032" s="35">
        <v>4.0460000000000003</v>
      </c>
      <c r="J1032" s="35">
        <v>-2.1800000000000002</v>
      </c>
      <c r="K1032" s="36" t="s">
        <v>1193</v>
      </c>
      <c r="L1032" s="30" t="str">
        <f t="shared" si="289"/>
        <v>Yes</v>
      </c>
    </row>
    <row r="1033" spans="1:12">
      <c r="A1033" s="49" t="s">
        <v>372</v>
      </c>
      <c r="B1033" s="36" t="s">
        <v>49</v>
      </c>
      <c r="C1033" s="47">
        <v>235.46536473</v>
      </c>
      <c r="D1033" s="33" t="str">
        <f t="shared" si="286"/>
        <v>N/A</v>
      </c>
      <c r="E1033" s="47">
        <v>231.42477896</v>
      </c>
      <c r="F1033" s="33" t="str">
        <f t="shared" si="287"/>
        <v>N/A</v>
      </c>
      <c r="G1033" s="47">
        <v>211.95310291999999</v>
      </c>
      <c r="H1033" s="33" t="str">
        <f t="shared" si="288"/>
        <v>N/A</v>
      </c>
      <c r="I1033" s="35">
        <v>-1.72</v>
      </c>
      <c r="J1033" s="35">
        <v>-8.41</v>
      </c>
      <c r="K1033" s="36" t="s">
        <v>1193</v>
      </c>
      <c r="L1033" s="30" t="str">
        <f t="shared" si="289"/>
        <v>Yes</v>
      </c>
    </row>
    <row r="1034" spans="1:12">
      <c r="A1034" s="49" t="s">
        <v>373</v>
      </c>
      <c r="B1034" s="36" t="s">
        <v>49</v>
      </c>
      <c r="C1034" s="47">
        <v>4123642</v>
      </c>
      <c r="D1034" s="33" t="str">
        <f t="shared" si="286"/>
        <v>N/A</v>
      </c>
      <c r="E1034" s="47">
        <v>4428700</v>
      </c>
      <c r="F1034" s="33" t="str">
        <f t="shared" si="287"/>
        <v>N/A</v>
      </c>
      <c r="G1034" s="47">
        <v>4941837</v>
      </c>
      <c r="H1034" s="33" t="str">
        <f t="shared" si="288"/>
        <v>N/A</v>
      </c>
      <c r="I1034" s="35">
        <v>7.3979999999999997</v>
      </c>
      <c r="J1034" s="35">
        <v>11.59</v>
      </c>
      <c r="K1034" s="36" t="s">
        <v>1193</v>
      </c>
      <c r="L1034" s="30" t="str">
        <f t="shared" si="289"/>
        <v>Yes</v>
      </c>
    </row>
    <row r="1035" spans="1:12">
      <c r="A1035" s="49" t="s">
        <v>98</v>
      </c>
      <c r="B1035" s="36" t="s">
        <v>49</v>
      </c>
      <c r="C1035" s="34">
        <v>13335</v>
      </c>
      <c r="D1035" s="33" t="str">
        <f t="shared" si="286"/>
        <v>N/A</v>
      </c>
      <c r="E1035" s="34">
        <v>13750</v>
      </c>
      <c r="F1035" s="33" t="str">
        <f t="shared" si="287"/>
        <v>N/A</v>
      </c>
      <c r="G1035" s="34">
        <v>14274</v>
      </c>
      <c r="H1035" s="33" t="str">
        <f t="shared" si="288"/>
        <v>N/A</v>
      </c>
      <c r="I1035" s="35">
        <v>3.1120000000000001</v>
      </c>
      <c r="J1035" s="35">
        <v>3.8109999999999999</v>
      </c>
      <c r="K1035" s="36" t="s">
        <v>1193</v>
      </c>
      <c r="L1035" s="30" t="str">
        <f t="shared" si="289"/>
        <v>Yes</v>
      </c>
    </row>
    <row r="1036" spans="1:12">
      <c r="A1036" s="49" t="s">
        <v>374</v>
      </c>
      <c r="B1036" s="36" t="s">
        <v>49</v>
      </c>
      <c r="C1036" s="47">
        <v>309.23449569000002</v>
      </c>
      <c r="D1036" s="33" t="str">
        <f t="shared" si="286"/>
        <v>N/A</v>
      </c>
      <c r="E1036" s="47">
        <v>322.08727273</v>
      </c>
      <c r="F1036" s="33" t="str">
        <f t="shared" si="287"/>
        <v>N/A</v>
      </c>
      <c r="G1036" s="47">
        <v>346.21248423999998</v>
      </c>
      <c r="H1036" s="33" t="str">
        <f t="shared" si="288"/>
        <v>N/A</v>
      </c>
      <c r="I1036" s="35">
        <v>4.1559999999999997</v>
      </c>
      <c r="J1036" s="35">
        <v>7.49</v>
      </c>
      <c r="K1036" s="36" t="s">
        <v>1193</v>
      </c>
      <c r="L1036" s="30" t="str">
        <f t="shared" si="289"/>
        <v>Yes</v>
      </c>
    </row>
    <row r="1037" spans="1:12">
      <c r="A1037" s="49" t="s">
        <v>375</v>
      </c>
      <c r="B1037" s="36" t="s">
        <v>49</v>
      </c>
      <c r="C1037" s="47">
        <v>1475557</v>
      </c>
      <c r="D1037" s="33" t="str">
        <f t="shared" si="286"/>
        <v>N/A</v>
      </c>
      <c r="E1037" s="47">
        <v>1419969</v>
      </c>
      <c r="F1037" s="33" t="str">
        <f t="shared" si="287"/>
        <v>N/A</v>
      </c>
      <c r="G1037" s="47">
        <v>1417904</v>
      </c>
      <c r="H1037" s="33" t="str">
        <f t="shared" si="288"/>
        <v>N/A</v>
      </c>
      <c r="I1037" s="35">
        <v>-3.77</v>
      </c>
      <c r="J1037" s="35">
        <v>-0.14499999999999999</v>
      </c>
      <c r="K1037" s="36" t="s">
        <v>1193</v>
      </c>
      <c r="L1037" s="30" t="str">
        <f t="shared" si="289"/>
        <v>Yes</v>
      </c>
    </row>
    <row r="1038" spans="1:12">
      <c r="A1038" s="46" t="s">
        <v>99</v>
      </c>
      <c r="B1038" s="25" t="s">
        <v>49</v>
      </c>
      <c r="C1038" s="26">
        <v>27406</v>
      </c>
      <c r="D1038" s="27" t="str">
        <f t="shared" si="286"/>
        <v>N/A</v>
      </c>
      <c r="E1038" s="26">
        <v>24258</v>
      </c>
      <c r="F1038" s="27" t="str">
        <f t="shared" si="287"/>
        <v>N/A</v>
      </c>
      <c r="G1038" s="26">
        <v>21631</v>
      </c>
      <c r="H1038" s="27" t="str">
        <f t="shared" si="288"/>
        <v>N/A</v>
      </c>
      <c r="I1038" s="28">
        <v>-11.5</v>
      </c>
      <c r="J1038" s="28">
        <v>-10.8</v>
      </c>
      <c r="K1038" s="29" t="s">
        <v>1193</v>
      </c>
      <c r="L1038" s="30" t="str">
        <f t="shared" si="289"/>
        <v>Yes</v>
      </c>
    </row>
    <row r="1039" spans="1:12">
      <c r="A1039" s="46" t="s">
        <v>376</v>
      </c>
      <c r="B1039" s="25" t="s">
        <v>49</v>
      </c>
      <c r="C1039" s="31">
        <v>53.840655331000001</v>
      </c>
      <c r="D1039" s="27" t="str">
        <f t="shared" si="286"/>
        <v>N/A</v>
      </c>
      <c r="E1039" s="31">
        <v>58.536111798</v>
      </c>
      <c r="F1039" s="27" t="str">
        <f t="shared" si="287"/>
        <v>N/A</v>
      </c>
      <c r="G1039" s="31">
        <v>65.549627849000004</v>
      </c>
      <c r="H1039" s="27" t="str">
        <f t="shared" si="288"/>
        <v>N/A</v>
      </c>
      <c r="I1039" s="28">
        <v>8.7210000000000001</v>
      </c>
      <c r="J1039" s="28">
        <v>11.98</v>
      </c>
      <c r="K1039" s="29" t="s">
        <v>1193</v>
      </c>
      <c r="L1039" s="30" t="str">
        <f t="shared" si="289"/>
        <v>Yes</v>
      </c>
    </row>
    <row r="1040" spans="1:12">
      <c r="A1040" s="46" t="s">
        <v>377</v>
      </c>
      <c r="B1040" s="25" t="s">
        <v>49</v>
      </c>
      <c r="C1040" s="31">
        <v>7575455</v>
      </c>
      <c r="D1040" s="27" t="str">
        <f t="shared" si="286"/>
        <v>N/A</v>
      </c>
      <c r="E1040" s="31">
        <v>16407008</v>
      </c>
      <c r="F1040" s="27" t="str">
        <f t="shared" si="287"/>
        <v>N/A</v>
      </c>
      <c r="G1040" s="31">
        <v>18724954</v>
      </c>
      <c r="H1040" s="27" t="str">
        <f t="shared" si="288"/>
        <v>N/A</v>
      </c>
      <c r="I1040" s="28">
        <v>116.6</v>
      </c>
      <c r="J1040" s="28">
        <v>14.13</v>
      </c>
      <c r="K1040" s="29" t="s">
        <v>1193</v>
      </c>
      <c r="L1040" s="30" t="str">
        <f t="shared" si="289"/>
        <v>Yes</v>
      </c>
    </row>
    <row r="1041" spans="1:12">
      <c r="A1041" s="46" t="s">
        <v>378</v>
      </c>
      <c r="B1041" s="25" t="s">
        <v>49</v>
      </c>
      <c r="C1041" s="26">
        <v>35602</v>
      </c>
      <c r="D1041" s="27" t="str">
        <f t="shared" si="286"/>
        <v>N/A</v>
      </c>
      <c r="E1041" s="26">
        <v>47809</v>
      </c>
      <c r="F1041" s="27" t="str">
        <f t="shared" si="287"/>
        <v>N/A</v>
      </c>
      <c r="G1041" s="26">
        <v>50688</v>
      </c>
      <c r="H1041" s="27" t="str">
        <f t="shared" si="288"/>
        <v>N/A</v>
      </c>
      <c r="I1041" s="28">
        <v>34.29</v>
      </c>
      <c r="J1041" s="28">
        <v>6.0220000000000002</v>
      </c>
      <c r="K1041" s="29" t="s">
        <v>1193</v>
      </c>
      <c r="L1041" s="30" t="str">
        <f t="shared" si="289"/>
        <v>Yes</v>
      </c>
    </row>
    <row r="1042" spans="1:12">
      <c r="A1042" s="46" t="s">
        <v>379</v>
      </c>
      <c r="B1042" s="25" t="s">
        <v>49</v>
      </c>
      <c r="C1042" s="31">
        <v>212.78172574999999</v>
      </c>
      <c r="D1042" s="27" t="str">
        <f t="shared" si="286"/>
        <v>N/A</v>
      </c>
      <c r="E1042" s="31">
        <v>343.17823004000002</v>
      </c>
      <c r="F1042" s="27" t="str">
        <f t="shared" si="287"/>
        <v>N/A</v>
      </c>
      <c r="G1042" s="31">
        <v>369.41591698000002</v>
      </c>
      <c r="H1042" s="27" t="str">
        <f t="shared" si="288"/>
        <v>N/A</v>
      </c>
      <c r="I1042" s="28">
        <v>61.28</v>
      </c>
      <c r="J1042" s="28">
        <v>7.6449999999999996</v>
      </c>
      <c r="K1042" s="29" t="s">
        <v>1193</v>
      </c>
      <c r="L1042" s="30" t="str">
        <f t="shared" si="289"/>
        <v>Yes</v>
      </c>
    </row>
    <row r="1043" spans="1:12">
      <c r="A1043" s="46" t="s">
        <v>380</v>
      </c>
      <c r="B1043" s="25" t="s">
        <v>49</v>
      </c>
      <c r="C1043" s="31">
        <v>21241839</v>
      </c>
      <c r="D1043" s="27" t="str">
        <f t="shared" si="286"/>
        <v>N/A</v>
      </c>
      <c r="E1043" s="31">
        <v>22145299</v>
      </c>
      <c r="F1043" s="27" t="str">
        <f t="shared" si="287"/>
        <v>N/A</v>
      </c>
      <c r="G1043" s="31">
        <v>27878329</v>
      </c>
      <c r="H1043" s="27" t="str">
        <f t="shared" si="288"/>
        <v>N/A</v>
      </c>
      <c r="I1043" s="28">
        <v>4.2530000000000001</v>
      </c>
      <c r="J1043" s="28">
        <v>25.89</v>
      </c>
      <c r="K1043" s="29" t="s">
        <v>1193</v>
      </c>
      <c r="L1043" s="30" t="str">
        <f t="shared" si="289"/>
        <v>Yes</v>
      </c>
    </row>
    <row r="1044" spans="1:12">
      <c r="A1044" s="46" t="s">
        <v>100</v>
      </c>
      <c r="B1044" s="25" t="s">
        <v>49</v>
      </c>
      <c r="C1044" s="26">
        <v>35440</v>
      </c>
      <c r="D1044" s="27" t="str">
        <f t="shared" si="286"/>
        <v>N/A</v>
      </c>
      <c r="E1044" s="26">
        <v>34046</v>
      </c>
      <c r="F1044" s="27" t="str">
        <f t="shared" si="287"/>
        <v>N/A</v>
      </c>
      <c r="G1044" s="26">
        <v>35584</v>
      </c>
      <c r="H1044" s="27" t="str">
        <f t="shared" si="288"/>
        <v>N/A</v>
      </c>
      <c r="I1044" s="28">
        <v>-3.93</v>
      </c>
      <c r="J1044" s="28">
        <v>4.5170000000000003</v>
      </c>
      <c r="K1044" s="29" t="s">
        <v>1193</v>
      </c>
      <c r="L1044" s="30" t="str">
        <f t="shared" si="289"/>
        <v>Yes</v>
      </c>
    </row>
    <row r="1045" spans="1:12">
      <c r="A1045" s="46" t="s">
        <v>381</v>
      </c>
      <c r="B1045" s="25" t="s">
        <v>49</v>
      </c>
      <c r="C1045" s="31">
        <v>599.37468962000003</v>
      </c>
      <c r="D1045" s="27" t="str">
        <f t="shared" si="286"/>
        <v>N/A</v>
      </c>
      <c r="E1045" s="31">
        <v>650.45229983000002</v>
      </c>
      <c r="F1045" s="27" t="str">
        <f t="shared" si="287"/>
        <v>N/A</v>
      </c>
      <c r="G1045" s="31">
        <v>783.45124212999997</v>
      </c>
      <c r="H1045" s="27" t="str">
        <f t="shared" si="288"/>
        <v>N/A</v>
      </c>
      <c r="I1045" s="28">
        <v>8.5220000000000002</v>
      </c>
      <c r="J1045" s="28">
        <v>20.45</v>
      </c>
      <c r="K1045" s="29" t="s">
        <v>1193</v>
      </c>
      <c r="L1045" s="30" t="str">
        <f t="shared" si="289"/>
        <v>Yes</v>
      </c>
    </row>
    <row r="1046" spans="1:12">
      <c r="A1046" s="46" t="s">
        <v>382</v>
      </c>
      <c r="B1046" s="25" t="s">
        <v>49</v>
      </c>
      <c r="C1046" s="31">
        <v>446901</v>
      </c>
      <c r="D1046" s="27" t="str">
        <f t="shared" si="286"/>
        <v>N/A</v>
      </c>
      <c r="E1046" s="31">
        <v>470445</v>
      </c>
      <c r="F1046" s="27" t="str">
        <f t="shared" si="287"/>
        <v>N/A</v>
      </c>
      <c r="G1046" s="31">
        <v>1313892</v>
      </c>
      <c r="H1046" s="27" t="str">
        <f t="shared" si="288"/>
        <v>N/A</v>
      </c>
      <c r="I1046" s="28">
        <v>5.2679999999999998</v>
      </c>
      <c r="J1046" s="28">
        <v>179.3</v>
      </c>
      <c r="K1046" s="29" t="s">
        <v>1193</v>
      </c>
      <c r="L1046" s="30" t="str">
        <f t="shared" si="289"/>
        <v>No</v>
      </c>
    </row>
    <row r="1047" spans="1:12">
      <c r="A1047" s="46" t="s">
        <v>383</v>
      </c>
      <c r="B1047" s="25" t="s">
        <v>49</v>
      </c>
      <c r="C1047" s="26">
        <v>394</v>
      </c>
      <c r="D1047" s="27" t="str">
        <f t="shared" si="286"/>
        <v>N/A</v>
      </c>
      <c r="E1047" s="26">
        <v>405</v>
      </c>
      <c r="F1047" s="27" t="str">
        <f t="shared" si="287"/>
        <v>N/A</v>
      </c>
      <c r="G1047" s="26">
        <v>825</v>
      </c>
      <c r="H1047" s="27" t="str">
        <f t="shared" si="288"/>
        <v>N/A</v>
      </c>
      <c r="I1047" s="28">
        <v>2.7919999999999998</v>
      </c>
      <c r="J1047" s="28">
        <v>103.7</v>
      </c>
      <c r="K1047" s="29" t="s">
        <v>1193</v>
      </c>
      <c r="L1047" s="30" t="str">
        <f t="shared" ref="L1047:L1084" si="290">IF(J1047="Div by 0", "N/A", IF(K1047="N/A","N/A", IF(J1047&gt;VALUE(MID(K1047,1,2)), "No", IF(J1047&lt;-1*VALUE(MID(K1047,1,2)), "No", "Yes"))))</f>
        <v>No</v>
      </c>
    </row>
    <row r="1048" spans="1:12">
      <c r="A1048" s="46" t="s">
        <v>384</v>
      </c>
      <c r="B1048" s="25" t="s">
        <v>49</v>
      </c>
      <c r="C1048" s="31">
        <v>1134.2664975</v>
      </c>
      <c r="D1048" s="27" t="str">
        <f t="shared" si="286"/>
        <v>N/A</v>
      </c>
      <c r="E1048" s="31">
        <v>1161.5925926</v>
      </c>
      <c r="F1048" s="27" t="str">
        <f t="shared" si="287"/>
        <v>N/A</v>
      </c>
      <c r="G1048" s="31">
        <v>1592.5963635999999</v>
      </c>
      <c r="H1048" s="27" t="str">
        <f t="shared" si="288"/>
        <v>N/A</v>
      </c>
      <c r="I1048" s="28">
        <v>2.4089999999999998</v>
      </c>
      <c r="J1048" s="28">
        <v>37.1</v>
      </c>
      <c r="K1048" s="29" t="s">
        <v>1193</v>
      </c>
      <c r="L1048" s="30" t="str">
        <f t="shared" si="290"/>
        <v>No</v>
      </c>
    </row>
    <row r="1049" spans="1:12">
      <c r="A1049" s="46" t="s">
        <v>385</v>
      </c>
      <c r="B1049" s="25" t="s">
        <v>49</v>
      </c>
      <c r="C1049" s="31">
        <v>13825849</v>
      </c>
      <c r="D1049" s="27" t="str">
        <f t="shared" si="286"/>
        <v>N/A</v>
      </c>
      <c r="E1049" s="31">
        <v>26549618</v>
      </c>
      <c r="F1049" s="27" t="str">
        <f t="shared" si="287"/>
        <v>N/A</v>
      </c>
      <c r="G1049" s="31">
        <v>27234525</v>
      </c>
      <c r="H1049" s="27" t="str">
        <f t="shared" si="288"/>
        <v>N/A</v>
      </c>
      <c r="I1049" s="28">
        <v>92.03</v>
      </c>
      <c r="J1049" s="28">
        <v>2.58</v>
      </c>
      <c r="K1049" s="29" t="s">
        <v>1193</v>
      </c>
      <c r="L1049" s="30" t="str">
        <f t="shared" si="290"/>
        <v>Yes</v>
      </c>
    </row>
    <row r="1050" spans="1:12">
      <c r="A1050" s="46" t="s">
        <v>101</v>
      </c>
      <c r="B1050" s="25" t="s">
        <v>49</v>
      </c>
      <c r="C1050" s="26">
        <v>67212</v>
      </c>
      <c r="D1050" s="27" t="str">
        <f t="shared" si="286"/>
        <v>N/A</v>
      </c>
      <c r="E1050" s="26">
        <v>68122</v>
      </c>
      <c r="F1050" s="27" t="str">
        <f t="shared" si="287"/>
        <v>N/A</v>
      </c>
      <c r="G1050" s="26">
        <v>65677</v>
      </c>
      <c r="H1050" s="27" t="str">
        <f t="shared" si="288"/>
        <v>N/A</v>
      </c>
      <c r="I1050" s="28">
        <v>1.3540000000000001</v>
      </c>
      <c r="J1050" s="28">
        <v>-3.59</v>
      </c>
      <c r="K1050" s="29" t="s">
        <v>1193</v>
      </c>
      <c r="L1050" s="30" t="str">
        <f t="shared" si="290"/>
        <v>Yes</v>
      </c>
    </row>
    <row r="1051" spans="1:12">
      <c r="A1051" s="46" t="s">
        <v>386</v>
      </c>
      <c r="B1051" s="25" t="s">
        <v>49</v>
      </c>
      <c r="C1051" s="31">
        <v>205.70506755</v>
      </c>
      <c r="D1051" s="27" t="str">
        <f t="shared" si="286"/>
        <v>N/A</v>
      </c>
      <c r="E1051" s="31">
        <v>389.73632600000002</v>
      </c>
      <c r="F1051" s="27" t="str">
        <f t="shared" si="287"/>
        <v>N/A</v>
      </c>
      <c r="G1051" s="31">
        <v>414.67370617</v>
      </c>
      <c r="H1051" s="27" t="str">
        <f t="shared" si="288"/>
        <v>N/A</v>
      </c>
      <c r="I1051" s="28">
        <v>89.46</v>
      </c>
      <c r="J1051" s="28">
        <v>6.399</v>
      </c>
      <c r="K1051" s="29" t="s">
        <v>1193</v>
      </c>
      <c r="L1051" s="30" t="str">
        <f t="shared" si="290"/>
        <v>Yes</v>
      </c>
    </row>
    <row r="1052" spans="1:12">
      <c r="A1052" s="46" t="s">
        <v>387</v>
      </c>
      <c r="B1052" s="25" t="s">
        <v>49</v>
      </c>
      <c r="C1052" s="31">
        <v>19738169</v>
      </c>
      <c r="D1052" s="27" t="str">
        <f t="shared" si="286"/>
        <v>N/A</v>
      </c>
      <c r="E1052" s="31">
        <v>16749292</v>
      </c>
      <c r="F1052" s="27" t="str">
        <f t="shared" si="287"/>
        <v>N/A</v>
      </c>
      <c r="G1052" s="31">
        <v>13758191</v>
      </c>
      <c r="H1052" s="27" t="str">
        <f t="shared" si="288"/>
        <v>N/A</v>
      </c>
      <c r="I1052" s="28">
        <v>-15.1</v>
      </c>
      <c r="J1052" s="28">
        <v>-17.899999999999999</v>
      </c>
      <c r="K1052" s="29" t="s">
        <v>1193</v>
      </c>
      <c r="L1052" s="30" t="str">
        <f t="shared" si="290"/>
        <v>Yes</v>
      </c>
    </row>
    <row r="1053" spans="1:12">
      <c r="A1053" s="46" t="s">
        <v>102</v>
      </c>
      <c r="B1053" s="25" t="s">
        <v>49</v>
      </c>
      <c r="C1053" s="26">
        <v>58520</v>
      </c>
      <c r="D1053" s="27" t="str">
        <f t="shared" si="286"/>
        <v>N/A</v>
      </c>
      <c r="E1053" s="26">
        <v>58699</v>
      </c>
      <c r="F1053" s="27" t="str">
        <f t="shared" si="287"/>
        <v>N/A</v>
      </c>
      <c r="G1053" s="26">
        <v>54146</v>
      </c>
      <c r="H1053" s="27" t="str">
        <f t="shared" si="288"/>
        <v>N/A</v>
      </c>
      <c r="I1053" s="28">
        <v>0.30590000000000001</v>
      </c>
      <c r="J1053" s="28">
        <v>-7.76</v>
      </c>
      <c r="K1053" s="29" t="s">
        <v>1193</v>
      </c>
      <c r="L1053" s="30" t="str">
        <f t="shared" si="290"/>
        <v>Yes</v>
      </c>
    </row>
    <row r="1054" spans="1:12">
      <c r="A1054" s="46" t="s">
        <v>388</v>
      </c>
      <c r="B1054" s="25" t="s">
        <v>49</v>
      </c>
      <c r="C1054" s="31">
        <v>337.28928571</v>
      </c>
      <c r="D1054" s="27" t="str">
        <f t="shared" si="286"/>
        <v>N/A</v>
      </c>
      <c r="E1054" s="31">
        <v>285.34203308000002</v>
      </c>
      <c r="F1054" s="27" t="str">
        <f t="shared" si="287"/>
        <v>N/A</v>
      </c>
      <c r="G1054" s="31">
        <v>254.09431906</v>
      </c>
      <c r="H1054" s="27" t="str">
        <f t="shared" si="288"/>
        <v>N/A</v>
      </c>
      <c r="I1054" s="28">
        <v>-15.4</v>
      </c>
      <c r="J1054" s="28">
        <v>-11</v>
      </c>
      <c r="K1054" s="29" t="s">
        <v>1193</v>
      </c>
      <c r="L1054" s="30" t="str">
        <f t="shared" si="290"/>
        <v>Yes</v>
      </c>
    </row>
    <row r="1055" spans="1:12">
      <c r="A1055" s="46" t="s">
        <v>389</v>
      </c>
      <c r="B1055" s="25" t="s">
        <v>49</v>
      </c>
      <c r="C1055" s="31">
        <v>730641</v>
      </c>
      <c r="D1055" s="27" t="str">
        <f t="shared" si="286"/>
        <v>N/A</v>
      </c>
      <c r="E1055" s="31">
        <v>738900</v>
      </c>
      <c r="F1055" s="27" t="str">
        <f t="shared" si="287"/>
        <v>N/A</v>
      </c>
      <c r="G1055" s="31">
        <v>972316</v>
      </c>
      <c r="H1055" s="27" t="str">
        <f t="shared" si="288"/>
        <v>N/A</v>
      </c>
      <c r="I1055" s="28">
        <v>1.1299999999999999</v>
      </c>
      <c r="J1055" s="28">
        <v>31.59</v>
      </c>
      <c r="K1055" s="29" t="s">
        <v>1193</v>
      </c>
      <c r="L1055" s="30" t="str">
        <f t="shared" si="290"/>
        <v>No</v>
      </c>
    </row>
    <row r="1056" spans="1:12">
      <c r="A1056" s="93" t="s">
        <v>625</v>
      </c>
      <c r="B1056" s="26" t="s">
        <v>49</v>
      </c>
      <c r="C1056" s="26">
        <v>2783</v>
      </c>
      <c r="D1056" s="27" t="str">
        <f t="shared" si="286"/>
        <v>N/A</v>
      </c>
      <c r="E1056" s="26">
        <v>3191</v>
      </c>
      <c r="F1056" s="27" t="str">
        <f t="shared" si="287"/>
        <v>N/A</v>
      </c>
      <c r="G1056" s="26">
        <v>3803</v>
      </c>
      <c r="H1056" s="27" t="str">
        <f t="shared" si="288"/>
        <v>N/A</v>
      </c>
      <c r="I1056" s="28">
        <v>14.66</v>
      </c>
      <c r="J1056" s="28">
        <v>19.18</v>
      </c>
      <c r="K1056" s="37" t="s">
        <v>1193</v>
      </c>
      <c r="L1056" s="30" t="str">
        <f t="shared" si="290"/>
        <v>Yes</v>
      </c>
    </row>
    <row r="1057" spans="1:12">
      <c r="A1057" s="46" t="s">
        <v>390</v>
      </c>
      <c r="B1057" s="25" t="s">
        <v>49</v>
      </c>
      <c r="C1057" s="31">
        <v>262.53719008000002</v>
      </c>
      <c r="D1057" s="27" t="str">
        <f t="shared" si="286"/>
        <v>N/A</v>
      </c>
      <c r="E1057" s="31">
        <v>231.55750548</v>
      </c>
      <c r="F1057" s="27" t="str">
        <f t="shared" si="287"/>
        <v>N/A</v>
      </c>
      <c r="G1057" s="31">
        <v>255.67078622</v>
      </c>
      <c r="H1057" s="27" t="str">
        <f t="shared" si="288"/>
        <v>N/A</v>
      </c>
      <c r="I1057" s="28">
        <v>-11.8</v>
      </c>
      <c r="J1057" s="28">
        <v>10.41</v>
      </c>
      <c r="K1057" s="29" t="s">
        <v>1193</v>
      </c>
      <c r="L1057" s="30" t="str">
        <f t="shared" si="290"/>
        <v>Yes</v>
      </c>
    </row>
    <row r="1058" spans="1:12">
      <c r="A1058" s="46" t="s">
        <v>391</v>
      </c>
      <c r="B1058" s="25" t="s">
        <v>49</v>
      </c>
      <c r="C1058" s="31">
        <v>5049203</v>
      </c>
      <c r="D1058" s="27" t="str">
        <f t="shared" si="286"/>
        <v>N/A</v>
      </c>
      <c r="E1058" s="31">
        <v>891641</v>
      </c>
      <c r="F1058" s="27" t="str">
        <f t="shared" si="287"/>
        <v>N/A</v>
      </c>
      <c r="G1058" s="31">
        <v>632940</v>
      </c>
      <c r="H1058" s="27" t="str">
        <f t="shared" si="288"/>
        <v>N/A</v>
      </c>
      <c r="I1058" s="28">
        <v>-82.3</v>
      </c>
      <c r="J1058" s="28">
        <v>-29</v>
      </c>
      <c r="K1058" s="29" t="s">
        <v>1193</v>
      </c>
      <c r="L1058" s="30" t="str">
        <f t="shared" si="290"/>
        <v>Yes</v>
      </c>
    </row>
    <row r="1059" spans="1:12">
      <c r="A1059" s="46" t="s">
        <v>38</v>
      </c>
      <c r="B1059" s="25" t="s">
        <v>49</v>
      </c>
      <c r="C1059" s="26">
        <v>10374</v>
      </c>
      <c r="D1059" s="27" t="str">
        <f t="shared" si="286"/>
        <v>N/A</v>
      </c>
      <c r="E1059" s="26">
        <v>3547</v>
      </c>
      <c r="F1059" s="27" t="str">
        <f t="shared" si="287"/>
        <v>N/A</v>
      </c>
      <c r="G1059" s="26">
        <v>3513</v>
      </c>
      <c r="H1059" s="27" t="str">
        <f t="shared" si="288"/>
        <v>N/A</v>
      </c>
      <c r="I1059" s="28">
        <v>-65.8</v>
      </c>
      <c r="J1059" s="28">
        <v>-0.95899999999999996</v>
      </c>
      <c r="K1059" s="29" t="s">
        <v>1193</v>
      </c>
      <c r="L1059" s="30" t="str">
        <f t="shared" si="290"/>
        <v>Yes</v>
      </c>
    </row>
    <row r="1060" spans="1:12">
      <c r="A1060" s="46" t="s">
        <v>392</v>
      </c>
      <c r="B1060" s="25" t="s">
        <v>49</v>
      </c>
      <c r="C1060" s="31">
        <v>486.71708116000002</v>
      </c>
      <c r="D1060" s="27" t="str">
        <f t="shared" si="286"/>
        <v>N/A</v>
      </c>
      <c r="E1060" s="31">
        <v>251.37891175999999</v>
      </c>
      <c r="F1060" s="27" t="str">
        <f t="shared" si="287"/>
        <v>N/A</v>
      </c>
      <c r="G1060" s="31">
        <v>180.17079419000001</v>
      </c>
      <c r="H1060" s="27" t="str">
        <f t="shared" si="288"/>
        <v>N/A</v>
      </c>
      <c r="I1060" s="28">
        <v>-48.4</v>
      </c>
      <c r="J1060" s="28">
        <v>-28.3</v>
      </c>
      <c r="K1060" s="29" t="s">
        <v>1193</v>
      </c>
      <c r="L1060" s="30" t="str">
        <f t="shared" si="290"/>
        <v>Yes</v>
      </c>
    </row>
    <row r="1061" spans="1:12" ht="12.75" customHeight="1">
      <c r="A1061" s="46" t="s">
        <v>393</v>
      </c>
      <c r="B1061" s="25" t="s">
        <v>49</v>
      </c>
      <c r="C1061" s="31">
        <v>80034843</v>
      </c>
      <c r="D1061" s="27" t="str">
        <f t="shared" si="286"/>
        <v>N/A</v>
      </c>
      <c r="E1061" s="31">
        <v>100433605</v>
      </c>
      <c r="F1061" s="27" t="str">
        <f t="shared" si="287"/>
        <v>N/A</v>
      </c>
      <c r="G1061" s="31">
        <v>118636856</v>
      </c>
      <c r="H1061" s="27" t="str">
        <f t="shared" si="288"/>
        <v>N/A</v>
      </c>
      <c r="I1061" s="28">
        <v>25.49</v>
      </c>
      <c r="J1061" s="28">
        <v>18.12</v>
      </c>
      <c r="K1061" s="29" t="s">
        <v>1193</v>
      </c>
      <c r="L1061" s="30" t="str">
        <f t="shared" si="290"/>
        <v>Yes</v>
      </c>
    </row>
    <row r="1062" spans="1:12">
      <c r="A1062" s="46" t="s">
        <v>394</v>
      </c>
      <c r="B1062" s="25" t="s">
        <v>49</v>
      </c>
      <c r="C1062" s="26">
        <v>14340</v>
      </c>
      <c r="D1062" s="27" t="str">
        <f t="shared" si="286"/>
        <v>N/A</v>
      </c>
      <c r="E1062" s="26">
        <v>14909</v>
      </c>
      <c r="F1062" s="27" t="str">
        <f t="shared" si="287"/>
        <v>N/A</v>
      </c>
      <c r="G1062" s="26">
        <v>14916</v>
      </c>
      <c r="H1062" s="27" t="str">
        <f t="shared" si="288"/>
        <v>N/A</v>
      </c>
      <c r="I1062" s="28">
        <v>3.968</v>
      </c>
      <c r="J1062" s="28">
        <v>4.7E-2</v>
      </c>
      <c r="K1062" s="29" t="s">
        <v>1193</v>
      </c>
      <c r="L1062" s="30" t="str">
        <f t="shared" si="290"/>
        <v>Yes</v>
      </c>
    </row>
    <row r="1063" spans="1:12">
      <c r="A1063" s="46" t="s">
        <v>395</v>
      </c>
      <c r="B1063" s="25" t="s">
        <v>49</v>
      </c>
      <c r="C1063" s="31">
        <v>5581.2303346999997</v>
      </c>
      <c r="D1063" s="27" t="str">
        <f t="shared" si="286"/>
        <v>N/A</v>
      </c>
      <c r="E1063" s="31">
        <v>6736.4414112000004</v>
      </c>
      <c r="F1063" s="27" t="str">
        <f t="shared" si="287"/>
        <v>N/A</v>
      </c>
      <c r="G1063" s="31">
        <v>7953.6642531999996</v>
      </c>
      <c r="H1063" s="27" t="str">
        <f t="shared" si="288"/>
        <v>N/A</v>
      </c>
      <c r="I1063" s="28">
        <v>20.7</v>
      </c>
      <c r="J1063" s="28">
        <v>18.07</v>
      </c>
      <c r="K1063" s="29" t="s">
        <v>1193</v>
      </c>
      <c r="L1063" s="30" t="str">
        <f t="shared" si="290"/>
        <v>Yes</v>
      </c>
    </row>
    <row r="1064" spans="1:12" ht="12.75" customHeight="1">
      <c r="A1064" s="46" t="s">
        <v>396</v>
      </c>
      <c r="B1064" s="25" t="s">
        <v>49</v>
      </c>
      <c r="C1064" s="31">
        <v>8985984</v>
      </c>
      <c r="D1064" s="27" t="str">
        <f t="shared" si="286"/>
        <v>N/A</v>
      </c>
      <c r="E1064" s="31">
        <v>10788992</v>
      </c>
      <c r="F1064" s="27" t="str">
        <f t="shared" si="287"/>
        <v>N/A</v>
      </c>
      <c r="G1064" s="31">
        <v>10966064</v>
      </c>
      <c r="H1064" s="27" t="str">
        <f t="shared" si="288"/>
        <v>N/A</v>
      </c>
      <c r="I1064" s="28">
        <v>20.059999999999999</v>
      </c>
      <c r="J1064" s="28">
        <v>1.641</v>
      </c>
      <c r="K1064" s="29" t="s">
        <v>1193</v>
      </c>
      <c r="L1064" s="30" t="str">
        <f t="shared" si="290"/>
        <v>Yes</v>
      </c>
    </row>
    <row r="1065" spans="1:12">
      <c r="A1065" s="46" t="s">
        <v>397</v>
      </c>
      <c r="B1065" s="25" t="s">
        <v>49</v>
      </c>
      <c r="C1065" s="26">
        <v>7803</v>
      </c>
      <c r="D1065" s="27" t="str">
        <f t="shared" si="286"/>
        <v>N/A</v>
      </c>
      <c r="E1065" s="26">
        <v>7639</v>
      </c>
      <c r="F1065" s="27" t="str">
        <f t="shared" si="287"/>
        <v>N/A</v>
      </c>
      <c r="G1065" s="26">
        <v>7955</v>
      </c>
      <c r="H1065" s="27" t="str">
        <f t="shared" si="288"/>
        <v>N/A</v>
      </c>
      <c r="I1065" s="28">
        <v>-2.1</v>
      </c>
      <c r="J1065" s="28">
        <v>4.1369999999999996</v>
      </c>
      <c r="K1065" s="29" t="s">
        <v>1193</v>
      </c>
      <c r="L1065" s="30" t="str">
        <f t="shared" si="290"/>
        <v>Yes</v>
      </c>
    </row>
    <row r="1066" spans="1:12">
      <c r="A1066" s="46" t="s">
        <v>398</v>
      </c>
      <c r="B1066" s="25" t="s">
        <v>49</v>
      </c>
      <c r="C1066" s="31">
        <v>1151.6063053</v>
      </c>
      <c r="D1066" s="27" t="str">
        <f t="shared" si="286"/>
        <v>N/A</v>
      </c>
      <c r="E1066" s="31">
        <v>1412.3565911999999</v>
      </c>
      <c r="F1066" s="27" t="str">
        <f t="shared" si="287"/>
        <v>N/A</v>
      </c>
      <c r="G1066" s="31">
        <v>1378.5121306999999</v>
      </c>
      <c r="H1066" s="27" t="str">
        <f t="shared" si="288"/>
        <v>N/A</v>
      </c>
      <c r="I1066" s="28">
        <v>22.64</v>
      </c>
      <c r="J1066" s="28">
        <v>-2.4</v>
      </c>
      <c r="K1066" s="29" t="s">
        <v>1193</v>
      </c>
      <c r="L1066" s="30" t="str">
        <f t="shared" si="290"/>
        <v>Yes</v>
      </c>
    </row>
    <row r="1067" spans="1:12">
      <c r="A1067" s="46" t="s">
        <v>399</v>
      </c>
      <c r="B1067" s="25" t="s">
        <v>49</v>
      </c>
      <c r="C1067" s="31">
        <v>1587064</v>
      </c>
      <c r="D1067" s="27" t="str">
        <f t="shared" si="286"/>
        <v>N/A</v>
      </c>
      <c r="E1067" s="31">
        <v>1543926</v>
      </c>
      <c r="F1067" s="27" t="str">
        <f t="shared" si="287"/>
        <v>N/A</v>
      </c>
      <c r="G1067" s="31">
        <v>1747175</v>
      </c>
      <c r="H1067" s="27" t="str">
        <f t="shared" si="288"/>
        <v>N/A</v>
      </c>
      <c r="I1067" s="28">
        <v>-2.72</v>
      </c>
      <c r="J1067" s="28">
        <v>13.16</v>
      </c>
      <c r="K1067" s="29" t="s">
        <v>1193</v>
      </c>
      <c r="L1067" s="30" t="str">
        <f t="shared" si="290"/>
        <v>Yes</v>
      </c>
    </row>
    <row r="1068" spans="1:12">
      <c r="A1068" s="46" t="s">
        <v>400</v>
      </c>
      <c r="B1068" s="25" t="s">
        <v>49</v>
      </c>
      <c r="C1068" s="26">
        <v>960</v>
      </c>
      <c r="D1068" s="27" t="str">
        <f t="shared" si="286"/>
        <v>N/A</v>
      </c>
      <c r="E1068" s="26">
        <v>1001</v>
      </c>
      <c r="F1068" s="27" t="str">
        <f t="shared" si="287"/>
        <v>N/A</v>
      </c>
      <c r="G1068" s="26">
        <v>1050</v>
      </c>
      <c r="H1068" s="27" t="str">
        <f t="shared" si="288"/>
        <v>N/A</v>
      </c>
      <c r="I1068" s="28">
        <v>4.2709999999999999</v>
      </c>
      <c r="J1068" s="28">
        <v>4.8949999999999996</v>
      </c>
      <c r="K1068" s="29" t="s">
        <v>1193</v>
      </c>
      <c r="L1068" s="30" t="str">
        <f t="shared" si="290"/>
        <v>Yes</v>
      </c>
    </row>
    <row r="1069" spans="1:12">
      <c r="A1069" s="46" t="s">
        <v>401</v>
      </c>
      <c r="B1069" s="25" t="s">
        <v>49</v>
      </c>
      <c r="C1069" s="31">
        <v>1653.1916667</v>
      </c>
      <c r="D1069" s="27" t="str">
        <f t="shared" si="286"/>
        <v>N/A</v>
      </c>
      <c r="E1069" s="31">
        <v>1542.3836163999999</v>
      </c>
      <c r="F1069" s="27" t="str">
        <f t="shared" si="287"/>
        <v>N/A</v>
      </c>
      <c r="G1069" s="31">
        <v>1663.9761905</v>
      </c>
      <c r="H1069" s="27" t="str">
        <f t="shared" si="288"/>
        <v>N/A</v>
      </c>
      <c r="I1069" s="28">
        <v>-6.7</v>
      </c>
      <c r="J1069" s="28">
        <v>7.883</v>
      </c>
      <c r="K1069" s="29" t="s">
        <v>1193</v>
      </c>
      <c r="L1069" s="30" t="str">
        <f t="shared" si="290"/>
        <v>Yes</v>
      </c>
    </row>
    <row r="1070" spans="1:12" ht="12.75" customHeight="1">
      <c r="A1070" s="46" t="s">
        <v>402</v>
      </c>
      <c r="B1070" s="25" t="s">
        <v>49</v>
      </c>
      <c r="C1070" s="31">
        <v>5759</v>
      </c>
      <c r="D1070" s="27" t="str">
        <f t="shared" si="286"/>
        <v>N/A</v>
      </c>
      <c r="E1070" s="31">
        <v>15410</v>
      </c>
      <c r="F1070" s="27" t="str">
        <f t="shared" si="287"/>
        <v>N/A</v>
      </c>
      <c r="G1070" s="31">
        <v>11920</v>
      </c>
      <c r="H1070" s="27" t="str">
        <f t="shared" si="288"/>
        <v>N/A</v>
      </c>
      <c r="I1070" s="28">
        <v>167.6</v>
      </c>
      <c r="J1070" s="28">
        <v>-22.6</v>
      </c>
      <c r="K1070" s="29" t="s">
        <v>1193</v>
      </c>
      <c r="L1070" s="30" t="str">
        <f t="shared" si="290"/>
        <v>Yes</v>
      </c>
    </row>
    <row r="1071" spans="1:12">
      <c r="A1071" s="46" t="s">
        <v>626</v>
      </c>
      <c r="B1071" s="25" t="s">
        <v>49</v>
      </c>
      <c r="C1071" s="26">
        <v>26</v>
      </c>
      <c r="D1071" s="27" t="str">
        <f t="shared" si="286"/>
        <v>N/A</v>
      </c>
      <c r="E1071" s="26">
        <v>35</v>
      </c>
      <c r="F1071" s="27" t="str">
        <f t="shared" si="287"/>
        <v>N/A</v>
      </c>
      <c r="G1071" s="26">
        <v>69</v>
      </c>
      <c r="H1071" s="27" t="str">
        <f t="shared" si="288"/>
        <v>N/A</v>
      </c>
      <c r="I1071" s="28">
        <v>34.619999999999997</v>
      </c>
      <c r="J1071" s="28">
        <v>97.14</v>
      </c>
      <c r="K1071" s="29" t="s">
        <v>1193</v>
      </c>
      <c r="L1071" s="30" t="str">
        <f t="shared" si="290"/>
        <v>No</v>
      </c>
    </row>
    <row r="1072" spans="1:12">
      <c r="A1072" s="46" t="s">
        <v>403</v>
      </c>
      <c r="B1072" s="25" t="s">
        <v>49</v>
      </c>
      <c r="C1072" s="31">
        <v>221.5</v>
      </c>
      <c r="D1072" s="27" t="str">
        <f t="shared" si="286"/>
        <v>N/A</v>
      </c>
      <c r="E1072" s="31">
        <v>440.28571428999999</v>
      </c>
      <c r="F1072" s="27" t="str">
        <f t="shared" si="287"/>
        <v>N/A</v>
      </c>
      <c r="G1072" s="31">
        <v>172.75362319000001</v>
      </c>
      <c r="H1072" s="27" t="str">
        <f t="shared" si="288"/>
        <v>N/A</v>
      </c>
      <c r="I1072" s="28">
        <v>98.77</v>
      </c>
      <c r="J1072" s="28">
        <v>-60.8</v>
      </c>
      <c r="K1072" s="29" t="s">
        <v>1193</v>
      </c>
      <c r="L1072" s="30" t="str">
        <f t="shared" si="290"/>
        <v>No</v>
      </c>
    </row>
    <row r="1073" spans="1:12">
      <c r="A1073" s="46" t="s">
        <v>404</v>
      </c>
      <c r="B1073" s="25" t="s">
        <v>49</v>
      </c>
      <c r="C1073" s="31">
        <v>31173041</v>
      </c>
      <c r="D1073" s="27" t="str">
        <f t="shared" si="286"/>
        <v>N/A</v>
      </c>
      <c r="E1073" s="31">
        <v>30721927</v>
      </c>
      <c r="F1073" s="27" t="str">
        <f t="shared" si="287"/>
        <v>N/A</v>
      </c>
      <c r="G1073" s="31">
        <v>28373083</v>
      </c>
      <c r="H1073" s="27" t="str">
        <f t="shared" si="288"/>
        <v>N/A</v>
      </c>
      <c r="I1073" s="28">
        <v>-1.45</v>
      </c>
      <c r="J1073" s="28">
        <v>-7.65</v>
      </c>
      <c r="K1073" s="29" t="s">
        <v>1193</v>
      </c>
      <c r="L1073" s="30" t="str">
        <f t="shared" si="290"/>
        <v>Yes</v>
      </c>
    </row>
    <row r="1074" spans="1:12">
      <c r="A1074" s="46" t="s">
        <v>135</v>
      </c>
      <c r="B1074" s="25" t="s">
        <v>49</v>
      </c>
      <c r="C1074" s="26">
        <v>2132</v>
      </c>
      <c r="D1074" s="27" t="str">
        <f t="shared" si="286"/>
        <v>N/A</v>
      </c>
      <c r="E1074" s="26">
        <v>2274</v>
      </c>
      <c r="F1074" s="27" t="str">
        <f t="shared" si="287"/>
        <v>N/A</v>
      </c>
      <c r="G1074" s="26">
        <v>2162</v>
      </c>
      <c r="H1074" s="27" t="str">
        <f t="shared" si="288"/>
        <v>N/A</v>
      </c>
      <c r="I1074" s="28">
        <v>6.66</v>
      </c>
      <c r="J1074" s="28">
        <v>-4.93</v>
      </c>
      <c r="K1074" s="29" t="s">
        <v>1193</v>
      </c>
      <c r="L1074" s="30" t="str">
        <f t="shared" si="290"/>
        <v>Yes</v>
      </c>
    </row>
    <row r="1075" spans="1:12">
      <c r="A1075" s="46" t="s">
        <v>405</v>
      </c>
      <c r="B1075" s="25" t="s">
        <v>49</v>
      </c>
      <c r="C1075" s="31">
        <v>14621.501407</v>
      </c>
      <c r="D1075" s="27" t="str">
        <f t="shared" si="286"/>
        <v>N/A</v>
      </c>
      <c r="E1075" s="31">
        <v>13510.082234</v>
      </c>
      <c r="F1075" s="27" t="str">
        <f t="shared" si="287"/>
        <v>N/A</v>
      </c>
      <c r="G1075" s="31">
        <v>13123.535153000001</v>
      </c>
      <c r="H1075" s="27" t="str">
        <f t="shared" si="288"/>
        <v>N/A</v>
      </c>
      <c r="I1075" s="28">
        <v>-7.6</v>
      </c>
      <c r="J1075" s="28">
        <v>-2.86</v>
      </c>
      <c r="K1075" s="29" t="s">
        <v>1193</v>
      </c>
      <c r="L1075" s="30" t="str">
        <f t="shared" si="290"/>
        <v>Yes</v>
      </c>
    </row>
    <row r="1076" spans="1:12">
      <c r="A1076" s="46" t="s">
        <v>952</v>
      </c>
      <c r="B1076" s="25" t="s">
        <v>49</v>
      </c>
      <c r="C1076" s="31" t="s">
        <v>49</v>
      </c>
      <c r="D1076" s="27" t="str">
        <f t="shared" si="286"/>
        <v>N/A</v>
      </c>
      <c r="E1076" s="31">
        <v>248755</v>
      </c>
      <c r="F1076" s="27" t="str">
        <f t="shared" si="287"/>
        <v>N/A</v>
      </c>
      <c r="G1076" s="31">
        <v>174790</v>
      </c>
      <c r="H1076" s="27" t="str">
        <f t="shared" si="288"/>
        <v>N/A</v>
      </c>
      <c r="I1076" s="28" t="s">
        <v>49</v>
      </c>
      <c r="J1076" s="28">
        <v>-29.7</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4725</v>
      </c>
      <c r="F1077" s="27" t="str">
        <f t="shared" si="287"/>
        <v>N/A</v>
      </c>
      <c r="G1077" s="26">
        <v>2969</v>
      </c>
      <c r="H1077" s="27" t="str">
        <f t="shared" si="288"/>
        <v>N/A</v>
      </c>
      <c r="I1077" s="28" t="s">
        <v>49</v>
      </c>
      <c r="J1077" s="28">
        <v>-37.200000000000003</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52.646560847000003</v>
      </c>
      <c r="F1078" s="27" t="str">
        <f t="shared" si="287"/>
        <v>N/A</v>
      </c>
      <c r="G1078" s="31">
        <v>58.871673964000003</v>
      </c>
      <c r="H1078" s="27" t="str">
        <f t="shared" si="288"/>
        <v>N/A</v>
      </c>
      <c r="I1078" s="28" t="s">
        <v>49</v>
      </c>
      <c r="J1078" s="28">
        <v>11.82</v>
      </c>
      <c r="K1078" s="29" t="s">
        <v>1193</v>
      </c>
      <c r="L1078" s="30" t="str">
        <f t="shared" si="291"/>
        <v>Yes</v>
      </c>
    </row>
    <row r="1079" spans="1:12">
      <c r="A1079" s="46" t="s">
        <v>955</v>
      </c>
      <c r="B1079" s="25" t="s">
        <v>49</v>
      </c>
      <c r="C1079" s="31" t="s">
        <v>49</v>
      </c>
      <c r="D1079" s="27" t="str">
        <f t="shared" si="286"/>
        <v>N/A</v>
      </c>
      <c r="E1079" s="31">
        <v>0</v>
      </c>
      <c r="F1079" s="27" t="str">
        <f t="shared" si="287"/>
        <v>N/A</v>
      </c>
      <c r="G1079" s="31">
        <v>2737</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11</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v>2737</v>
      </c>
      <c r="H1081" s="27" t="str">
        <f t="shared" si="288"/>
        <v>N/A</v>
      </c>
      <c r="I1081" s="28" t="s">
        <v>49</v>
      </c>
      <c r="J1081" s="28" t="s">
        <v>1207</v>
      </c>
      <c r="K1081" s="29" t="s">
        <v>1193</v>
      </c>
      <c r="L1081" s="30" t="str">
        <f t="shared" si="291"/>
        <v>N/A</v>
      </c>
    </row>
    <row r="1082" spans="1:12" ht="12.75" customHeight="1">
      <c r="A1082" s="46" t="s">
        <v>406</v>
      </c>
      <c r="B1082" s="25" t="s">
        <v>49</v>
      </c>
      <c r="C1082" s="31">
        <v>24734673</v>
      </c>
      <c r="D1082" s="27" t="str">
        <f t="shared" si="286"/>
        <v>N/A</v>
      </c>
      <c r="E1082" s="31">
        <v>26626989</v>
      </c>
      <c r="F1082" s="27" t="str">
        <f t="shared" si="287"/>
        <v>N/A</v>
      </c>
      <c r="G1082" s="31">
        <v>26156382</v>
      </c>
      <c r="H1082" s="27" t="str">
        <f t="shared" si="288"/>
        <v>N/A</v>
      </c>
      <c r="I1082" s="28">
        <v>7.65</v>
      </c>
      <c r="J1082" s="28">
        <v>-1.77</v>
      </c>
      <c r="K1082" s="29" t="s">
        <v>1193</v>
      </c>
      <c r="L1082" s="30" t="str">
        <f t="shared" si="290"/>
        <v>Yes</v>
      </c>
    </row>
    <row r="1083" spans="1:12">
      <c r="A1083" s="46" t="s">
        <v>407</v>
      </c>
      <c r="B1083" s="25" t="s">
        <v>49</v>
      </c>
      <c r="C1083" s="26">
        <v>43600</v>
      </c>
      <c r="D1083" s="27" t="str">
        <f t="shared" si="286"/>
        <v>N/A</v>
      </c>
      <c r="E1083" s="26">
        <v>44908</v>
      </c>
      <c r="F1083" s="27" t="str">
        <f t="shared" si="287"/>
        <v>N/A</v>
      </c>
      <c r="G1083" s="26">
        <v>46111</v>
      </c>
      <c r="H1083" s="27" t="str">
        <f t="shared" si="288"/>
        <v>N/A</v>
      </c>
      <c r="I1083" s="28">
        <v>3</v>
      </c>
      <c r="J1083" s="28">
        <v>2.6789999999999998</v>
      </c>
      <c r="K1083" s="29" t="s">
        <v>1193</v>
      </c>
      <c r="L1083" s="30" t="str">
        <f t="shared" si="290"/>
        <v>Yes</v>
      </c>
    </row>
    <row r="1084" spans="1:12">
      <c r="A1084" s="46" t="s">
        <v>408</v>
      </c>
      <c r="B1084" s="25" t="s">
        <v>49</v>
      </c>
      <c r="C1084" s="31">
        <v>567.30901375999997</v>
      </c>
      <c r="D1084" s="27" t="str">
        <f t="shared" si="286"/>
        <v>N/A</v>
      </c>
      <c r="E1084" s="31">
        <v>592.92306493000001</v>
      </c>
      <c r="F1084" s="27" t="str">
        <f t="shared" si="287"/>
        <v>N/A</v>
      </c>
      <c r="G1084" s="31">
        <v>567.24820541999998</v>
      </c>
      <c r="H1084" s="27" t="str">
        <f t="shared" si="288"/>
        <v>N/A</v>
      </c>
      <c r="I1084" s="28">
        <v>4.5149999999999997</v>
      </c>
      <c r="J1084" s="28">
        <v>-4.33</v>
      </c>
      <c r="K1084" s="29" t="s">
        <v>1193</v>
      </c>
      <c r="L1084" s="30" t="str">
        <f t="shared" si="290"/>
        <v>Yes</v>
      </c>
    </row>
    <row r="1085" spans="1:12">
      <c r="A1085" s="46" t="s">
        <v>409</v>
      </c>
      <c r="B1085" s="25" t="s">
        <v>49</v>
      </c>
      <c r="C1085" s="31">
        <v>785172</v>
      </c>
      <c r="D1085" s="27" t="str">
        <f t="shared" ref="D1085:D1093" si="292">IF($B1085="N/A","N/A",IF(C1085&gt;10,"No",IF(C1085&lt;-10,"No","Yes")))</f>
        <v>N/A</v>
      </c>
      <c r="E1085" s="31">
        <v>1017745</v>
      </c>
      <c r="F1085" s="27" t="str">
        <f t="shared" ref="F1085:F1093" si="293">IF($B1085="N/A","N/A",IF(E1085&gt;10,"No",IF(E1085&lt;-10,"No","Yes")))</f>
        <v>N/A</v>
      </c>
      <c r="G1085" s="31">
        <v>1307056</v>
      </c>
      <c r="H1085" s="27" t="str">
        <f t="shared" ref="H1085:H1093" si="294">IF($B1085="N/A","N/A",IF(G1085&gt;10,"No",IF(G1085&lt;-10,"No","Yes")))</f>
        <v>N/A</v>
      </c>
      <c r="I1085" s="28">
        <v>29.62</v>
      </c>
      <c r="J1085" s="28">
        <v>28.43</v>
      </c>
      <c r="K1085" s="29" t="s">
        <v>1193</v>
      </c>
      <c r="L1085" s="30" t="str">
        <f t="shared" ref="L1085:L1093" si="295">IF(J1085="Div by 0", "N/A", IF(K1085="N/A","N/A", IF(J1085&gt;VALUE(MID(K1085,1,2)), "No", IF(J1085&lt;-1*VALUE(MID(K1085,1,2)), "No", "Yes"))))</f>
        <v>Yes</v>
      </c>
    </row>
    <row r="1086" spans="1:12">
      <c r="A1086" s="46" t="s">
        <v>136</v>
      </c>
      <c r="B1086" s="25" t="s">
        <v>49</v>
      </c>
      <c r="C1086" s="26">
        <v>107</v>
      </c>
      <c r="D1086" s="27" t="str">
        <f t="shared" si="292"/>
        <v>N/A</v>
      </c>
      <c r="E1086" s="26">
        <v>122</v>
      </c>
      <c r="F1086" s="27" t="str">
        <f t="shared" si="293"/>
        <v>N/A</v>
      </c>
      <c r="G1086" s="26">
        <v>113</v>
      </c>
      <c r="H1086" s="27" t="str">
        <f t="shared" si="294"/>
        <v>N/A</v>
      </c>
      <c r="I1086" s="28">
        <v>14.02</v>
      </c>
      <c r="J1086" s="28">
        <v>-7.38</v>
      </c>
      <c r="K1086" s="29" t="s">
        <v>1193</v>
      </c>
      <c r="L1086" s="30" t="str">
        <f t="shared" si="295"/>
        <v>Yes</v>
      </c>
    </row>
    <row r="1087" spans="1:12">
      <c r="A1087" s="46" t="s">
        <v>410</v>
      </c>
      <c r="B1087" s="25" t="s">
        <v>49</v>
      </c>
      <c r="C1087" s="31">
        <v>7338.0560747999998</v>
      </c>
      <c r="D1087" s="27" t="str">
        <f t="shared" si="292"/>
        <v>N/A</v>
      </c>
      <c r="E1087" s="31">
        <v>8342.1721311000001</v>
      </c>
      <c r="F1087" s="27" t="str">
        <f t="shared" si="293"/>
        <v>N/A</v>
      </c>
      <c r="G1087" s="31">
        <v>11566.867257</v>
      </c>
      <c r="H1087" s="27" t="str">
        <f t="shared" si="294"/>
        <v>N/A</v>
      </c>
      <c r="I1087" s="28">
        <v>13.68</v>
      </c>
      <c r="J1087" s="28">
        <v>38.659999999999997</v>
      </c>
      <c r="K1087" s="29" t="s">
        <v>1193</v>
      </c>
      <c r="L1087" s="30" t="str">
        <f t="shared" si="295"/>
        <v>No</v>
      </c>
    </row>
    <row r="1088" spans="1:12">
      <c r="A1088" s="46" t="s">
        <v>411</v>
      </c>
      <c r="B1088" s="25" t="s">
        <v>49</v>
      </c>
      <c r="C1088" s="31">
        <v>22764635</v>
      </c>
      <c r="D1088" s="27" t="str">
        <f t="shared" si="292"/>
        <v>N/A</v>
      </c>
      <c r="E1088" s="31">
        <v>19942025</v>
      </c>
      <c r="F1088" s="27" t="str">
        <f t="shared" si="293"/>
        <v>N/A</v>
      </c>
      <c r="G1088" s="31">
        <v>18595630</v>
      </c>
      <c r="H1088" s="27" t="str">
        <f t="shared" si="294"/>
        <v>N/A</v>
      </c>
      <c r="I1088" s="28">
        <v>-12.4</v>
      </c>
      <c r="J1088" s="28">
        <v>-6.75</v>
      </c>
      <c r="K1088" s="29" t="s">
        <v>1193</v>
      </c>
      <c r="L1088" s="30" t="str">
        <f t="shared" si="295"/>
        <v>Yes</v>
      </c>
    </row>
    <row r="1089" spans="1:12">
      <c r="A1089" s="46" t="s">
        <v>412</v>
      </c>
      <c r="B1089" s="25" t="s">
        <v>49</v>
      </c>
      <c r="C1089" s="26">
        <v>22899</v>
      </c>
      <c r="D1089" s="27" t="str">
        <f t="shared" si="292"/>
        <v>N/A</v>
      </c>
      <c r="E1089" s="26">
        <v>24563</v>
      </c>
      <c r="F1089" s="27" t="str">
        <f t="shared" si="293"/>
        <v>N/A</v>
      </c>
      <c r="G1089" s="26">
        <v>21691</v>
      </c>
      <c r="H1089" s="27" t="str">
        <f t="shared" si="294"/>
        <v>N/A</v>
      </c>
      <c r="I1089" s="28">
        <v>7.2670000000000003</v>
      </c>
      <c r="J1089" s="28">
        <v>-11.7</v>
      </c>
      <c r="K1089" s="29" t="s">
        <v>1193</v>
      </c>
      <c r="L1089" s="30" t="str">
        <f t="shared" si="295"/>
        <v>Yes</v>
      </c>
    </row>
    <row r="1090" spans="1:12">
      <c r="A1090" s="46" t="s">
        <v>413</v>
      </c>
      <c r="B1090" s="25" t="s">
        <v>49</v>
      </c>
      <c r="C1090" s="31">
        <v>994.13227652</v>
      </c>
      <c r="D1090" s="27" t="str">
        <f t="shared" si="292"/>
        <v>N/A</v>
      </c>
      <c r="E1090" s="31">
        <v>811.87253185999998</v>
      </c>
      <c r="F1090" s="27" t="str">
        <f t="shared" si="293"/>
        <v>N/A</v>
      </c>
      <c r="G1090" s="31">
        <v>857.29703563999999</v>
      </c>
      <c r="H1090" s="27" t="str">
        <f t="shared" si="294"/>
        <v>N/A</v>
      </c>
      <c r="I1090" s="28">
        <v>-18.3</v>
      </c>
      <c r="J1090" s="28">
        <v>5.5949999999999998</v>
      </c>
      <c r="K1090" s="29" t="s">
        <v>1193</v>
      </c>
      <c r="L1090" s="30" t="str">
        <f t="shared" si="295"/>
        <v>Yes</v>
      </c>
    </row>
    <row r="1091" spans="1:12">
      <c r="A1091" s="46" t="s">
        <v>414</v>
      </c>
      <c r="B1091" s="25" t="s">
        <v>49</v>
      </c>
      <c r="C1091" s="31">
        <v>146815213</v>
      </c>
      <c r="D1091" s="27" t="str">
        <f t="shared" si="292"/>
        <v>N/A</v>
      </c>
      <c r="E1091" s="31">
        <v>159762643</v>
      </c>
      <c r="F1091" s="27" t="str">
        <f t="shared" si="293"/>
        <v>N/A</v>
      </c>
      <c r="G1091" s="31">
        <v>171949787</v>
      </c>
      <c r="H1091" s="27" t="str">
        <f t="shared" si="294"/>
        <v>N/A</v>
      </c>
      <c r="I1091" s="28">
        <v>8.8190000000000008</v>
      </c>
      <c r="J1091" s="28">
        <v>7.6280000000000001</v>
      </c>
      <c r="K1091" s="29" t="s">
        <v>1193</v>
      </c>
      <c r="L1091" s="30" t="str">
        <f t="shared" si="295"/>
        <v>Yes</v>
      </c>
    </row>
    <row r="1092" spans="1:12">
      <c r="A1092" s="46" t="s">
        <v>137</v>
      </c>
      <c r="B1092" s="25" t="s">
        <v>49</v>
      </c>
      <c r="C1092" s="26">
        <v>6063</v>
      </c>
      <c r="D1092" s="27" t="str">
        <f t="shared" si="292"/>
        <v>N/A</v>
      </c>
      <c r="E1092" s="26">
        <v>6212</v>
      </c>
      <c r="F1092" s="27" t="str">
        <f t="shared" si="293"/>
        <v>N/A</v>
      </c>
      <c r="G1092" s="26">
        <v>6328</v>
      </c>
      <c r="H1092" s="27" t="str">
        <f t="shared" si="294"/>
        <v>N/A</v>
      </c>
      <c r="I1092" s="28">
        <v>2.4580000000000002</v>
      </c>
      <c r="J1092" s="28">
        <v>1.867</v>
      </c>
      <c r="K1092" s="29" t="s">
        <v>1193</v>
      </c>
      <c r="L1092" s="30" t="str">
        <f t="shared" si="295"/>
        <v>Yes</v>
      </c>
    </row>
    <row r="1093" spans="1:12">
      <c r="A1093" s="46" t="s">
        <v>415</v>
      </c>
      <c r="B1093" s="25" t="s">
        <v>49</v>
      </c>
      <c r="C1093" s="31">
        <v>24214.945242000002</v>
      </c>
      <c r="D1093" s="27" t="str">
        <f t="shared" si="292"/>
        <v>N/A</v>
      </c>
      <c r="E1093" s="31">
        <v>25718.390694999998</v>
      </c>
      <c r="F1093" s="27" t="str">
        <f t="shared" si="293"/>
        <v>N/A</v>
      </c>
      <c r="G1093" s="31">
        <v>27172.848766999999</v>
      </c>
      <c r="H1093" s="27" t="str">
        <f t="shared" si="294"/>
        <v>N/A</v>
      </c>
      <c r="I1093" s="28">
        <v>6.2089999999999996</v>
      </c>
      <c r="J1093" s="28">
        <v>5.6550000000000002</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334.75744427000001</v>
      </c>
      <c r="D1095" s="27" t="str">
        <f t="shared" ref="D1095:D1106" si="296">IF($B1095="N/A","N/A",IF(C1095&gt;10,"No",IF(C1095&lt;-10,"No","Yes")))</f>
        <v>N/A</v>
      </c>
      <c r="E1095" s="31">
        <v>431.57869783000001</v>
      </c>
      <c r="F1095" s="27" t="str">
        <f t="shared" ref="F1095:F1106" si="297">IF($B1095="N/A","N/A",IF(E1095&gt;10,"No",IF(E1095&lt;-10,"No","Yes")))</f>
        <v>N/A</v>
      </c>
      <c r="G1095" s="31">
        <v>465.95466064999999</v>
      </c>
      <c r="H1095" s="27" t="str">
        <f t="shared" ref="H1095:H1106" si="298">IF($B1095="N/A","N/A",IF(G1095&gt;10,"No",IF(G1095&lt;-10,"No","Yes")))</f>
        <v>N/A</v>
      </c>
      <c r="I1095" s="28">
        <v>28.92</v>
      </c>
      <c r="J1095" s="28">
        <v>7.9649999999999999</v>
      </c>
      <c r="K1095" s="29" t="s">
        <v>1193</v>
      </c>
      <c r="L1095" s="30" t="str">
        <f t="shared" ref="L1095:L1106" si="299">IF(J1095="Div by 0", "N/A", IF(K1095="N/A","N/A", IF(J1095&gt;VALUE(MID(K1095,1,2)), "No", IF(J1095&lt;-1*VALUE(MID(K1095,1,2)), "No", "Yes"))))</f>
        <v>Yes</v>
      </c>
    </row>
    <row r="1096" spans="1:12">
      <c r="A1096" s="48" t="s">
        <v>524</v>
      </c>
      <c r="B1096" s="25" t="s">
        <v>49</v>
      </c>
      <c r="C1096" s="31">
        <v>284.12158521999999</v>
      </c>
      <c r="D1096" s="27" t="str">
        <f t="shared" si="296"/>
        <v>N/A</v>
      </c>
      <c r="E1096" s="31">
        <v>411.61605108999998</v>
      </c>
      <c r="F1096" s="27" t="str">
        <f t="shared" si="297"/>
        <v>N/A</v>
      </c>
      <c r="G1096" s="31">
        <v>421.81901664999998</v>
      </c>
      <c r="H1096" s="27" t="str">
        <f t="shared" si="298"/>
        <v>N/A</v>
      </c>
      <c r="I1096" s="28">
        <v>44.87</v>
      </c>
      <c r="J1096" s="28">
        <v>2.4790000000000001</v>
      </c>
      <c r="K1096" s="29" t="s">
        <v>1193</v>
      </c>
      <c r="L1096" s="30" t="str">
        <f t="shared" si="299"/>
        <v>Yes</v>
      </c>
    </row>
    <row r="1097" spans="1:12">
      <c r="A1097" s="48" t="s">
        <v>527</v>
      </c>
      <c r="B1097" s="25" t="s">
        <v>49</v>
      </c>
      <c r="C1097" s="31">
        <v>369.06268724</v>
      </c>
      <c r="D1097" s="27" t="str">
        <f t="shared" si="296"/>
        <v>N/A</v>
      </c>
      <c r="E1097" s="31">
        <v>435.14627098</v>
      </c>
      <c r="F1097" s="27" t="str">
        <f t="shared" si="297"/>
        <v>N/A</v>
      </c>
      <c r="G1097" s="31">
        <v>492.88322648000002</v>
      </c>
      <c r="H1097" s="27" t="str">
        <f t="shared" si="298"/>
        <v>N/A</v>
      </c>
      <c r="I1097" s="28">
        <v>17.91</v>
      </c>
      <c r="J1097" s="28">
        <v>13.27</v>
      </c>
      <c r="K1097" s="29" t="s">
        <v>1193</v>
      </c>
      <c r="L1097" s="30" t="str">
        <f t="shared" si="299"/>
        <v>Yes</v>
      </c>
    </row>
    <row r="1098" spans="1:12">
      <c r="A1098" s="46" t="s">
        <v>568</v>
      </c>
      <c r="B1098" s="25" t="s">
        <v>49</v>
      </c>
      <c r="C1098" s="31">
        <v>4046.1513295</v>
      </c>
      <c r="D1098" s="27" t="str">
        <f t="shared" si="296"/>
        <v>N/A</v>
      </c>
      <c r="E1098" s="31">
        <v>4167.7260618999999</v>
      </c>
      <c r="F1098" s="27" t="str">
        <f t="shared" si="297"/>
        <v>N/A</v>
      </c>
      <c r="G1098" s="31">
        <v>4282.3510661</v>
      </c>
      <c r="H1098" s="27" t="str">
        <f t="shared" si="298"/>
        <v>N/A</v>
      </c>
      <c r="I1098" s="28">
        <v>3.0049999999999999</v>
      </c>
      <c r="J1098" s="28">
        <v>2.75</v>
      </c>
      <c r="K1098" s="29" t="s">
        <v>1193</v>
      </c>
      <c r="L1098" s="30" t="str">
        <f t="shared" si="299"/>
        <v>Yes</v>
      </c>
    </row>
    <row r="1099" spans="1:12">
      <c r="A1099" s="48" t="s">
        <v>524</v>
      </c>
      <c r="B1099" s="25" t="s">
        <v>49</v>
      </c>
      <c r="C1099" s="31">
        <v>6173.1452203999997</v>
      </c>
      <c r="D1099" s="27" t="str">
        <f t="shared" si="296"/>
        <v>N/A</v>
      </c>
      <c r="E1099" s="31">
        <v>6489.7202993999999</v>
      </c>
      <c r="F1099" s="27" t="str">
        <f t="shared" si="297"/>
        <v>N/A</v>
      </c>
      <c r="G1099" s="31">
        <v>6767.8106582</v>
      </c>
      <c r="H1099" s="27" t="str">
        <f t="shared" si="298"/>
        <v>N/A</v>
      </c>
      <c r="I1099" s="28">
        <v>5.1280000000000001</v>
      </c>
      <c r="J1099" s="28">
        <v>4.2850000000000001</v>
      </c>
      <c r="K1099" s="29" t="s">
        <v>1193</v>
      </c>
      <c r="L1099" s="30" t="str">
        <f t="shared" si="299"/>
        <v>Yes</v>
      </c>
    </row>
    <row r="1100" spans="1:12">
      <c r="A1100" s="48" t="s">
        <v>527</v>
      </c>
      <c r="B1100" s="25" t="s">
        <v>49</v>
      </c>
      <c r="C1100" s="31">
        <v>1882.7676102999999</v>
      </c>
      <c r="D1100" s="27" t="str">
        <f t="shared" si="296"/>
        <v>N/A</v>
      </c>
      <c r="E1100" s="31">
        <v>1867.0555899999999</v>
      </c>
      <c r="F1100" s="27" t="str">
        <f t="shared" si="297"/>
        <v>N/A</v>
      </c>
      <c r="G1100" s="31">
        <v>1908.7209820999999</v>
      </c>
      <c r="H1100" s="27" t="str">
        <f t="shared" si="298"/>
        <v>N/A</v>
      </c>
      <c r="I1100" s="28">
        <v>-0.83499999999999996</v>
      </c>
      <c r="J1100" s="28">
        <v>2.2320000000000002</v>
      </c>
      <c r="K1100" s="29" t="s">
        <v>1193</v>
      </c>
      <c r="L1100" s="30" t="str">
        <f t="shared" si="299"/>
        <v>Yes</v>
      </c>
    </row>
    <row r="1101" spans="1:12">
      <c r="A1101" s="46" t="s">
        <v>221</v>
      </c>
      <c r="B1101" s="25" t="s">
        <v>49</v>
      </c>
      <c r="C1101" s="31">
        <v>152.66113662999999</v>
      </c>
      <c r="D1101" s="27" t="str">
        <f t="shared" si="296"/>
        <v>N/A</v>
      </c>
      <c r="E1101" s="31">
        <v>129.54623642999999</v>
      </c>
      <c r="F1101" s="27" t="str">
        <f t="shared" si="297"/>
        <v>N/A</v>
      </c>
      <c r="G1101" s="31">
        <v>106.63032543999999</v>
      </c>
      <c r="H1101" s="27" t="str">
        <f t="shared" si="298"/>
        <v>N/A</v>
      </c>
      <c r="I1101" s="28">
        <v>-15.1</v>
      </c>
      <c r="J1101" s="28">
        <v>-17.7</v>
      </c>
      <c r="K1101" s="29" t="s">
        <v>1193</v>
      </c>
      <c r="L1101" s="30" t="str">
        <f t="shared" si="299"/>
        <v>Yes</v>
      </c>
    </row>
    <row r="1102" spans="1:12">
      <c r="A1102" s="48" t="s">
        <v>524</v>
      </c>
      <c r="B1102" s="25" t="s">
        <v>49</v>
      </c>
      <c r="C1102" s="31">
        <v>58.893664297999997</v>
      </c>
      <c r="D1102" s="27" t="str">
        <f t="shared" si="296"/>
        <v>N/A</v>
      </c>
      <c r="E1102" s="31">
        <v>52.715866644000002</v>
      </c>
      <c r="F1102" s="27" t="str">
        <f t="shared" si="297"/>
        <v>N/A</v>
      </c>
      <c r="G1102" s="31">
        <v>47.803695480000002</v>
      </c>
      <c r="H1102" s="27" t="str">
        <f t="shared" si="298"/>
        <v>N/A</v>
      </c>
      <c r="I1102" s="28">
        <v>-10.5</v>
      </c>
      <c r="J1102" s="28">
        <v>-9.32</v>
      </c>
      <c r="K1102" s="29" t="s">
        <v>1193</v>
      </c>
      <c r="L1102" s="30" t="str">
        <f t="shared" si="299"/>
        <v>Yes</v>
      </c>
    </row>
    <row r="1103" spans="1:12">
      <c r="A1103" s="48" t="s">
        <v>527</v>
      </c>
      <c r="B1103" s="25" t="s">
        <v>49</v>
      </c>
      <c r="C1103" s="31">
        <v>215.71656974000001</v>
      </c>
      <c r="D1103" s="27" t="str">
        <f t="shared" si="296"/>
        <v>N/A</v>
      </c>
      <c r="E1103" s="31">
        <v>181.17455025000001</v>
      </c>
      <c r="F1103" s="27" t="str">
        <f t="shared" si="297"/>
        <v>N/A</v>
      </c>
      <c r="G1103" s="31">
        <v>151.17865444</v>
      </c>
      <c r="H1103" s="27" t="str">
        <f t="shared" si="298"/>
        <v>N/A</v>
      </c>
      <c r="I1103" s="28">
        <v>-16</v>
      </c>
      <c r="J1103" s="28">
        <v>-16.600000000000001</v>
      </c>
      <c r="K1103" s="29" t="s">
        <v>1193</v>
      </c>
      <c r="L1103" s="30" t="str">
        <f t="shared" si="299"/>
        <v>Yes</v>
      </c>
    </row>
    <row r="1104" spans="1:12">
      <c r="A1104" s="46" t="s">
        <v>628</v>
      </c>
      <c r="B1104" s="25" t="s">
        <v>49</v>
      </c>
      <c r="C1104" s="31">
        <v>3033.4890405000001</v>
      </c>
      <c r="D1104" s="27" t="str">
        <f t="shared" si="296"/>
        <v>N/A</v>
      </c>
      <c r="E1104" s="31">
        <v>3443.8555286000001</v>
      </c>
      <c r="F1104" s="27" t="str">
        <f t="shared" si="297"/>
        <v>N/A</v>
      </c>
      <c r="G1104" s="31">
        <v>3719.7857734999998</v>
      </c>
      <c r="H1104" s="27" t="str">
        <f t="shared" si="298"/>
        <v>N/A</v>
      </c>
      <c r="I1104" s="28">
        <v>13.53</v>
      </c>
      <c r="J1104" s="28">
        <v>8.0120000000000005</v>
      </c>
      <c r="K1104" s="29" t="s">
        <v>1193</v>
      </c>
      <c r="L1104" s="30" t="str">
        <f t="shared" si="299"/>
        <v>Yes</v>
      </c>
    </row>
    <row r="1105" spans="1:12">
      <c r="A1105" s="48" t="s">
        <v>524</v>
      </c>
      <c r="B1105" s="25" t="s">
        <v>49</v>
      </c>
      <c r="C1105" s="31">
        <v>2102.0301186000002</v>
      </c>
      <c r="D1105" s="27" t="str">
        <f t="shared" si="296"/>
        <v>N/A</v>
      </c>
      <c r="E1105" s="31">
        <v>2438.7022892</v>
      </c>
      <c r="F1105" s="27" t="str">
        <f t="shared" si="297"/>
        <v>N/A</v>
      </c>
      <c r="G1105" s="31">
        <v>2623.7091832000001</v>
      </c>
      <c r="H1105" s="27" t="str">
        <f t="shared" si="298"/>
        <v>N/A</v>
      </c>
      <c r="I1105" s="28">
        <v>16.02</v>
      </c>
      <c r="J1105" s="28">
        <v>7.5860000000000003</v>
      </c>
      <c r="K1105" s="29" t="s">
        <v>1193</v>
      </c>
      <c r="L1105" s="30" t="str">
        <f t="shared" si="299"/>
        <v>Yes</v>
      </c>
    </row>
    <row r="1106" spans="1:12">
      <c r="A1106" s="48" t="s">
        <v>527</v>
      </c>
      <c r="B1106" s="25" t="s">
        <v>49</v>
      </c>
      <c r="C1106" s="31">
        <v>4031.3411031999999</v>
      </c>
      <c r="D1106" s="27" t="str">
        <f t="shared" si="296"/>
        <v>N/A</v>
      </c>
      <c r="E1106" s="31">
        <v>4479.1494783999997</v>
      </c>
      <c r="F1106" s="27" t="str">
        <f t="shared" si="297"/>
        <v>N/A</v>
      </c>
      <c r="G1106" s="31">
        <v>4774.3167985</v>
      </c>
      <c r="H1106" s="27" t="str">
        <f t="shared" si="298"/>
        <v>N/A</v>
      </c>
      <c r="I1106" s="28">
        <v>11.11</v>
      </c>
      <c r="J1106" s="28">
        <v>6.59</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11.147462373</v>
      </c>
      <c r="D1108" s="27" t="str">
        <f t="shared" ref="D1108:D1125" si="300">IF($B1108="N/A","N/A",IF(C1108&gt;10,"No",IF(C1108&lt;-10,"No","Yes")))</f>
        <v>N/A</v>
      </c>
      <c r="E1108" s="32">
        <v>16.376883333999999</v>
      </c>
      <c r="F1108" s="27" t="str">
        <f t="shared" ref="F1108:F1125" si="301">IF($B1108="N/A","N/A",IF(E1108&gt;10,"No",IF(E1108&lt;-10,"No","Yes")))</f>
        <v>N/A</v>
      </c>
      <c r="G1108" s="32">
        <v>17.466111743999999</v>
      </c>
      <c r="H1108" s="27" t="str">
        <f t="shared" ref="H1108:H1125" si="302">IF($B1108="N/A","N/A",IF(G1108&gt;10,"No",IF(G1108&lt;-10,"No","Yes")))</f>
        <v>N/A</v>
      </c>
      <c r="I1108" s="28">
        <v>46.91</v>
      </c>
      <c r="J1108" s="28">
        <v>6.6509999999999998</v>
      </c>
      <c r="K1108" s="29" t="s">
        <v>1193</v>
      </c>
      <c r="L1108" s="30" t="str">
        <f t="shared" ref="L1108:L1125" si="303">IF(J1108="Div by 0", "N/A", IF(K1108="N/A","N/A", IF(J1108&gt;VALUE(MID(K1108,1,2)), "No", IF(J1108&lt;-1*VALUE(MID(K1108,1,2)), "No", "Yes"))))</f>
        <v>Yes</v>
      </c>
    </row>
    <row r="1109" spans="1:12">
      <c r="A1109" s="48" t="s">
        <v>524</v>
      </c>
      <c r="B1109" s="25" t="s">
        <v>49</v>
      </c>
      <c r="C1109" s="32">
        <v>12.312234617</v>
      </c>
      <c r="D1109" s="27" t="str">
        <f t="shared" si="300"/>
        <v>N/A</v>
      </c>
      <c r="E1109" s="32">
        <v>18.761915094999999</v>
      </c>
      <c r="F1109" s="27" t="str">
        <f t="shared" si="301"/>
        <v>N/A</v>
      </c>
      <c r="G1109" s="32">
        <v>19.528945281999999</v>
      </c>
      <c r="H1109" s="27" t="str">
        <f t="shared" si="302"/>
        <v>N/A</v>
      </c>
      <c r="I1109" s="28">
        <v>52.38</v>
      </c>
      <c r="J1109" s="28">
        <v>4.0880000000000001</v>
      </c>
      <c r="K1109" s="29" t="s">
        <v>1193</v>
      </c>
      <c r="L1109" s="30" t="str">
        <f t="shared" si="303"/>
        <v>Yes</v>
      </c>
    </row>
    <row r="1110" spans="1:12">
      <c r="A1110" s="48" t="s">
        <v>527</v>
      </c>
      <c r="B1110" s="25" t="s">
        <v>49</v>
      </c>
      <c r="C1110" s="32">
        <v>9.8316271767999996</v>
      </c>
      <c r="D1110" s="27" t="str">
        <f t="shared" si="300"/>
        <v>N/A</v>
      </c>
      <c r="E1110" s="32">
        <v>13.87129043</v>
      </c>
      <c r="F1110" s="27" t="str">
        <f t="shared" si="301"/>
        <v>N/A</v>
      </c>
      <c r="G1110" s="32">
        <v>15.371176315</v>
      </c>
      <c r="H1110" s="27" t="str">
        <f t="shared" si="302"/>
        <v>N/A</v>
      </c>
      <c r="I1110" s="28">
        <v>41.09</v>
      </c>
      <c r="J1110" s="28">
        <v>10.81</v>
      </c>
      <c r="K1110" s="29" t="s">
        <v>1193</v>
      </c>
      <c r="L1110" s="30" t="str">
        <f t="shared" si="303"/>
        <v>Yes</v>
      </c>
    </row>
    <row r="1111" spans="1:12">
      <c r="A1111" s="46" t="s">
        <v>432</v>
      </c>
      <c r="B1111" s="25" t="s">
        <v>49</v>
      </c>
      <c r="C1111" s="32">
        <v>12.914752425</v>
      </c>
      <c r="D1111" s="27" t="str">
        <f t="shared" si="300"/>
        <v>N/A</v>
      </c>
      <c r="E1111" s="32">
        <v>12.921139746</v>
      </c>
      <c r="F1111" s="27" t="str">
        <f t="shared" si="301"/>
        <v>N/A</v>
      </c>
      <c r="G1111" s="32">
        <v>12.780270796</v>
      </c>
      <c r="H1111" s="27" t="str">
        <f t="shared" si="302"/>
        <v>N/A</v>
      </c>
      <c r="I1111" s="28">
        <v>4.9500000000000002E-2</v>
      </c>
      <c r="J1111" s="28">
        <v>-1.0900000000000001</v>
      </c>
      <c r="K1111" s="29" t="s">
        <v>1193</v>
      </c>
      <c r="L1111" s="30" t="str">
        <f t="shared" si="303"/>
        <v>Yes</v>
      </c>
    </row>
    <row r="1112" spans="1:12">
      <c r="A1112" s="48" t="s">
        <v>524</v>
      </c>
      <c r="B1112" s="25" t="s">
        <v>49</v>
      </c>
      <c r="C1112" s="32">
        <v>21.994612446000001</v>
      </c>
      <c r="D1112" s="27" t="str">
        <f t="shared" si="300"/>
        <v>N/A</v>
      </c>
      <c r="E1112" s="32">
        <v>22.303507494000002</v>
      </c>
      <c r="F1112" s="27" t="str">
        <f t="shared" si="301"/>
        <v>N/A</v>
      </c>
      <c r="G1112" s="32">
        <v>22.488501190000001</v>
      </c>
      <c r="H1112" s="27" t="str">
        <f t="shared" si="302"/>
        <v>N/A</v>
      </c>
      <c r="I1112" s="28">
        <v>1.4039999999999999</v>
      </c>
      <c r="J1112" s="28">
        <v>0.82940000000000003</v>
      </c>
      <c r="K1112" s="29" t="s">
        <v>1193</v>
      </c>
      <c r="L1112" s="30" t="str">
        <f t="shared" si="303"/>
        <v>Yes</v>
      </c>
    </row>
    <row r="1113" spans="1:12">
      <c r="A1113" s="48" t="s">
        <v>527</v>
      </c>
      <c r="B1113" s="25" t="s">
        <v>49</v>
      </c>
      <c r="C1113" s="32">
        <v>3.5981480591000001</v>
      </c>
      <c r="D1113" s="27" t="str">
        <f t="shared" si="300"/>
        <v>N/A</v>
      </c>
      <c r="E1113" s="32">
        <v>3.5440384890000001</v>
      </c>
      <c r="F1113" s="27" t="str">
        <f t="shared" si="301"/>
        <v>N/A</v>
      </c>
      <c r="G1113" s="32">
        <v>3.4489213346000001</v>
      </c>
      <c r="H1113" s="27" t="str">
        <f t="shared" si="302"/>
        <v>N/A</v>
      </c>
      <c r="I1113" s="28">
        <v>-1.5</v>
      </c>
      <c r="J1113" s="28">
        <v>-2.68</v>
      </c>
      <c r="K1113" s="29" t="s">
        <v>1193</v>
      </c>
      <c r="L1113" s="30" t="str">
        <f t="shared" si="303"/>
        <v>Yes</v>
      </c>
    </row>
    <row r="1114" spans="1:12">
      <c r="A1114" s="46" t="s">
        <v>433</v>
      </c>
      <c r="B1114" s="25" t="s">
        <v>49</v>
      </c>
      <c r="C1114" s="32">
        <v>45.261187681000003</v>
      </c>
      <c r="D1114" s="27" t="str">
        <f t="shared" si="300"/>
        <v>N/A</v>
      </c>
      <c r="E1114" s="32">
        <v>45.400334127000001</v>
      </c>
      <c r="F1114" s="27" t="str">
        <f t="shared" si="301"/>
        <v>N/A</v>
      </c>
      <c r="G1114" s="32">
        <v>41.964860068</v>
      </c>
      <c r="H1114" s="27" t="str">
        <f t="shared" si="302"/>
        <v>N/A</v>
      </c>
      <c r="I1114" s="28">
        <v>0.30740000000000001</v>
      </c>
      <c r="J1114" s="28">
        <v>-7.57</v>
      </c>
      <c r="K1114" s="29" t="s">
        <v>1193</v>
      </c>
      <c r="L1114" s="30" t="str">
        <f t="shared" si="303"/>
        <v>Yes</v>
      </c>
    </row>
    <row r="1115" spans="1:12">
      <c r="A1115" s="48" t="s">
        <v>524</v>
      </c>
      <c r="B1115" s="25" t="s">
        <v>49</v>
      </c>
      <c r="C1115" s="32">
        <v>41.105209490999997</v>
      </c>
      <c r="D1115" s="27" t="str">
        <f t="shared" si="300"/>
        <v>N/A</v>
      </c>
      <c r="E1115" s="32">
        <v>41.809389482</v>
      </c>
      <c r="F1115" s="27" t="str">
        <f t="shared" si="301"/>
        <v>N/A</v>
      </c>
      <c r="G1115" s="32">
        <v>39.124504362000003</v>
      </c>
      <c r="H1115" s="27" t="str">
        <f t="shared" si="302"/>
        <v>N/A</v>
      </c>
      <c r="I1115" s="28">
        <v>1.7130000000000001</v>
      </c>
      <c r="J1115" s="28">
        <v>-6.42</v>
      </c>
      <c r="K1115" s="29" t="s">
        <v>1193</v>
      </c>
      <c r="L1115" s="30" t="str">
        <f t="shared" si="303"/>
        <v>Yes</v>
      </c>
    </row>
    <row r="1116" spans="1:12">
      <c r="A1116" s="48" t="s">
        <v>527</v>
      </c>
      <c r="B1116" s="25" t="s">
        <v>49</v>
      </c>
      <c r="C1116" s="32">
        <v>49.065218436000002</v>
      </c>
      <c r="D1116" s="27" t="str">
        <f t="shared" si="300"/>
        <v>N/A</v>
      </c>
      <c r="E1116" s="32">
        <v>48.689245622000001</v>
      </c>
      <c r="F1116" s="27" t="str">
        <f t="shared" si="301"/>
        <v>N/A</v>
      </c>
      <c r="G1116" s="32">
        <v>44.517759370999997</v>
      </c>
      <c r="H1116" s="27" t="str">
        <f t="shared" si="302"/>
        <v>N/A</v>
      </c>
      <c r="I1116" s="28">
        <v>-0.76600000000000001</v>
      </c>
      <c r="J1116" s="28">
        <v>-8.57</v>
      </c>
      <c r="K1116" s="29" t="s">
        <v>1193</v>
      </c>
      <c r="L1116" s="30" t="str">
        <f t="shared" si="303"/>
        <v>Yes</v>
      </c>
    </row>
    <row r="1117" spans="1:12">
      <c r="A1117" s="46" t="s">
        <v>629</v>
      </c>
      <c r="B1117" s="25" t="s">
        <v>49</v>
      </c>
      <c r="C1117" s="32">
        <v>87.617368169000002</v>
      </c>
      <c r="D1117" s="27" t="str">
        <f t="shared" si="300"/>
        <v>N/A</v>
      </c>
      <c r="E1117" s="32">
        <v>88.059586053000004</v>
      </c>
      <c r="F1117" s="27" t="str">
        <f t="shared" si="301"/>
        <v>N/A</v>
      </c>
      <c r="G1117" s="32">
        <v>87.970734806999999</v>
      </c>
      <c r="H1117" s="27" t="str">
        <f t="shared" si="302"/>
        <v>N/A</v>
      </c>
      <c r="I1117" s="28">
        <v>0.50470000000000004</v>
      </c>
      <c r="J1117" s="28">
        <v>-0.10100000000000001</v>
      </c>
      <c r="K1117" s="29" t="s">
        <v>1193</v>
      </c>
      <c r="L1117" s="30" t="str">
        <f t="shared" si="303"/>
        <v>Yes</v>
      </c>
    </row>
    <row r="1118" spans="1:12">
      <c r="A1118" s="48" t="s">
        <v>524</v>
      </c>
      <c r="B1118" s="25" t="s">
        <v>49</v>
      </c>
      <c r="C1118" s="32">
        <v>86.238909096</v>
      </c>
      <c r="D1118" s="27" t="str">
        <f t="shared" si="300"/>
        <v>N/A</v>
      </c>
      <c r="E1118" s="32">
        <v>86.534199228000006</v>
      </c>
      <c r="F1118" s="27" t="str">
        <f t="shared" si="301"/>
        <v>N/A</v>
      </c>
      <c r="G1118" s="32">
        <v>86.020618557000006</v>
      </c>
      <c r="H1118" s="27" t="str">
        <f t="shared" si="302"/>
        <v>N/A</v>
      </c>
      <c r="I1118" s="28">
        <v>0.34239999999999998</v>
      </c>
      <c r="J1118" s="28">
        <v>-0.59399999999999997</v>
      </c>
      <c r="K1118" s="29" t="s">
        <v>1193</v>
      </c>
      <c r="L1118" s="30" t="str">
        <f t="shared" si="303"/>
        <v>Yes</v>
      </c>
    </row>
    <row r="1119" spans="1:12">
      <c r="A1119" s="48" t="s">
        <v>527</v>
      </c>
      <c r="B1119" s="25" t="s">
        <v>49</v>
      </c>
      <c r="C1119" s="32">
        <v>89.038945226999999</v>
      </c>
      <c r="D1119" s="27" t="str">
        <f t="shared" si="300"/>
        <v>N/A</v>
      </c>
      <c r="E1119" s="32">
        <v>89.558424236999997</v>
      </c>
      <c r="F1119" s="27" t="str">
        <f t="shared" si="301"/>
        <v>N/A</v>
      </c>
      <c r="G1119" s="32">
        <v>89.859141746999995</v>
      </c>
      <c r="H1119" s="27" t="str">
        <f t="shared" si="302"/>
        <v>N/A</v>
      </c>
      <c r="I1119" s="28">
        <v>0.58340000000000003</v>
      </c>
      <c r="J1119" s="28">
        <v>0.33579999999999999</v>
      </c>
      <c r="K1119" s="29" t="s">
        <v>1193</v>
      </c>
      <c r="L1119" s="30" t="str">
        <f t="shared" si="303"/>
        <v>Yes</v>
      </c>
    </row>
    <row r="1120" spans="1:12">
      <c r="A1120" s="46" t="s">
        <v>434</v>
      </c>
      <c r="B1120" s="25" t="s">
        <v>49</v>
      </c>
      <c r="C1120" s="26">
        <v>1.8438215499999999</v>
      </c>
      <c r="D1120" s="27" t="str">
        <f t="shared" si="300"/>
        <v>N/A</v>
      </c>
      <c r="E1120" s="26">
        <v>1.0487390195999999</v>
      </c>
      <c r="F1120" s="27" t="str">
        <f t="shared" si="301"/>
        <v>N/A</v>
      </c>
      <c r="G1120" s="26">
        <v>0.84890841319999999</v>
      </c>
      <c r="H1120" s="27" t="str">
        <f t="shared" si="302"/>
        <v>N/A</v>
      </c>
      <c r="I1120" s="28">
        <v>-43.1</v>
      </c>
      <c r="J1120" s="28">
        <v>-19.100000000000001</v>
      </c>
      <c r="K1120" s="29" t="s">
        <v>1193</v>
      </c>
      <c r="L1120" s="30" t="str">
        <f t="shared" si="303"/>
        <v>Yes</v>
      </c>
    </row>
    <row r="1121" spans="1:12">
      <c r="A1121" s="48" t="s">
        <v>524</v>
      </c>
      <c r="B1121" s="25" t="s">
        <v>49</v>
      </c>
      <c r="C1121" s="26">
        <v>1.3629171817000001</v>
      </c>
      <c r="D1121" s="27" t="str">
        <f t="shared" si="300"/>
        <v>N/A</v>
      </c>
      <c r="E1121" s="26">
        <v>0.78967368859999998</v>
      </c>
      <c r="F1121" s="27" t="str">
        <f t="shared" si="301"/>
        <v>N/A</v>
      </c>
      <c r="G1121" s="26">
        <v>0.62876634450000002</v>
      </c>
      <c r="H1121" s="27" t="str">
        <f t="shared" si="302"/>
        <v>N/A</v>
      </c>
      <c r="I1121" s="28">
        <v>-42.1</v>
      </c>
      <c r="J1121" s="28">
        <v>-20.399999999999999</v>
      </c>
      <c r="K1121" s="29" t="s">
        <v>1193</v>
      </c>
      <c r="L1121" s="30" t="str">
        <f t="shared" si="303"/>
        <v>Yes</v>
      </c>
    </row>
    <row r="1122" spans="1:12">
      <c r="A1122" s="48" t="s">
        <v>527</v>
      </c>
      <c r="B1122" s="25" t="s">
        <v>49</v>
      </c>
      <c r="C1122" s="26">
        <v>2.3299657812999999</v>
      </c>
      <c r="D1122" s="27" t="str">
        <f t="shared" si="300"/>
        <v>N/A</v>
      </c>
      <c r="E1122" s="26">
        <v>1.3400869962999999</v>
      </c>
      <c r="F1122" s="27" t="str">
        <f t="shared" si="301"/>
        <v>N/A</v>
      </c>
      <c r="G1122" s="26">
        <v>1.0910290237</v>
      </c>
      <c r="H1122" s="27" t="str">
        <f t="shared" si="302"/>
        <v>N/A</v>
      </c>
      <c r="I1122" s="28">
        <v>-42.5</v>
      </c>
      <c r="J1122" s="28">
        <v>-18.600000000000001</v>
      </c>
      <c r="K1122" s="29" t="s">
        <v>1193</v>
      </c>
      <c r="L1122" s="30" t="str">
        <f t="shared" si="303"/>
        <v>Yes</v>
      </c>
    </row>
    <row r="1123" spans="1:12" ht="12.75" customHeight="1">
      <c r="A1123" s="46" t="s">
        <v>435</v>
      </c>
      <c r="B1123" s="25" t="s">
        <v>49</v>
      </c>
      <c r="C1123" s="26">
        <v>248.1465445</v>
      </c>
      <c r="D1123" s="27" t="str">
        <f t="shared" si="300"/>
        <v>N/A</v>
      </c>
      <c r="E1123" s="26">
        <v>246.67999520999999</v>
      </c>
      <c r="F1123" s="27" t="str">
        <f t="shared" si="301"/>
        <v>N/A</v>
      </c>
      <c r="G1123" s="26">
        <v>249.35682231999999</v>
      </c>
      <c r="H1123" s="27" t="str">
        <f t="shared" si="302"/>
        <v>N/A</v>
      </c>
      <c r="I1123" s="28">
        <v>-0.59099999999999997</v>
      </c>
      <c r="J1123" s="28">
        <v>1.085</v>
      </c>
      <c r="K1123" s="29" t="s">
        <v>1193</v>
      </c>
      <c r="L1123" s="30" t="str">
        <f t="shared" si="303"/>
        <v>Yes</v>
      </c>
    </row>
    <row r="1124" spans="1:12">
      <c r="A1124" s="48" t="s">
        <v>524</v>
      </c>
      <c r="B1124" s="25" t="s">
        <v>49</v>
      </c>
      <c r="C1124" s="26">
        <v>242.2780238</v>
      </c>
      <c r="D1124" s="27" t="str">
        <f t="shared" si="300"/>
        <v>N/A</v>
      </c>
      <c r="E1124" s="26">
        <v>242.28047255000001</v>
      </c>
      <c r="F1124" s="27" t="str">
        <f t="shared" si="301"/>
        <v>N/A</v>
      </c>
      <c r="G1124" s="26">
        <v>243.73347909</v>
      </c>
      <c r="H1124" s="27" t="str">
        <f t="shared" si="302"/>
        <v>N/A</v>
      </c>
      <c r="I1124" s="28">
        <v>1E-3</v>
      </c>
      <c r="J1124" s="28">
        <v>0.59970000000000001</v>
      </c>
      <c r="K1124" s="29" t="s">
        <v>1193</v>
      </c>
      <c r="L1124" s="30" t="str">
        <f t="shared" si="303"/>
        <v>Yes</v>
      </c>
    </row>
    <row r="1125" spans="1:12">
      <c r="A1125" s="48" t="s">
        <v>527</v>
      </c>
      <c r="B1125" s="25" t="s">
        <v>49</v>
      </c>
      <c r="C1125" s="26">
        <v>285.90783614999998</v>
      </c>
      <c r="D1125" s="27" t="str">
        <f t="shared" si="300"/>
        <v>N/A</v>
      </c>
      <c r="E1125" s="26">
        <v>274.67069892000001</v>
      </c>
      <c r="F1125" s="27" t="str">
        <f t="shared" si="301"/>
        <v>N/A</v>
      </c>
      <c r="G1125" s="26">
        <v>285.07553143000001</v>
      </c>
      <c r="H1125" s="27" t="str">
        <f t="shared" si="302"/>
        <v>N/A</v>
      </c>
      <c r="I1125" s="28">
        <v>-3.93</v>
      </c>
      <c r="J1125" s="28">
        <v>3.7879999999999998</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11</v>
      </c>
      <c r="F1128" s="27" t="str">
        <f t="shared" si="305"/>
        <v>N/A</v>
      </c>
      <c r="G1128" s="26">
        <v>0</v>
      </c>
      <c r="H1128" s="27" t="str">
        <f t="shared" si="306"/>
        <v>N/A</v>
      </c>
      <c r="I1128" s="28" t="s">
        <v>1207</v>
      </c>
      <c r="J1128" s="28">
        <v>-100</v>
      </c>
      <c r="K1128" s="47" t="s">
        <v>49</v>
      </c>
      <c r="L1128" s="30" t="str">
        <f t="shared" si="307"/>
        <v>N/A</v>
      </c>
    </row>
    <row r="1129" spans="1:12">
      <c r="A1129" s="48" t="s">
        <v>570</v>
      </c>
      <c r="B1129" s="25" t="s">
        <v>49</v>
      </c>
      <c r="C1129" s="26">
        <v>0</v>
      </c>
      <c r="D1129" s="27" t="str">
        <f t="shared" si="304"/>
        <v>N/A</v>
      </c>
      <c r="E1129" s="26">
        <v>11</v>
      </c>
      <c r="F1129" s="27" t="str">
        <f t="shared" si="305"/>
        <v>N/A</v>
      </c>
      <c r="G1129" s="26">
        <v>0</v>
      </c>
      <c r="H1129" s="27" t="str">
        <f t="shared" si="306"/>
        <v>N/A</v>
      </c>
      <c r="I1129" s="28" t="s">
        <v>1207</v>
      </c>
      <c r="J1129" s="28">
        <v>-100</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0</v>
      </c>
      <c r="D1132" s="27" t="str">
        <f t="shared" si="304"/>
        <v>N/A</v>
      </c>
      <c r="E1132" s="26">
        <v>0</v>
      </c>
      <c r="F1132" s="27" t="str">
        <f t="shared" si="305"/>
        <v>N/A</v>
      </c>
      <c r="G1132" s="26">
        <v>0</v>
      </c>
      <c r="H1132" s="27" t="str">
        <f t="shared" si="306"/>
        <v>N/A</v>
      </c>
      <c r="I1132" s="28" t="s">
        <v>1207</v>
      </c>
      <c r="J1132" s="28" t="s">
        <v>1207</v>
      </c>
      <c r="K1132" s="47" t="s">
        <v>49</v>
      </c>
      <c r="L1132" s="30" t="str">
        <f t="shared" si="307"/>
        <v>N/A</v>
      </c>
    </row>
    <row r="1133" spans="1:12">
      <c r="A1133" s="46" t="s">
        <v>742</v>
      </c>
      <c r="B1133" s="25" t="s">
        <v>49</v>
      </c>
      <c r="C1133" s="31">
        <v>481421</v>
      </c>
      <c r="D1133" s="27" t="str">
        <f t="shared" si="304"/>
        <v>N/A</v>
      </c>
      <c r="E1133" s="31">
        <v>705114</v>
      </c>
      <c r="F1133" s="27" t="str">
        <f t="shared" si="305"/>
        <v>N/A</v>
      </c>
      <c r="G1133" s="31">
        <v>411419</v>
      </c>
      <c r="H1133" s="27" t="str">
        <f t="shared" si="306"/>
        <v>N/A</v>
      </c>
      <c r="I1133" s="28">
        <v>46.47</v>
      </c>
      <c r="J1133" s="28">
        <v>-41.7</v>
      </c>
      <c r="K1133" s="47" t="s">
        <v>49</v>
      </c>
      <c r="L1133" s="30" t="str">
        <f t="shared" si="307"/>
        <v>N/A</v>
      </c>
    </row>
    <row r="1134" spans="1:12">
      <c r="A1134" s="48" t="s">
        <v>574</v>
      </c>
      <c r="B1134" s="25" t="s">
        <v>49</v>
      </c>
      <c r="C1134" s="31">
        <v>463190</v>
      </c>
      <c r="D1134" s="27" t="str">
        <f t="shared" si="304"/>
        <v>N/A</v>
      </c>
      <c r="E1134" s="31">
        <v>703621</v>
      </c>
      <c r="F1134" s="27" t="str">
        <f t="shared" si="305"/>
        <v>N/A</v>
      </c>
      <c r="G1134" s="31">
        <v>398950</v>
      </c>
      <c r="H1134" s="27" t="str">
        <f t="shared" si="306"/>
        <v>N/A</v>
      </c>
      <c r="I1134" s="28">
        <v>51.91</v>
      </c>
      <c r="J1134" s="28">
        <v>-43.3</v>
      </c>
      <c r="K1134" s="47" t="s">
        <v>49</v>
      </c>
      <c r="L1134" s="30" t="str">
        <f t="shared" si="307"/>
        <v>N/A</v>
      </c>
    </row>
    <row r="1135" spans="1:12">
      <c r="A1135" s="48" t="s">
        <v>568</v>
      </c>
      <c r="B1135" s="25" t="s">
        <v>49</v>
      </c>
      <c r="C1135" s="31">
        <v>115324</v>
      </c>
      <c r="D1135" s="27" t="str">
        <f t="shared" si="304"/>
        <v>N/A</v>
      </c>
      <c r="E1135" s="31">
        <v>121523</v>
      </c>
      <c r="F1135" s="27" t="str">
        <f t="shared" si="305"/>
        <v>N/A</v>
      </c>
      <c r="G1135" s="31">
        <v>123370</v>
      </c>
      <c r="H1135" s="27" t="str">
        <f t="shared" si="306"/>
        <v>N/A</v>
      </c>
      <c r="I1135" s="28">
        <v>5.375</v>
      </c>
      <c r="J1135" s="28">
        <v>1.52</v>
      </c>
      <c r="K1135" s="47" t="s">
        <v>49</v>
      </c>
      <c r="L1135" s="30" t="str">
        <f t="shared" si="307"/>
        <v>N/A</v>
      </c>
    </row>
    <row r="1136" spans="1:12">
      <c r="A1136" s="48" t="s">
        <v>221</v>
      </c>
      <c r="B1136" s="25" t="s">
        <v>49</v>
      </c>
      <c r="C1136" s="31">
        <v>110972</v>
      </c>
      <c r="D1136" s="27" t="str">
        <f t="shared" si="304"/>
        <v>N/A</v>
      </c>
      <c r="E1136" s="31">
        <v>70043</v>
      </c>
      <c r="F1136" s="27" t="str">
        <f t="shared" si="305"/>
        <v>N/A</v>
      </c>
      <c r="G1136" s="31">
        <v>77335</v>
      </c>
      <c r="H1136" s="27" t="str">
        <f t="shared" si="306"/>
        <v>N/A</v>
      </c>
      <c r="I1136" s="28">
        <v>-36.9</v>
      </c>
      <c r="J1136" s="28">
        <v>10.41</v>
      </c>
      <c r="K1136" s="47" t="s">
        <v>49</v>
      </c>
      <c r="L1136" s="30" t="str">
        <f t="shared" si="307"/>
        <v>N/A</v>
      </c>
    </row>
    <row r="1137" spans="1:12">
      <c r="A1137" s="48" t="s">
        <v>569</v>
      </c>
      <c r="B1137" s="25" t="s">
        <v>49</v>
      </c>
      <c r="C1137" s="31">
        <v>119095</v>
      </c>
      <c r="D1137" s="27" t="str">
        <f t="shared" si="304"/>
        <v>N/A</v>
      </c>
      <c r="E1137" s="31">
        <v>152049</v>
      </c>
      <c r="F1137" s="27" t="str">
        <f t="shared" si="305"/>
        <v>N/A</v>
      </c>
      <c r="G1137" s="31">
        <v>185173</v>
      </c>
      <c r="H1137" s="27" t="str">
        <f t="shared" si="306"/>
        <v>N/A</v>
      </c>
      <c r="I1137" s="28">
        <v>27.67</v>
      </c>
      <c r="J1137" s="28">
        <v>21.79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127085292</v>
      </c>
      <c r="D1139" s="27" t="str">
        <f t="shared" ref="D1139:D1153" si="308">IF($B1139="N/A","N/A",IF(C1139&gt;10,"No",IF(C1139&lt;-10,"No","Yes")))</f>
        <v>N/A</v>
      </c>
      <c r="E1139" s="31">
        <v>141364466</v>
      </c>
      <c r="F1139" s="27" t="str">
        <f t="shared" ref="F1139:F1153" si="309">IF($B1139="N/A","N/A",IF(E1139&gt;10,"No",IF(E1139&lt;-10,"No","Yes")))</f>
        <v>N/A</v>
      </c>
      <c r="G1139" s="31">
        <v>158259706</v>
      </c>
      <c r="H1139" s="27" t="str">
        <f t="shared" ref="H1139:H1153" si="310">IF($B1139="N/A","N/A",IF(G1139&gt;10,"No",IF(G1139&lt;-10,"No","Yes")))</f>
        <v>N/A</v>
      </c>
      <c r="I1139" s="28">
        <v>11.24</v>
      </c>
      <c r="J1139" s="28">
        <v>11.95</v>
      </c>
      <c r="K1139" s="29" t="s">
        <v>1193</v>
      </c>
      <c r="L1139" s="30" t="str">
        <f t="shared" ref="L1139:L1153" si="311">IF(J1139="Div by 0", "N/A", IF(K1139="N/A","N/A", IF(J1139&gt;VALUE(MID(K1139,1,2)), "No", IF(J1139&lt;-1*VALUE(MID(K1139,1,2)), "No", "Yes"))))</f>
        <v>Yes</v>
      </c>
    </row>
    <row r="1140" spans="1:12">
      <c r="A1140" s="46" t="s">
        <v>576</v>
      </c>
      <c r="B1140" s="25" t="s">
        <v>49</v>
      </c>
      <c r="C1140" s="26">
        <v>3758</v>
      </c>
      <c r="D1140" s="27" t="str">
        <f t="shared" si="308"/>
        <v>N/A</v>
      </c>
      <c r="E1140" s="26">
        <v>3928</v>
      </c>
      <c r="F1140" s="27" t="str">
        <f t="shared" si="309"/>
        <v>N/A</v>
      </c>
      <c r="G1140" s="26">
        <v>3940</v>
      </c>
      <c r="H1140" s="27" t="str">
        <f t="shared" si="310"/>
        <v>N/A</v>
      </c>
      <c r="I1140" s="28">
        <v>4.524</v>
      </c>
      <c r="J1140" s="28">
        <v>0.30549999999999999</v>
      </c>
      <c r="K1140" s="29" t="s">
        <v>1193</v>
      </c>
      <c r="L1140" s="30" t="str">
        <f t="shared" si="311"/>
        <v>Yes</v>
      </c>
    </row>
    <row r="1141" spans="1:12">
      <c r="A1141" s="46" t="s">
        <v>577</v>
      </c>
      <c r="B1141" s="25" t="s">
        <v>49</v>
      </c>
      <c r="C1141" s="31">
        <v>33817.267696000003</v>
      </c>
      <c r="D1141" s="27" t="str">
        <f t="shared" si="308"/>
        <v>N/A</v>
      </c>
      <c r="E1141" s="31">
        <v>35988.917006000003</v>
      </c>
      <c r="F1141" s="27" t="str">
        <f t="shared" si="309"/>
        <v>N/A</v>
      </c>
      <c r="G1141" s="31">
        <v>40167.438070999997</v>
      </c>
      <c r="H1141" s="27" t="str">
        <f t="shared" si="310"/>
        <v>N/A</v>
      </c>
      <c r="I1141" s="28">
        <v>6.4219999999999997</v>
      </c>
      <c r="J1141" s="28">
        <v>11.61</v>
      </c>
      <c r="K1141" s="29" t="s">
        <v>1193</v>
      </c>
      <c r="L1141" s="30" t="str">
        <f t="shared" si="311"/>
        <v>Yes</v>
      </c>
    </row>
    <row r="1142" spans="1:12">
      <c r="A1142" s="46" t="s">
        <v>578</v>
      </c>
      <c r="B1142" s="25" t="s">
        <v>49</v>
      </c>
      <c r="C1142" s="31">
        <v>2156506</v>
      </c>
      <c r="D1142" s="27" t="str">
        <f t="shared" si="308"/>
        <v>N/A</v>
      </c>
      <c r="E1142" s="31">
        <v>2132984</v>
      </c>
      <c r="F1142" s="27" t="str">
        <f t="shared" si="309"/>
        <v>N/A</v>
      </c>
      <c r="G1142" s="31">
        <v>2167484</v>
      </c>
      <c r="H1142" s="27" t="str">
        <f t="shared" si="310"/>
        <v>N/A</v>
      </c>
      <c r="I1142" s="28">
        <v>-1.0900000000000001</v>
      </c>
      <c r="J1142" s="28">
        <v>1.617</v>
      </c>
      <c r="K1142" s="29" t="s">
        <v>1193</v>
      </c>
      <c r="L1142" s="30" t="str">
        <f t="shared" si="311"/>
        <v>Yes</v>
      </c>
    </row>
    <row r="1143" spans="1:12">
      <c r="A1143" s="46" t="s">
        <v>579</v>
      </c>
      <c r="B1143" s="25" t="s">
        <v>49</v>
      </c>
      <c r="C1143" s="26">
        <v>16763</v>
      </c>
      <c r="D1143" s="27" t="str">
        <f t="shared" si="308"/>
        <v>N/A</v>
      </c>
      <c r="E1143" s="26">
        <v>15860</v>
      </c>
      <c r="F1143" s="27" t="str">
        <f t="shared" si="309"/>
        <v>N/A</v>
      </c>
      <c r="G1143" s="26">
        <v>15649</v>
      </c>
      <c r="H1143" s="27" t="str">
        <f t="shared" si="310"/>
        <v>N/A</v>
      </c>
      <c r="I1143" s="28">
        <v>-5.39</v>
      </c>
      <c r="J1143" s="28">
        <v>-1.33</v>
      </c>
      <c r="K1143" s="29" t="s">
        <v>1193</v>
      </c>
      <c r="L1143" s="30" t="str">
        <f t="shared" si="311"/>
        <v>Yes</v>
      </c>
    </row>
    <row r="1144" spans="1:12">
      <c r="A1144" s="46" t="s">
        <v>580</v>
      </c>
      <c r="B1144" s="25" t="s">
        <v>49</v>
      </c>
      <c r="C1144" s="31">
        <v>128.6467816</v>
      </c>
      <c r="D1144" s="27" t="str">
        <f t="shared" si="308"/>
        <v>N/A</v>
      </c>
      <c r="E1144" s="31">
        <v>134.48827238000001</v>
      </c>
      <c r="F1144" s="27" t="str">
        <f t="shared" si="309"/>
        <v>N/A</v>
      </c>
      <c r="G1144" s="31">
        <v>138.50623042999999</v>
      </c>
      <c r="H1144" s="27" t="str">
        <f t="shared" si="310"/>
        <v>N/A</v>
      </c>
      <c r="I1144" s="28">
        <v>4.5410000000000004</v>
      </c>
      <c r="J1144" s="28">
        <v>2.988</v>
      </c>
      <c r="K1144" s="29" t="s">
        <v>1193</v>
      </c>
      <c r="L1144" s="30" t="str">
        <f t="shared" si="311"/>
        <v>Yes</v>
      </c>
    </row>
    <row r="1145" spans="1:12">
      <c r="A1145" s="46" t="s">
        <v>590</v>
      </c>
      <c r="B1145" s="25" t="s">
        <v>49</v>
      </c>
      <c r="C1145" s="31">
        <v>2369498</v>
      </c>
      <c r="D1145" s="27" t="str">
        <f t="shared" si="308"/>
        <v>N/A</v>
      </c>
      <c r="E1145" s="31">
        <v>2419095</v>
      </c>
      <c r="F1145" s="27" t="str">
        <f t="shared" si="309"/>
        <v>N/A</v>
      </c>
      <c r="G1145" s="31">
        <v>2579395</v>
      </c>
      <c r="H1145" s="27" t="str">
        <f t="shared" si="310"/>
        <v>N/A</v>
      </c>
      <c r="I1145" s="28">
        <v>2.093</v>
      </c>
      <c r="J1145" s="28">
        <v>6.6260000000000003</v>
      </c>
      <c r="K1145" s="29" t="s">
        <v>1193</v>
      </c>
      <c r="L1145" s="30" t="str">
        <f t="shared" si="311"/>
        <v>Yes</v>
      </c>
    </row>
    <row r="1146" spans="1:12">
      <c r="A1146" s="46" t="s">
        <v>592</v>
      </c>
      <c r="B1146" s="25" t="s">
        <v>49</v>
      </c>
      <c r="C1146" s="26">
        <v>11194</v>
      </c>
      <c r="D1146" s="27" t="str">
        <f t="shared" si="308"/>
        <v>N/A</v>
      </c>
      <c r="E1146" s="26">
        <v>10893</v>
      </c>
      <c r="F1146" s="27" t="str">
        <f t="shared" si="309"/>
        <v>N/A</v>
      </c>
      <c r="G1146" s="26">
        <v>11511</v>
      </c>
      <c r="H1146" s="27" t="str">
        <f t="shared" si="310"/>
        <v>N/A</v>
      </c>
      <c r="I1146" s="28">
        <v>-2.69</v>
      </c>
      <c r="J1146" s="28">
        <v>5.673</v>
      </c>
      <c r="K1146" s="29" t="s">
        <v>1193</v>
      </c>
      <c r="L1146" s="30" t="str">
        <f t="shared" si="311"/>
        <v>Yes</v>
      </c>
    </row>
    <row r="1147" spans="1:12">
      <c r="A1147" s="46" t="s">
        <v>591</v>
      </c>
      <c r="B1147" s="25" t="s">
        <v>49</v>
      </c>
      <c r="C1147" s="31">
        <v>211.67571914000001</v>
      </c>
      <c r="D1147" s="27" t="str">
        <f t="shared" si="308"/>
        <v>N/A</v>
      </c>
      <c r="E1147" s="31">
        <v>222.07793996000001</v>
      </c>
      <c r="F1147" s="27" t="str">
        <f t="shared" si="309"/>
        <v>N/A</v>
      </c>
      <c r="G1147" s="31">
        <v>224.08087915999999</v>
      </c>
      <c r="H1147" s="27" t="str">
        <f t="shared" si="310"/>
        <v>N/A</v>
      </c>
      <c r="I1147" s="28">
        <v>4.9139999999999997</v>
      </c>
      <c r="J1147" s="28">
        <v>0.90190000000000003</v>
      </c>
      <c r="K1147" s="29" t="s">
        <v>1193</v>
      </c>
      <c r="L1147" s="30" t="str">
        <f t="shared" si="311"/>
        <v>Yes</v>
      </c>
    </row>
    <row r="1148" spans="1:12">
      <c r="A1148" s="46" t="s">
        <v>581</v>
      </c>
      <c r="B1148" s="25" t="s">
        <v>49</v>
      </c>
      <c r="C1148" s="31">
        <v>242</v>
      </c>
      <c r="D1148" s="27" t="str">
        <f t="shared" si="308"/>
        <v>N/A</v>
      </c>
      <c r="E1148" s="31">
        <v>0</v>
      </c>
      <c r="F1148" s="27" t="str">
        <f t="shared" si="309"/>
        <v>N/A</v>
      </c>
      <c r="G1148" s="31">
        <v>759</v>
      </c>
      <c r="H1148" s="27" t="str">
        <f t="shared" si="310"/>
        <v>N/A</v>
      </c>
      <c r="I1148" s="28">
        <v>-100</v>
      </c>
      <c r="J1148" s="28" t="s">
        <v>1207</v>
      </c>
      <c r="K1148" s="29" t="s">
        <v>1193</v>
      </c>
      <c r="L1148" s="30" t="str">
        <f t="shared" si="311"/>
        <v>N/A</v>
      </c>
    </row>
    <row r="1149" spans="1:12">
      <c r="A1149" s="46" t="s">
        <v>582</v>
      </c>
      <c r="B1149" s="25" t="s">
        <v>49</v>
      </c>
      <c r="C1149" s="26">
        <v>11</v>
      </c>
      <c r="D1149" s="27" t="str">
        <f t="shared" si="308"/>
        <v>N/A</v>
      </c>
      <c r="E1149" s="26">
        <v>0</v>
      </c>
      <c r="F1149" s="27" t="str">
        <f t="shared" si="309"/>
        <v>N/A</v>
      </c>
      <c r="G1149" s="26">
        <v>11</v>
      </c>
      <c r="H1149" s="27" t="str">
        <f t="shared" si="310"/>
        <v>N/A</v>
      </c>
      <c r="I1149" s="28">
        <v>-100</v>
      </c>
      <c r="J1149" s="28" t="s">
        <v>1207</v>
      </c>
      <c r="K1149" s="29" t="s">
        <v>1193</v>
      </c>
      <c r="L1149" s="30" t="str">
        <f t="shared" si="311"/>
        <v>N/A</v>
      </c>
    </row>
    <row r="1150" spans="1:12">
      <c r="A1150" s="46" t="s">
        <v>583</v>
      </c>
      <c r="B1150" s="25" t="s">
        <v>49</v>
      </c>
      <c r="C1150" s="31">
        <v>242</v>
      </c>
      <c r="D1150" s="27" t="str">
        <f t="shared" si="308"/>
        <v>N/A</v>
      </c>
      <c r="E1150" s="31" t="s">
        <v>1207</v>
      </c>
      <c r="F1150" s="27" t="str">
        <f t="shared" si="309"/>
        <v>N/A</v>
      </c>
      <c r="G1150" s="31">
        <v>759</v>
      </c>
      <c r="H1150" s="27" t="str">
        <f t="shared" si="310"/>
        <v>N/A</v>
      </c>
      <c r="I1150" s="28" t="s">
        <v>1207</v>
      </c>
      <c r="J1150" s="28" t="s">
        <v>1207</v>
      </c>
      <c r="K1150" s="29" t="s">
        <v>1193</v>
      </c>
      <c r="L1150" s="30" t="str">
        <f t="shared" si="311"/>
        <v>N/A</v>
      </c>
    </row>
    <row r="1151" spans="1:12" ht="12.75" customHeight="1">
      <c r="A1151" s="46" t="s">
        <v>849</v>
      </c>
      <c r="B1151" s="25" t="s">
        <v>49</v>
      </c>
      <c r="C1151" s="31">
        <v>106987383</v>
      </c>
      <c r="D1151" s="27" t="str">
        <f t="shared" si="308"/>
        <v>N/A</v>
      </c>
      <c r="E1151" s="31">
        <v>128285734</v>
      </c>
      <c r="F1151" s="27" t="str">
        <f t="shared" si="309"/>
        <v>N/A</v>
      </c>
      <c r="G1151" s="31">
        <v>147437219</v>
      </c>
      <c r="H1151" s="27" t="str">
        <f t="shared" si="310"/>
        <v>N/A</v>
      </c>
      <c r="I1151" s="28">
        <v>19.91</v>
      </c>
      <c r="J1151" s="28">
        <v>14.93</v>
      </c>
      <c r="K1151" s="29" t="s">
        <v>1193</v>
      </c>
      <c r="L1151" s="30" t="str">
        <f t="shared" si="311"/>
        <v>Yes</v>
      </c>
    </row>
    <row r="1152" spans="1:12">
      <c r="A1152" s="46" t="s">
        <v>584</v>
      </c>
      <c r="B1152" s="25" t="s">
        <v>49</v>
      </c>
      <c r="C1152" s="26">
        <v>16125</v>
      </c>
      <c r="D1152" s="27" t="str">
        <f t="shared" si="308"/>
        <v>N/A</v>
      </c>
      <c r="E1152" s="26">
        <v>16780</v>
      </c>
      <c r="F1152" s="27" t="str">
        <f t="shared" si="309"/>
        <v>N/A</v>
      </c>
      <c r="G1152" s="26">
        <v>16702</v>
      </c>
      <c r="H1152" s="27" t="str">
        <f t="shared" si="310"/>
        <v>N/A</v>
      </c>
      <c r="I1152" s="28">
        <v>4.0620000000000003</v>
      </c>
      <c r="J1152" s="28">
        <v>-0.46500000000000002</v>
      </c>
      <c r="K1152" s="29" t="s">
        <v>1193</v>
      </c>
      <c r="L1152" s="30" t="str">
        <f t="shared" si="311"/>
        <v>Yes</v>
      </c>
    </row>
    <row r="1153" spans="1:12">
      <c r="A1153" s="46" t="s">
        <v>585</v>
      </c>
      <c r="B1153" s="25" t="s">
        <v>49</v>
      </c>
      <c r="C1153" s="31">
        <v>6634.8764651000001</v>
      </c>
      <c r="D1153" s="27" t="str">
        <f t="shared" si="308"/>
        <v>N/A</v>
      </c>
      <c r="E1153" s="31">
        <v>7645.1569725999998</v>
      </c>
      <c r="F1153" s="27" t="str">
        <f t="shared" si="309"/>
        <v>N/A</v>
      </c>
      <c r="G1153" s="31">
        <v>8827.5188001000006</v>
      </c>
      <c r="H1153" s="27" t="str">
        <f t="shared" si="310"/>
        <v>N/A</v>
      </c>
      <c r="I1153" s="28">
        <v>15.23</v>
      </c>
      <c r="J1153" s="28">
        <v>15.47</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243968322</v>
      </c>
      <c r="D1155" s="27" t="str">
        <f t="shared" ref="D1155:D1170" si="312">IF($B1155="N/A","N/A",IF(C1155&gt;10,"No",IF(C1155&lt;-10,"No","Yes")))</f>
        <v>N/A</v>
      </c>
      <c r="E1155" s="31">
        <v>279098476</v>
      </c>
      <c r="F1155" s="27" t="str">
        <f t="shared" ref="F1155:F1170" si="313">IF($B1155="N/A","N/A",IF(E1155&gt;10,"No",IF(E1155&lt;-10,"No","Yes")))</f>
        <v>N/A</v>
      </c>
      <c r="G1155" s="31">
        <v>311759498</v>
      </c>
      <c r="H1155" s="27" t="str">
        <f t="shared" ref="H1155:H1170" si="314">IF($B1155="N/A","N/A",IF(G1155&gt;10,"No",IF(G1155&lt;-10,"No","Yes")))</f>
        <v>N/A</v>
      </c>
      <c r="I1155" s="28">
        <v>14.4</v>
      </c>
      <c r="J1155" s="28">
        <v>11.7</v>
      </c>
      <c r="K1155" s="29" t="s">
        <v>1193</v>
      </c>
      <c r="L1155" s="30" t="str">
        <f t="shared" ref="L1155:L1170" si="315">IF(J1155="Div by 0", "N/A", IF(K1155="N/A","N/A", IF(J1155&gt;VALUE(MID(K1155,1,2)), "No", IF(J1155&lt;-1*VALUE(MID(K1155,1,2)), "No", "Yes"))))</f>
        <v>Yes</v>
      </c>
    </row>
    <row r="1156" spans="1:12">
      <c r="A1156" s="49" t="s">
        <v>437</v>
      </c>
      <c r="B1156" s="25" t="s">
        <v>49</v>
      </c>
      <c r="C1156" s="26">
        <v>18604</v>
      </c>
      <c r="D1156" s="27" t="str">
        <f t="shared" si="312"/>
        <v>N/A</v>
      </c>
      <c r="E1156" s="26">
        <v>19367</v>
      </c>
      <c r="F1156" s="27" t="str">
        <f t="shared" si="313"/>
        <v>N/A</v>
      </c>
      <c r="G1156" s="26">
        <v>19662</v>
      </c>
      <c r="H1156" s="27" t="str">
        <f t="shared" si="314"/>
        <v>N/A</v>
      </c>
      <c r="I1156" s="28">
        <v>4.101</v>
      </c>
      <c r="J1156" s="28">
        <v>1.5229999999999999</v>
      </c>
      <c r="K1156" s="29" t="s">
        <v>1193</v>
      </c>
      <c r="L1156" s="30" t="str">
        <f t="shared" si="315"/>
        <v>Yes</v>
      </c>
    </row>
    <row r="1157" spans="1:12" ht="12.75" customHeight="1">
      <c r="A1157" s="49" t="s">
        <v>749</v>
      </c>
      <c r="B1157" s="25" t="s">
        <v>49</v>
      </c>
      <c r="C1157" s="31">
        <v>13113.756289000001</v>
      </c>
      <c r="D1157" s="27" t="str">
        <f t="shared" si="312"/>
        <v>N/A</v>
      </c>
      <c r="E1157" s="31">
        <v>14411.032993999999</v>
      </c>
      <c r="F1157" s="27" t="str">
        <f t="shared" si="313"/>
        <v>N/A</v>
      </c>
      <c r="G1157" s="31">
        <v>15855.940291000001</v>
      </c>
      <c r="H1157" s="27" t="str">
        <f t="shared" si="314"/>
        <v>N/A</v>
      </c>
      <c r="I1157" s="28">
        <v>9.8919999999999995</v>
      </c>
      <c r="J1157" s="28">
        <v>10.029999999999999</v>
      </c>
      <c r="K1157" s="29" t="s">
        <v>1193</v>
      </c>
      <c r="L1157" s="30" t="str">
        <f t="shared" si="315"/>
        <v>Yes</v>
      </c>
    </row>
    <row r="1158" spans="1:12">
      <c r="A1158" s="48" t="s">
        <v>524</v>
      </c>
      <c r="B1158" s="25" t="s">
        <v>49</v>
      </c>
      <c r="C1158" s="31">
        <v>7750.1691320999998</v>
      </c>
      <c r="D1158" s="27" t="str">
        <f t="shared" si="312"/>
        <v>N/A</v>
      </c>
      <c r="E1158" s="31">
        <v>8818.8659442000007</v>
      </c>
      <c r="F1158" s="27" t="str">
        <f t="shared" si="313"/>
        <v>N/A</v>
      </c>
      <c r="G1158" s="31">
        <v>10107.294159999999</v>
      </c>
      <c r="H1158" s="27" t="str">
        <f t="shared" si="314"/>
        <v>N/A</v>
      </c>
      <c r="I1158" s="28">
        <v>13.79</v>
      </c>
      <c r="J1158" s="28">
        <v>14.61</v>
      </c>
      <c r="K1158" s="29" t="s">
        <v>1193</v>
      </c>
      <c r="L1158" s="30" t="str">
        <f t="shared" si="315"/>
        <v>Yes</v>
      </c>
    </row>
    <row r="1159" spans="1:12">
      <c r="A1159" s="48" t="s">
        <v>527</v>
      </c>
      <c r="B1159" s="25" t="s">
        <v>49</v>
      </c>
      <c r="C1159" s="31">
        <v>18955.796433</v>
      </c>
      <c r="D1159" s="27" t="str">
        <f t="shared" si="312"/>
        <v>N/A</v>
      </c>
      <c r="E1159" s="31">
        <v>20537.728895</v>
      </c>
      <c r="F1159" s="27" t="str">
        <f t="shared" si="313"/>
        <v>N/A</v>
      </c>
      <c r="G1159" s="31">
        <v>21600.258840999999</v>
      </c>
      <c r="H1159" s="27" t="str">
        <f t="shared" si="314"/>
        <v>N/A</v>
      </c>
      <c r="I1159" s="28">
        <v>8.3450000000000006</v>
      </c>
      <c r="J1159" s="28">
        <v>5.1740000000000004</v>
      </c>
      <c r="K1159" s="29" t="s">
        <v>1193</v>
      </c>
      <c r="L1159" s="30" t="str">
        <f t="shared" si="315"/>
        <v>Yes</v>
      </c>
    </row>
    <row r="1160" spans="1:12" ht="12.75" customHeight="1">
      <c r="A1160" s="46" t="s">
        <v>438</v>
      </c>
      <c r="B1160" s="25" t="s">
        <v>49</v>
      </c>
      <c r="C1160" s="30">
        <v>14.388912092</v>
      </c>
      <c r="D1160" s="27" t="str">
        <f t="shared" si="312"/>
        <v>N/A</v>
      </c>
      <c r="E1160" s="30">
        <v>14.979271726</v>
      </c>
      <c r="F1160" s="27" t="str">
        <f t="shared" si="313"/>
        <v>N/A</v>
      </c>
      <c r="G1160" s="30">
        <v>15.238670976</v>
      </c>
      <c r="H1160" s="27" t="str">
        <f t="shared" si="314"/>
        <v>N/A</v>
      </c>
      <c r="I1160" s="28">
        <v>4.1029999999999998</v>
      </c>
      <c r="J1160" s="28">
        <v>1.732</v>
      </c>
      <c r="K1160" s="29" t="s">
        <v>1193</v>
      </c>
      <c r="L1160" s="30" t="str">
        <f t="shared" si="315"/>
        <v>Yes</v>
      </c>
    </row>
    <row r="1161" spans="1:12">
      <c r="A1161" s="48" t="s">
        <v>524</v>
      </c>
      <c r="B1161" s="25" t="s">
        <v>49</v>
      </c>
      <c r="C1161" s="30">
        <v>14.712283318000001</v>
      </c>
      <c r="D1161" s="27" t="str">
        <f t="shared" si="312"/>
        <v>N/A</v>
      </c>
      <c r="E1161" s="30">
        <v>15.446612626</v>
      </c>
      <c r="F1161" s="27" t="str">
        <f t="shared" si="313"/>
        <v>N/A</v>
      </c>
      <c r="G1161" s="30">
        <v>15.39888977</v>
      </c>
      <c r="H1161" s="27" t="str">
        <f t="shared" si="314"/>
        <v>N/A</v>
      </c>
      <c r="I1161" s="28">
        <v>4.9909999999999997</v>
      </c>
      <c r="J1161" s="28">
        <v>-0.309</v>
      </c>
      <c r="K1161" s="29" t="s">
        <v>1193</v>
      </c>
      <c r="L1161" s="30" t="str">
        <f t="shared" si="315"/>
        <v>Yes</v>
      </c>
    </row>
    <row r="1162" spans="1:12">
      <c r="A1162" s="48" t="s">
        <v>527</v>
      </c>
      <c r="B1162" s="25" t="s">
        <v>49</v>
      </c>
      <c r="C1162" s="30">
        <v>14.283654539</v>
      </c>
      <c r="D1162" s="27" t="str">
        <f t="shared" si="312"/>
        <v>N/A</v>
      </c>
      <c r="E1162" s="30">
        <v>14.595341304</v>
      </c>
      <c r="F1162" s="27" t="str">
        <f t="shared" si="313"/>
        <v>N/A</v>
      </c>
      <c r="G1162" s="30">
        <v>15.042039090999999</v>
      </c>
      <c r="H1162" s="27" t="str">
        <f t="shared" si="314"/>
        <v>N/A</v>
      </c>
      <c r="I1162" s="28">
        <v>2.1819999999999999</v>
      </c>
      <c r="J1162" s="28">
        <v>3.0609999999999999</v>
      </c>
      <c r="K1162" s="29" t="s">
        <v>1193</v>
      </c>
      <c r="L1162" s="30" t="str">
        <f t="shared" si="315"/>
        <v>Yes</v>
      </c>
    </row>
    <row r="1163" spans="1:12" ht="12.75" customHeight="1">
      <c r="A1163" s="49" t="s">
        <v>745</v>
      </c>
      <c r="B1163" s="25" t="s">
        <v>49</v>
      </c>
      <c r="C1163" s="31">
        <v>106887499</v>
      </c>
      <c r="D1163" s="27" t="str">
        <f t="shared" si="312"/>
        <v>N/A</v>
      </c>
      <c r="E1163" s="31">
        <v>128183557</v>
      </c>
      <c r="F1163" s="27" t="str">
        <f t="shared" si="313"/>
        <v>N/A</v>
      </c>
      <c r="G1163" s="31">
        <v>147344320</v>
      </c>
      <c r="H1163" s="27" t="str">
        <f t="shared" si="314"/>
        <v>N/A</v>
      </c>
      <c r="I1163" s="28">
        <v>19.920000000000002</v>
      </c>
      <c r="J1163" s="28">
        <v>14.95</v>
      </c>
      <c r="K1163" s="29" t="s">
        <v>1193</v>
      </c>
      <c r="L1163" s="30" t="str">
        <f t="shared" si="315"/>
        <v>Yes</v>
      </c>
    </row>
    <row r="1164" spans="1:12" ht="13.5" customHeight="1">
      <c r="A1164" s="49" t="s">
        <v>852</v>
      </c>
      <c r="B1164" s="25" t="s">
        <v>49</v>
      </c>
      <c r="C1164" s="26">
        <v>16093</v>
      </c>
      <c r="D1164" s="27" t="str">
        <f t="shared" si="312"/>
        <v>N/A</v>
      </c>
      <c r="E1164" s="26">
        <v>16745</v>
      </c>
      <c r="F1164" s="27" t="str">
        <f t="shared" si="313"/>
        <v>N/A</v>
      </c>
      <c r="G1164" s="26">
        <v>16666</v>
      </c>
      <c r="H1164" s="27" t="str">
        <f t="shared" si="314"/>
        <v>N/A</v>
      </c>
      <c r="I1164" s="28">
        <v>4.0510000000000002</v>
      </c>
      <c r="J1164" s="28">
        <v>-0.47199999999999998</v>
      </c>
      <c r="K1164" s="29" t="s">
        <v>1193</v>
      </c>
      <c r="L1164" s="30" t="str">
        <f t="shared" si="315"/>
        <v>Yes</v>
      </c>
    </row>
    <row r="1165" spans="1:12" ht="25.5">
      <c r="A1165" s="49" t="s">
        <v>750</v>
      </c>
      <c r="B1165" s="25" t="s">
        <v>49</v>
      </c>
      <c r="C1165" s="31">
        <v>6641.8628595999999</v>
      </c>
      <c r="D1165" s="27" t="str">
        <f t="shared" si="312"/>
        <v>N/A</v>
      </c>
      <c r="E1165" s="31">
        <v>7655.0347566</v>
      </c>
      <c r="F1165" s="27" t="str">
        <f t="shared" si="313"/>
        <v>N/A</v>
      </c>
      <c r="G1165" s="31">
        <v>8841.0128404999996</v>
      </c>
      <c r="H1165" s="27" t="str">
        <f t="shared" si="314"/>
        <v>N/A</v>
      </c>
      <c r="I1165" s="28">
        <v>15.25</v>
      </c>
      <c r="J1165" s="28">
        <v>15.49</v>
      </c>
      <c r="K1165" s="29" t="s">
        <v>1193</v>
      </c>
      <c r="L1165" s="30" t="str">
        <f t="shared" si="315"/>
        <v>Yes</v>
      </c>
    </row>
    <row r="1166" spans="1:12">
      <c r="A1166" s="48" t="s">
        <v>586</v>
      </c>
      <c r="B1166" s="25" t="s">
        <v>49</v>
      </c>
      <c r="C1166" s="31">
        <v>6873.4046506000004</v>
      </c>
      <c r="D1166" s="27" t="str">
        <f t="shared" si="312"/>
        <v>N/A</v>
      </c>
      <c r="E1166" s="31">
        <v>7917.2603036999999</v>
      </c>
      <c r="F1166" s="27" t="str">
        <f t="shared" si="313"/>
        <v>N/A</v>
      </c>
      <c r="G1166" s="31">
        <v>9246.1225763000002</v>
      </c>
      <c r="H1166" s="27" t="str">
        <f t="shared" si="314"/>
        <v>N/A</v>
      </c>
      <c r="I1166" s="28">
        <v>15.19</v>
      </c>
      <c r="J1166" s="28">
        <v>16.78</v>
      </c>
      <c r="K1166" s="29" t="s">
        <v>1193</v>
      </c>
      <c r="L1166" s="30" t="str">
        <f t="shared" si="315"/>
        <v>Yes</v>
      </c>
    </row>
    <row r="1167" spans="1:12">
      <c r="A1167" s="48" t="s">
        <v>587</v>
      </c>
      <c r="B1167" s="25" t="s">
        <v>49</v>
      </c>
      <c r="C1167" s="31">
        <v>6349.3798395000003</v>
      </c>
      <c r="D1167" s="27" t="str">
        <f t="shared" si="312"/>
        <v>N/A</v>
      </c>
      <c r="E1167" s="31">
        <v>7288.6736640999998</v>
      </c>
      <c r="F1167" s="27" t="str">
        <f t="shared" si="313"/>
        <v>N/A</v>
      </c>
      <c r="G1167" s="31">
        <v>8353.6038232999999</v>
      </c>
      <c r="H1167" s="27" t="str">
        <f t="shared" si="314"/>
        <v>N/A</v>
      </c>
      <c r="I1167" s="28">
        <v>14.79</v>
      </c>
      <c r="J1167" s="28">
        <v>14.61</v>
      </c>
      <c r="K1167" s="29" t="s">
        <v>1193</v>
      </c>
      <c r="L1167" s="30" t="str">
        <f t="shared" si="315"/>
        <v>Yes</v>
      </c>
    </row>
    <row r="1168" spans="1:12" ht="25.5">
      <c r="A1168" s="46" t="s">
        <v>439</v>
      </c>
      <c r="B1168" s="25" t="s">
        <v>49</v>
      </c>
      <c r="C1168" s="30">
        <v>12.446826612000001</v>
      </c>
      <c r="D1168" s="27" t="str">
        <f t="shared" si="312"/>
        <v>N/A</v>
      </c>
      <c r="E1168" s="30">
        <v>12.951304025000001</v>
      </c>
      <c r="F1168" s="27" t="str">
        <f t="shared" si="313"/>
        <v>N/A</v>
      </c>
      <c r="G1168" s="30">
        <v>12.916676355</v>
      </c>
      <c r="H1168" s="27" t="str">
        <f t="shared" si="314"/>
        <v>N/A</v>
      </c>
      <c r="I1168" s="28">
        <v>4.0529999999999999</v>
      </c>
      <c r="J1168" s="28">
        <v>-0.26700000000000002</v>
      </c>
      <c r="K1168" s="29" t="s">
        <v>1193</v>
      </c>
      <c r="L1168" s="30" t="str">
        <f t="shared" si="315"/>
        <v>Yes</v>
      </c>
    </row>
    <row r="1169" spans="1:12">
      <c r="A1169" s="48" t="s">
        <v>524</v>
      </c>
      <c r="B1169" s="25" t="s">
        <v>49</v>
      </c>
      <c r="C1169" s="30">
        <v>13.678907879</v>
      </c>
      <c r="D1169" s="27" t="str">
        <f t="shared" si="312"/>
        <v>N/A</v>
      </c>
      <c r="E1169" s="30">
        <v>14.290364079</v>
      </c>
      <c r="F1169" s="27" t="str">
        <f t="shared" si="313"/>
        <v>N/A</v>
      </c>
      <c r="G1169" s="30">
        <v>13.987311656999999</v>
      </c>
      <c r="H1169" s="27" t="str">
        <f t="shared" si="314"/>
        <v>N/A</v>
      </c>
      <c r="I1169" s="28">
        <v>4.47</v>
      </c>
      <c r="J1169" s="28">
        <v>-2.12</v>
      </c>
      <c r="K1169" s="29" t="s">
        <v>1193</v>
      </c>
      <c r="L1169" s="30" t="str">
        <f t="shared" si="315"/>
        <v>Yes</v>
      </c>
    </row>
    <row r="1170" spans="1:12">
      <c r="A1170" s="48" t="s">
        <v>527</v>
      </c>
      <c r="B1170" s="25" t="s">
        <v>49</v>
      </c>
      <c r="C1170" s="30">
        <v>11.379183288</v>
      </c>
      <c r="D1170" s="27" t="str">
        <f t="shared" si="312"/>
        <v>N/A</v>
      </c>
      <c r="E1170" s="30">
        <v>11.648327220000001</v>
      </c>
      <c r="F1170" s="27" t="str">
        <f t="shared" si="313"/>
        <v>N/A</v>
      </c>
      <c r="G1170" s="30">
        <v>11.831781241</v>
      </c>
      <c r="H1170" s="27" t="str">
        <f t="shared" si="314"/>
        <v>N/A</v>
      </c>
      <c r="I1170" s="28">
        <v>2.3650000000000002</v>
      </c>
      <c r="J1170" s="28">
        <v>1.575</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686862</v>
      </c>
      <c r="D1172" s="27" t="str">
        <f>IF($B1172="N/A","N/A",IF(C1172&gt;10,"No",IF(C1172&lt;-10,"No","Yes")))</f>
        <v>N/A</v>
      </c>
      <c r="E1172" s="26">
        <v>510952</v>
      </c>
      <c r="F1172" s="27" t="str">
        <f>IF($B1172="N/A","N/A",IF(E1172&gt;10,"No",IF(E1172&lt;-10,"No","Yes")))</f>
        <v>N/A</v>
      </c>
      <c r="G1172" s="26">
        <v>397611</v>
      </c>
      <c r="H1172" s="27" t="str">
        <f>IF($B1172="N/A","N/A",IF(G1172&gt;10,"No",IF(G1172&lt;-10,"No","Yes")))</f>
        <v>N/A</v>
      </c>
      <c r="I1172" s="28">
        <v>-25.6</v>
      </c>
      <c r="J1172" s="28">
        <v>-22.2</v>
      </c>
      <c r="K1172" s="29" t="s">
        <v>1193</v>
      </c>
      <c r="L1172" s="30" t="str">
        <f t="shared" ref="L1172:L1212" si="316">IF(J1172="Div by 0", "N/A", IF(K1172="N/A","N/A", IF(J1172&gt;VALUE(MID(K1172,1,2)), "No", IF(J1172&lt;-1*VALUE(MID(K1172,1,2)), "No", "Yes"))))</f>
        <v>Yes</v>
      </c>
    </row>
    <row r="1173" spans="1:12">
      <c r="A1173" s="46" t="s">
        <v>37</v>
      </c>
      <c r="B1173" s="25" t="s">
        <v>49</v>
      </c>
      <c r="C1173" s="26">
        <v>608197</v>
      </c>
      <c r="D1173" s="27" t="str">
        <f>IF($B1173="N/A","N/A",IF(C1173&gt;10,"No",IF(C1173&lt;-10,"No","Yes")))</f>
        <v>N/A</v>
      </c>
      <c r="E1173" s="26">
        <v>449995</v>
      </c>
      <c r="F1173" s="27" t="str">
        <f>IF($B1173="N/A","N/A",IF(E1173&gt;10,"No",IF(E1173&lt;-10,"No","Yes")))</f>
        <v>N/A</v>
      </c>
      <c r="G1173" s="26">
        <v>350169</v>
      </c>
      <c r="H1173" s="27" t="str">
        <f>IF($B1173="N/A","N/A",IF(G1173&gt;10,"No",IF(G1173&lt;-10,"No","Yes")))</f>
        <v>N/A</v>
      </c>
      <c r="I1173" s="28">
        <v>-26</v>
      </c>
      <c r="J1173" s="28">
        <v>-22.2</v>
      </c>
      <c r="K1173" s="29" t="s">
        <v>1193</v>
      </c>
      <c r="L1173" s="30" t="str">
        <f t="shared" si="316"/>
        <v>Yes</v>
      </c>
    </row>
    <row r="1174" spans="1:12">
      <c r="A1174" s="46" t="s">
        <v>440</v>
      </c>
      <c r="B1174" s="30" t="s">
        <v>104</v>
      </c>
      <c r="C1174" s="32">
        <v>88.547189974000005</v>
      </c>
      <c r="D1174" s="27" t="str">
        <f>IF($B1174="N/A","N/A",IF(C1174&gt;90,"No",IF(C1174&lt;65,"No","Yes")))</f>
        <v>Yes</v>
      </c>
      <c r="E1174" s="32">
        <v>88.069916547999995</v>
      </c>
      <c r="F1174" s="27" t="str">
        <f>IF($B1174="N/A","N/A",IF(E1174&gt;90,"No",IF(E1174&lt;65,"No","Yes")))</f>
        <v>Yes</v>
      </c>
      <c r="G1174" s="32">
        <v>88.068237549000003</v>
      </c>
      <c r="H1174" s="27" t="str">
        <f>IF($B1174="N/A","N/A",IF(G1174&gt;90,"No",IF(G1174&lt;65,"No","Yes")))</f>
        <v>Yes</v>
      </c>
      <c r="I1174" s="28">
        <v>-0.53900000000000003</v>
      </c>
      <c r="J1174" s="28">
        <v>-2E-3</v>
      </c>
      <c r="K1174" s="29" t="s">
        <v>1193</v>
      </c>
      <c r="L1174" s="30" t="str">
        <f t="shared" si="316"/>
        <v>Yes</v>
      </c>
    </row>
    <row r="1175" spans="1:12">
      <c r="A1175" s="46" t="s">
        <v>441</v>
      </c>
      <c r="B1175" s="30" t="s">
        <v>103</v>
      </c>
      <c r="C1175" s="32">
        <v>90.737212153000002</v>
      </c>
      <c r="D1175" s="27" t="str">
        <f>IF($B1175="N/A","N/A",IF(C1175&gt;100,"No",IF(C1175&lt;90,"No","Yes")))</f>
        <v>Yes</v>
      </c>
      <c r="E1175" s="32">
        <v>91.093978667000002</v>
      </c>
      <c r="F1175" s="27" t="str">
        <f>IF($B1175="N/A","N/A",IF(E1175&gt;100,"No",IF(E1175&lt;90,"No","Yes")))</f>
        <v>Yes</v>
      </c>
      <c r="G1175" s="32">
        <v>91.090920366999995</v>
      </c>
      <c r="H1175" s="27" t="str">
        <f>IF($B1175="N/A","N/A",IF(G1175&gt;100,"No",IF(G1175&lt;90,"No","Yes")))</f>
        <v>Yes</v>
      </c>
      <c r="I1175" s="28">
        <v>0.39319999999999999</v>
      </c>
      <c r="J1175" s="28">
        <v>-3.0000000000000001E-3</v>
      </c>
      <c r="K1175" s="29" t="s">
        <v>1193</v>
      </c>
      <c r="L1175" s="30" t="str">
        <f t="shared" si="316"/>
        <v>Yes</v>
      </c>
    </row>
    <row r="1176" spans="1:12">
      <c r="A1176" s="46" t="s">
        <v>442</v>
      </c>
      <c r="B1176" s="30" t="s">
        <v>105</v>
      </c>
      <c r="C1176" s="32">
        <v>89.733472250000005</v>
      </c>
      <c r="D1176" s="27" t="str">
        <f>IF($B1176="N/A","N/A",IF(C1176&gt;100,"No",IF(C1176&lt;85,"No","Yes")))</f>
        <v>Yes</v>
      </c>
      <c r="E1176" s="32">
        <v>89.281557507000002</v>
      </c>
      <c r="F1176" s="27" t="str">
        <f>IF($B1176="N/A","N/A",IF(E1176&gt;100,"No",IF(E1176&lt;85,"No","Yes")))</f>
        <v>Yes</v>
      </c>
      <c r="G1176" s="32">
        <v>89.481403876000002</v>
      </c>
      <c r="H1176" s="27" t="str">
        <f>IF($B1176="N/A","N/A",IF(G1176&gt;100,"No",IF(G1176&lt;85,"No","Yes")))</f>
        <v>Yes</v>
      </c>
      <c r="I1176" s="28">
        <v>-0.504</v>
      </c>
      <c r="J1176" s="28">
        <v>0.2238</v>
      </c>
      <c r="K1176" s="29" t="s">
        <v>1193</v>
      </c>
      <c r="L1176" s="30" t="str">
        <f t="shared" si="316"/>
        <v>Yes</v>
      </c>
    </row>
    <row r="1177" spans="1:12">
      <c r="A1177" s="46" t="s">
        <v>443</v>
      </c>
      <c r="B1177" s="30" t="s">
        <v>106</v>
      </c>
      <c r="C1177" s="32">
        <v>87.947061949000002</v>
      </c>
      <c r="D1177" s="27" t="str">
        <f>IF($B1177="N/A","N/A",IF(C1177&gt;100,"No",IF(C1177&lt;80,"No","Yes")))</f>
        <v>Yes</v>
      </c>
      <c r="E1177" s="32">
        <v>87.311887005000003</v>
      </c>
      <c r="F1177" s="27" t="str">
        <f>IF($B1177="N/A","N/A",IF(E1177&gt;100,"No",IF(E1177&lt;80,"No","Yes")))</f>
        <v>Yes</v>
      </c>
      <c r="G1177" s="32">
        <v>87.426298794000004</v>
      </c>
      <c r="H1177" s="27" t="str">
        <f>IF($B1177="N/A","N/A",IF(G1177&gt;100,"No",IF(G1177&lt;80,"No","Yes")))</f>
        <v>Yes</v>
      </c>
      <c r="I1177" s="28">
        <v>-0.72199999999999998</v>
      </c>
      <c r="J1177" s="28">
        <v>0.13100000000000001</v>
      </c>
      <c r="K1177" s="29" t="s">
        <v>1193</v>
      </c>
      <c r="L1177" s="30" t="str">
        <f t="shared" si="316"/>
        <v>Yes</v>
      </c>
    </row>
    <row r="1178" spans="1:12">
      <c r="A1178" s="46" t="s">
        <v>444</v>
      </c>
      <c r="B1178" s="30" t="s">
        <v>106</v>
      </c>
      <c r="C1178" s="32">
        <v>87.791647714999996</v>
      </c>
      <c r="D1178" s="27" t="str">
        <f>IF($B1178="N/A","N/A",IF(C1178&gt;100,"No",IF(C1178&lt;80,"No","Yes")))</f>
        <v>Yes</v>
      </c>
      <c r="E1178" s="32">
        <v>86.274251812000003</v>
      </c>
      <c r="F1178" s="27" t="str">
        <f>IF($B1178="N/A","N/A",IF(E1178&gt;100,"No",IF(E1178&lt;80,"No","Yes")))</f>
        <v>Yes</v>
      </c>
      <c r="G1178" s="32">
        <v>83.887261158000001</v>
      </c>
      <c r="H1178" s="27" t="str">
        <f>IF($B1178="N/A","N/A",IF(G1178&gt;100,"No",IF(G1178&lt;80,"No","Yes")))</f>
        <v>Yes</v>
      </c>
      <c r="I1178" s="28">
        <v>-1.73</v>
      </c>
      <c r="J1178" s="28">
        <v>-2.77</v>
      </c>
      <c r="K1178" s="29" t="s">
        <v>1193</v>
      </c>
      <c r="L1178" s="30" t="str">
        <f t="shared" si="316"/>
        <v>Yes</v>
      </c>
    </row>
    <row r="1179" spans="1:12">
      <c r="A1179" s="51" t="s">
        <v>445</v>
      </c>
      <c r="B1179" s="25" t="s">
        <v>49</v>
      </c>
      <c r="C1179" s="26">
        <v>556698.22</v>
      </c>
      <c r="D1179" s="27" t="str">
        <f t="shared" ref="D1179:D1210" si="317">IF($B1179="N/A","N/A",IF(C1179&gt;10,"No",IF(C1179&lt;-10,"No","Yes")))</f>
        <v>N/A</v>
      </c>
      <c r="E1179" s="26">
        <v>407066.44</v>
      </c>
      <c r="F1179" s="27" t="str">
        <f t="shared" ref="F1179:F1210" si="318">IF($B1179="N/A","N/A",IF(E1179&gt;10,"No",IF(E1179&lt;-10,"No","Yes")))</f>
        <v>N/A</v>
      </c>
      <c r="G1179" s="26">
        <v>317530.23</v>
      </c>
      <c r="H1179" s="27" t="str">
        <f t="shared" ref="H1179:H1210" si="319">IF($B1179="N/A","N/A",IF(G1179&gt;10,"No",IF(G1179&lt;-10,"No","Yes")))</f>
        <v>N/A</v>
      </c>
      <c r="I1179" s="28">
        <v>-26.9</v>
      </c>
      <c r="J1179" s="28">
        <v>-22</v>
      </c>
      <c r="K1179" s="29" t="s">
        <v>1193</v>
      </c>
      <c r="L1179" s="30" t="str">
        <f t="shared" si="316"/>
        <v>Yes</v>
      </c>
    </row>
    <row r="1180" spans="1:12">
      <c r="A1180" s="51" t="s">
        <v>523</v>
      </c>
      <c r="B1180" s="25" t="s">
        <v>49</v>
      </c>
      <c r="C1180" s="26">
        <v>67701</v>
      </c>
      <c r="D1180" s="27" t="str">
        <f t="shared" si="317"/>
        <v>N/A</v>
      </c>
      <c r="E1180" s="26">
        <v>66281</v>
      </c>
      <c r="F1180" s="27" t="str">
        <f t="shared" si="318"/>
        <v>N/A</v>
      </c>
      <c r="G1180" s="26">
        <v>64496</v>
      </c>
      <c r="H1180" s="27" t="str">
        <f t="shared" si="319"/>
        <v>N/A</v>
      </c>
      <c r="I1180" s="28">
        <v>-2.1</v>
      </c>
      <c r="J1180" s="28">
        <v>-2.69</v>
      </c>
      <c r="K1180" s="29" t="s">
        <v>1193</v>
      </c>
      <c r="L1180" s="30" t="str">
        <f t="shared" si="316"/>
        <v>Yes</v>
      </c>
    </row>
    <row r="1181" spans="1:12">
      <c r="A1181" s="48" t="s">
        <v>702</v>
      </c>
      <c r="B1181" s="25" t="s">
        <v>49</v>
      </c>
      <c r="C1181" s="26">
        <v>20640</v>
      </c>
      <c r="D1181" s="27" t="str">
        <f t="shared" si="317"/>
        <v>N/A</v>
      </c>
      <c r="E1181" s="26">
        <v>19029</v>
      </c>
      <c r="F1181" s="27" t="str">
        <f t="shared" si="318"/>
        <v>N/A</v>
      </c>
      <c r="G1181" s="26">
        <v>17583</v>
      </c>
      <c r="H1181" s="27" t="str">
        <f t="shared" si="319"/>
        <v>N/A</v>
      </c>
      <c r="I1181" s="28">
        <v>-7.81</v>
      </c>
      <c r="J1181" s="28">
        <v>-7.6</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28403</v>
      </c>
      <c r="D1183" s="27" t="str">
        <f t="shared" si="317"/>
        <v>N/A</v>
      </c>
      <c r="E1183" s="26">
        <v>28344</v>
      </c>
      <c r="F1183" s="27" t="str">
        <f t="shared" si="318"/>
        <v>N/A</v>
      </c>
      <c r="G1183" s="26">
        <v>28138</v>
      </c>
      <c r="H1183" s="27" t="str">
        <f t="shared" si="319"/>
        <v>N/A</v>
      </c>
      <c r="I1183" s="28">
        <v>-0.20799999999999999</v>
      </c>
      <c r="J1183" s="28">
        <v>-0.72699999999999998</v>
      </c>
      <c r="K1183" s="29" t="s">
        <v>1193</v>
      </c>
      <c r="L1183" s="30" t="str">
        <f t="shared" si="316"/>
        <v>Yes</v>
      </c>
    </row>
    <row r="1184" spans="1:12">
      <c r="A1184" s="48" t="s">
        <v>705</v>
      </c>
      <c r="B1184" s="25" t="s">
        <v>49</v>
      </c>
      <c r="C1184" s="26">
        <v>18658</v>
      </c>
      <c r="D1184" s="27" t="str">
        <f t="shared" si="317"/>
        <v>N/A</v>
      </c>
      <c r="E1184" s="26">
        <v>18908</v>
      </c>
      <c r="F1184" s="27" t="str">
        <f t="shared" si="318"/>
        <v>N/A</v>
      </c>
      <c r="G1184" s="26">
        <v>18775</v>
      </c>
      <c r="H1184" s="27" t="str">
        <f t="shared" si="319"/>
        <v>N/A</v>
      </c>
      <c r="I1184" s="28">
        <v>1.34</v>
      </c>
      <c r="J1184" s="28">
        <v>-0.70299999999999996</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135333</v>
      </c>
      <c r="D1186" s="27" t="str">
        <f t="shared" si="317"/>
        <v>N/A</v>
      </c>
      <c r="E1186" s="26">
        <v>113412</v>
      </c>
      <c r="F1186" s="27" t="str">
        <f t="shared" si="318"/>
        <v>N/A</v>
      </c>
      <c r="G1186" s="26">
        <v>104995</v>
      </c>
      <c r="H1186" s="27" t="str">
        <f t="shared" si="319"/>
        <v>N/A</v>
      </c>
      <c r="I1186" s="28">
        <v>-16.2</v>
      </c>
      <c r="J1186" s="28">
        <v>-7.42</v>
      </c>
      <c r="K1186" s="29" t="s">
        <v>1193</v>
      </c>
      <c r="L1186" s="30" t="str">
        <f t="shared" si="316"/>
        <v>Yes</v>
      </c>
    </row>
    <row r="1187" spans="1:12">
      <c r="A1187" s="48" t="s">
        <v>707</v>
      </c>
      <c r="B1187" s="25" t="s">
        <v>49</v>
      </c>
      <c r="C1187" s="26">
        <v>93214</v>
      </c>
      <c r="D1187" s="27" t="str">
        <f t="shared" si="317"/>
        <v>N/A</v>
      </c>
      <c r="E1187" s="26">
        <v>73367</v>
      </c>
      <c r="F1187" s="27" t="str">
        <f t="shared" si="318"/>
        <v>N/A</v>
      </c>
      <c r="G1187" s="26">
        <v>64799</v>
      </c>
      <c r="H1187" s="27" t="str">
        <f t="shared" si="319"/>
        <v>N/A</v>
      </c>
      <c r="I1187" s="28">
        <v>-21.3</v>
      </c>
      <c r="J1187" s="28">
        <v>-11.7</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32179</v>
      </c>
      <c r="D1189" s="27" t="str">
        <f t="shared" si="317"/>
        <v>N/A</v>
      </c>
      <c r="E1189" s="26">
        <v>30920</v>
      </c>
      <c r="F1189" s="27" t="str">
        <f t="shared" si="318"/>
        <v>N/A</v>
      </c>
      <c r="G1189" s="26">
        <v>30971</v>
      </c>
      <c r="H1189" s="27" t="str">
        <f t="shared" si="319"/>
        <v>N/A</v>
      </c>
      <c r="I1189" s="28">
        <v>-3.91</v>
      </c>
      <c r="J1189" s="28">
        <v>0.16489999999999999</v>
      </c>
      <c r="K1189" s="29" t="s">
        <v>1193</v>
      </c>
      <c r="L1189" s="30" t="str">
        <f t="shared" si="316"/>
        <v>Yes</v>
      </c>
    </row>
    <row r="1190" spans="1:12">
      <c r="A1190" s="48" t="s">
        <v>723</v>
      </c>
      <c r="B1190" s="25" t="s">
        <v>49</v>
      </c>
      <c r="C1190" s="26">
        <v>9940</v>
      </c>
      <c r="D1190" s="27" t="str">
        <f t="shared" si="317"/>
        <v>N/A</v>
      </c>
      <c r="E1190" s="26">
        <v>9125</v>
      </c>
      <c r="F1190" s="27" t="str">
        <f t="shared" si="318"/>
        <v>N/A</v>
      </c>
      <c r="G1190" s="26">
        <v>9225</v>
      </c>
      <c r="H1190" s="27" t="str">
        <f t="shared" si="319"/>
        <v>N/A</v>
      </c>
      <c r="I1190" s="28">
        <v>-8.1999999999999993</v>
      </c>
      <c r="J1190" s="28">
        <v>1.0960000000000001</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365106</v>
      </c>
      <c r="D1192" s="27" t="str">
        <f t="shared" si="317"/>
        <v>N/A</v>
      </c>
      <c r="E1192" s="26">
        <v>247657</v>
      </c>
      <c r="F1192" s="27" t="str">
        <f t="shared" si="318"/>
        <v>N/A</v>
      </c>
      <c r="G1192" s="26">
        <v>172487</v>
      </c>
      <c r="H1192" s="27" t="str">
        <f t="shared" si="319"/>
        <v>N/A</v>
      </c>
      <c r="I1192" s="28">
        <v>-32.200000000000003</v>
      </c>
      <c r="J1192" s="28">
        <v>-30.4</v>
      </c>
      <c r="K1192" s="29" t="s">
        <v>1193</v>
      </c>
      <c r="L1192" s="30" t="str">
        <f t="shared" si="316"/>
        <v>No</v>
      </c>
    </row>
    <row r="1193" spans="1:12">
      <c r="A1193" s="48" t="s">
        <v>710</v>
      </c>
      <c r="B1193" s="25" t="s">
        <v>49</v>
      </c>
      <c r="C1193" s="26">
        <v>67344</v>
      </c>
      <c r="D1193" s="27" t="str">
        <f t="shared" si="317"/>
        <v>N/A</v>
      </c>
      <c r="E1193" s="26">
        <v>42053</v>
      </c>
      <c r="F1193" s="27" t="str">
        <f t="shared" si="318"/>
        <v>N/A</v>
      </c>
      <c r="G1193" s="26">
        <v>33249</v>
      </c>
      <c r="H1193" s="27" t="str">
        <f t="shared" si="319"/>
        <v>N/A</v>
      </c>
      <c r="I1193" s="28">
        <v>-37.6</v>
      </c>
      <c r="J1193" s="28">
        <v>-20.9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268046</v>
      </c>
      <c r="D1196" s="27" t="str">
        <f t="shared" si="317"/>
        <v>N/A</v>
      </c>
      <c r="E1196" s="26">
        <v>179240</v>
      </c>
      <c r="F1196" s="27" t="str">
        <f t="shared" si="318"/>
        <v>N/A</v>
      </c>
      <c r="G1196" s="26">
        <v>119420</v>
      </c>
      <c r="H1196" s="27" t="str">
        <f t="shared" si="319"/>
        <v>N/A</v>
      </c>
      <c r="I1196" s="28">
        <v>-33.1</v>
      </c>
      <c r="J1196" s="28">
        <v>-33.4</v>
      </c>
      <c r="K1196" s="29" t="s">
        <v>1193</v>
      </c>
      <c r="L1196" s="30" t="str">
        <f t="shared" si="316"/>
        <v>No</v>
      </c>
    </row>
    <row r="1197" spans="1:12">
      <c r="A1197" s="48" t="s">
        <v>714</v>
      </c>
      <c r="B1197" s="25" t="s">
        <v>49</v>
      </c>
      <c r="C1197" s="26">
        <v>17289</v>
      </c>
      <c r="D1197" s="27" t="str">
        <f t="shared" si="317"/>
        <v>N/A</v>
      </c>
      <c r="E1197" s="26">
        <v>14193</v>
      </c>
      <c r="F1197" s="27" t="str">
        <f t="shared" si="318"/>
        <v>N/A</v>
      </c>
      <c r="G1197" s="26">
        <v>8762</v>
      </c>
      <c r="H1197" s="27" t="str">
        <f t="shared" si="319"/>
        <v>N/A</v>
      </c>
      <c r="I1197" s="28">
        <v>-17.899999999999999</v>
      </c>
      <c r="J1197" s="28">
        <v>-38.299999999999997</v>
      </c>
      <c r="K1197" s="29" t="s">
        <v>1193</v>
      </c>
      <c r="L1197" s="30" t="str">
        <f t="shared" si="316"/>
        <v>No</v>
      </c>
    </row>
    <row r="1198" spans="1:12">
      <c r="A1198" s="48" t="s">
        <v>715</v>
      </c>
      <c r="B1198" s="25" t="s">
        <v>49</v>
      </c>
      <c r="C1198" s="26">
        <v>12264</v>
      </c>
      <c r="D1198" s="27" t="str">
        <f t="shared" si="317"/>
        <v>N/A</v>
      </c>
      <c r="E1198" s="26">
        <v>12043</v>
      </c>
      <c r="F1198" s="27" t="str">
        <f t="shared" si="318"/>
        <v>N/A</v>
      </c>
      <c r="G1198" s="26">
        <v>11032</v>
      </c>
      <c r="H1198" s="27" t="str">
        <f t="shared" si="319"/>
        <v>N/A</v>
      </c>
      <c r="I1198" s="28">
        <v>-1.8</v>
      </c>
      <c r="J1198" s="28">
        <v>-8.39</v>
      </c>
      <c r="K1198" s="29" t="s">
        <v>1193</v>
      </c>
      <c r="L1198" s="30" t="str">
        <f t="shared" si="316"/>
        <v>Yes</v>
      </c>
    </row>
    <row r="1199" spans="1:12">
      <c r="A1199" s="48" t="s">
        <v>716</v>
      </c>
      <c r="B1199" s="25" t="s">
        <v>49</v>
      </c>
      <c r="C1199" s="26">
        <v>163</v>
      </c>
      <c r="D1199" s="27" t="str">
        <f t="shared" si="317"/>
        <v>N/A</v>
      </c>
      <c r="E1199" s="26">
        <v>128</v>
      </c>
      <c r="F1199" s="27" t="str">
        <f t="shared" si="318"/>
        <v>N/A</v>
      </c>
      <c r="G1199" s="26">
        <v>24</v>
      </c>
      <c r="H1199" s="27" t="str">
        <f t="shared" si="319"/>
        <v>N/A</v>
      </c>
      <c r="I1199" s="28">
        <v>-21.5</v>
      </c>
      <c r="J1199" s="28">
        <v>-81.3</v>
      </c>
      <c r="K1199" s="29" t="s">
        <v>1193</v>
      </c>
      <c r="L1199" s="30" t="str">
        <f t="shared" si="316"/>
        <v>No</v>
      </c>
    </row>
    <row r="1200" spans="1:12">
      <c r="A1200" s="51" t="s">
        <v>531</v>
      </c>
      <c r="B1200" s="25" t="s">
        <v>49</v>
      </c>
      <c r="C1200" s="26">
        <v>118722</v>
      </c>
      <c r="D1200" s="27" t="str">
        <f t="shared" si="317"/>
        <v>N/A</v>
      </c>
      <c r="E1200" s="26">
        <v>83602</v>
      </c>
      <c r="F1200" s="27" t="str">
        <f t="shared" si="318"/>
        <v>N/A</v>
      </c>
      <c r="G1200" s="26">
        <v>55633</v>
      </c>
      <c r="H1200" s="27" t="str">
        <f t="shared" si="319"/>
        <v>N/A</v>
      </c>
      <c r="I1200" s="28">
        <v>-29.6</v>
      </c>
      <c r="J1200" s="28">
        <v>-33.5</v>
      </c>
      <c r="K1200" s="29" t="s">
        <v>1193</v>
      </c>
      <c r="L1200" s="30" t="str">
        <f t="shared" si="316"/>
        <v>No</v>
      </c>
    </row>
    <row r="1201" spans="1:12">
      <c r="A1201" s="48" t="s">
        <v>717</v>
      </c>
      <c r="B1201" s="25" t="s">
        <v>49</v>
      </c>
      <c r="C1201" s="26">
        <v>55389</v>
      </c>
      <c r="D1201" s="27" t="str">
        <f t="shared" si="317"/>
        <v>N/A</v>
      </c>
      <c r="E1201" s="26">
        <v>36098</v>
      </c>
      <c r="F1201" s="27" t="str">
        <f t="shared" si="318"/>
        <v>N/A</v>
      </c>
      <c r="G1201" s="26">
        <v>27555</v>
      </c>
      <c r="H1201" s="27" t="str">
        <f t="shared" si="319"/>
        <v>N/A</v>
      </c>
      <c r="I1201" s="28">
        <v>-34.799999999999997</v>
      </c>
      <c r="J1201" s="28">
        <v>-23.7</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28444</v>
      </c>
      <c r="D1204" s="27" t="str">
        <f t="shared" si="317"/>
        <v>N/A</v>
      </c>
      <c r="E1204" s="26">
        <v>18669</v>
      </c>
      <c r="F1204" s="27" t="str">
        <f t="shared" si="318"/>
        <v>N/A</v>
      </c>
      <c r="G1204" s="26">
        <v>14094</v>
      </c>
      <c r="H1204" s="27" t="str">
        <f t="shared" si="319"/>
        <v>N/A</v>
      </c>
      <c r="I1204" s="28">
        <v>-34.4</v>
      </c>
      <c r="J1204" s="28">
        <v>-24.5</v>
      </c>
      <c r="K1204" s="29" t="s">
        <v>1193</v>
      </c>
      <c r="L1204" s="30" t="str">
        <f t="shared" si="316"/>
        <v>Yes</v>
      </c>
    </row>
    <row r="1205" spans="1:12">
      <c r="A1205" s="48" t="s">
        <v>721</v>
      </c>
      <c r="B1205" s="25" t="s">
        <v>49</v>
      </c>
      <c r="C1205" s="26">
        <v>17769</v>
      </c>
      <c r="D1205" s="27" t="str">
        <f t="shared" si="317"/>
        <v>N/A</v>
      </c>
      <c r="E1205" s="26">
        <v>15099</v>
      </c>
      <c r="F1205" s="27" t="str">
        <f t="shared" si="318"/>
        <v>N/A</v>
      </c>
      <c r="G1205" s="26">
        <v>9387</v>
      </c>
      <c r="H1205" s="27" t="str">
        <f t="shared" si="319"/>
        <v>N/A</v>
      </c>
      <c r="I1205" s="28">
        <v>-15</v>
      </c>
      <c r="J1205" s="28">
        <v>-37.799999999999997</v>
      </c>
      <c r="K1205" s="29" t="s">
        <v>1193</v>
      </c>
      <c r="L1205" s="30" t="str">
        <f t="shared" si="316"/>
        <v>No</v>
      </c>
    </row>
    <row r="1206" spans="1:12">
      <c r="A1206" s="48" t="s">
        <v>722</v>
      </c>
      <c r="B1206" s="25" t="s">
        <v>49</v>
      </c>
      <c r="C1206" s="26">
        <v>17120</v>
      </c>
      <c r="D1206" s="27" t="str">
        <f t="shared" si="317"/>
        <v>N/A</v>
      </c>
      <c r="E1206" s="26">
        <v>13736</v>
      </c>
      <c r="F1206" s="27" t="str">
        <f t="shared" si="318"/>
        <v>N/A</v>
      </c>
      <c r="G1206" s="26">
        <v>4597</v>
      </c>
      <c r="H1206" s="27" t="str">
        <f t="shared" si="319"/>
        <v>N/A</v>
      </c>
      <c r="I1206" s="28">
        <v>-19.8</v>
      </c>
      <c r="J1206" s="28">
        <v>-66.5</v>
      </c>
      <c r="K1206" s="29" t="s">
        <v>1193</v>
      </c>
      <c r="L1206" s="30" t="str">
        <f t="shared" si="316"/>
        <v>No</v>
      </c>
    </row>
    <row r="1207" spans="1:12">
      <c r="A1207" s="46" t="s">
        <v>354</v>
      </c>
      <c r="B1207" s="25" t="s">
        <v>49</v>
      </c>
      <c r="C1207" s="31">
        <v>2865010101</v>
      </c>
      <c r="D1207" s="27" t="str">
        <f t="shared" si="317"/>
        <v>N/A</v>
      </c>
      <c r="E1207" s="31">
        <v>2579132584</v>
      </c>
      <c r="F1207" s="27" t="str">
        <f t="shared" si="318"/>
        <v>N/A</v>
      </c>
      <c r="G1207" s="31">
        <v>2370844493</v>
      </c>
      <c r="H1207" s="27" t="str">
        <f t="shared" si="319"/>
        <v>N/A</v>
      </c>
      <c r="I1207" s="28">
        <v>-9.98</v>
      </c>
      <c r="J1207" s="28">
        <v>-8.08</v>
      </c>
      <c r="K1207" s="29" t="s">
        <v>1193</v>
      </c>
      <c r="L1207" s="30" t="str">
        <f t="shared" si="316"/>
        <v>Yes</v>
      </c>
    </row>
    <row r="1208" spans="1:12">
      <c r="A1208" s="46" t="s">
        <v>446</v>
      </c>
      <c r="B1208" s="25" t="s">
        <v>49</v>
      </c>
      <c r="C1208" s="31">
        <v>4171.1582545000001</v>
      </c>
      <c r="D1208" s="27" t="str">
        <f t="shared" si="317"/>
        <v>N/A</v>
      </c>
      <c r="E1208" s="31">
        <v>5047.7003397999997</v>
      </c>
      <c r="F1208" s="27" t="str">
        <f t="shared" si="318"/>
        <v>N/A</v>
      </c>
      <c r="G1208" s="31">
        <v>5962.7235991999996</v>
      </c>
      <c r="H1208" s="27" t="str">
        <f t="shared" si="319"/>
        <v>N/A</v>
      </c>
      <c r="I1208" s="28">
        <v>21.01</v>
      </c>
      <c r="J1208" s="28">
        <v>18.13</v>
      </c>
      <c r="K1208" s="29" t="s">
        <v>1193</v>
      </c>
      <c r="L1208" s="30" t="str">
        <f t="shared" si="316"/>
        <v>Yes</v>
      </c>
    </row>
    <row r="1209" spans="1:12" ht="12.75" customHeight="1">
      <c r="A1209" s="46" t="s">
        <v>447</v>
      </c>
      <c r="B1209" s="25" t="s">
        <v>49</v>
      </c>
      <c r="C1209" s="31">
        <v>4710.6613498999995</v>
      </c>
      <c r="D1209" s="27" t="str">
        <f t="shared" si="317"/>
        <v>N/A</v>
      </c>
      <c r="E1209" s="31">
        <v>5731.4694251999999</v>
      </c>
      <c r="F1209" s="27" t="str">
        <f t="shared" si="318"/>
        <v>N/A</v>
      </c>
      <c r="G1209" s="31">
        <v>6770.5721893999998</v>
      </c>
      <c r="H1209" s="27" t="str">
        <f t="shared" si="319"/>
        <v>N/A</v>
      </c>
      <c r="I1209" s="28">
        <v>21.67</v>
      </c>
      <c r="J1209" s="28">
        <v>18.13</v>
      </c>
      <c r="K1209" s="29" t="s">
        <v>1193</v>
      </c>
      <c r="L1209" s="30" t="str">
        <f t="shared" si="316"/>
        <v>Yes</v>
      </c>
    </row>
    <row r="1210" spans="1:12">
      <c r="A1210" s="54" t="s">
        <v>533</v>
      </c>
      <c r="B1210" s="25" t="s">
        <v>49</v>
      </c>
      <c r="C1210" s="31">
        <v>26718751</v>
      </c>
      <c r="D1210" s="27" t="str">
        <f t="shared" si="317"/>
        <v>N/A</v>
      </c>
      <c r="E1210" s="31">
        <v>32085684</v>
      </c>
      <c r="F1210" s="27" t="str">
        <f t="shared" si="318"/>
        <v>N/A</v>
      </c>
      <c r="G1210" s="31">
        <v>32264334</v>
      </c>
      <c r="H1210" s="27" t="str">
        <f t="shared" si="319"/>
        <v>N/A</v>
      </c>
      <c r="I1210" s="28">
        <v>20.09</v>
      </c>
      <c r="J1210" s="28">
        <v>0.55679999999999996</v>
      </c>
      <c r="K1210" s="29" t="s">
        <v>1193</v>
      </c>
      <c r="L1210" s="30" t="str">
        <f t="shared" si="316"/>
        <v>Yes</v>
      </c>
    </row>
    <row r="1211" spans="1:12" ht="12.75" customHeight="1">
      <c r="A1211" s="55" t="s">
        <v>850</v>
      </c>
      <c r="B1211" s="36" t="s">
        <v>121</v>
      </c>
      <c r="C1211" s="34">
        <v>83</v>
      </c>
      <c r="D1211" s="27" t="str">
        <f>IF($B1211="N/A","N/A",IF(C1211&gt;0,"No",IF(C1211&lt;0,"No","Yes")))</f>
        <v>No</v>
      </c>
      <c r="E1211" s="34">
        <v>5367</v>
      </c>
      <c r="F1211" s="27" t="str">
        <f>IF($B1211="N/A","N/A",IF(E1211&gt;0,"No",IF(E1211&lt;0,"No","Yes")))</f>
        <v>No</v>
      </c>
      <c r="G1211" s="34">
        <v>5076</v>
      </c>
      <c r="H1211" s="27" t="str">
        <f>IF($B1211="N/A","N/A",IF(G1211&gt;0,"No",IF(G1211&lt;0,"No","Yes")))</f>
        <v>No</v>
      </c>
      <c r="I1211" s="28">
        <v>6366</v>
      </c>
      <c r="J1211" s="28">
        <v>-5.42</v>
      </c>
      <c r="K1211" s="29" t="s">
        <v>1193</v>
      </c>
      <c r="L1211" s="30" t="str">
        <f t="shared" si="316"/>
        <v>Yes</v>
      </c>
    </row>
    <row r="1212" spans="1:12">
      <c r="A1212" s="55" t="s">
        <v>836</v>
      </c>
      <c r="B1212" s="25" t="s">
        <v>49</v>
      </c>
      <c r="C1212" s="31">
        <v>31304</v>
      </c>
      <c r="D1212" s="27" t="str">
        <f t="shared" ref="D1212:D1213" si="320">IF($B1212="N/A","N/A",IF(C1212&gt;10,"No",IF(C1212&lt;-10,"No","Yes")))</f>
        <v>N/A</v>
      </c>
      <c r="E1212" s="31">
        <v>2327626</v>
      </c>
      <c r="F1212" s="27" t="str">
        <f t="shared" ref="F1212:F1213" si="321">IF($B1212="N/A","N/A",IF(E1212&gt;10,"No",IF(E1212&lt;-10,"No","Yes")))</f>
        <v>N/A</v>
      </c>
      <c r="G1212" s="31">
        <v>3573059</v>
      </c>
      <c r="H1212" s="27" t="str">
        <f t="shared" ref="H1212:H1213" si="322">IF($B1212="N/A","N/A",IF(G1212&gt;10,"No",IF(G1212&lt;-10,"No","Yes")))</f>
        <v>N/A</v>
      </c>
      <c r="I1212" s="28">
        <v>7336</v>
      </c>
      <c r="J1212" s="28">
        <v>53.51</v>
      </c>
      <c r="K1212" s="29" t="s">
        <v>1193</v>
      </c>
      <c r="L1212" s="30" t="str">
        <f t="shared" si="316"/>
        <v>No</v>
      </c>
    </row>
    <row r="1213" spans="1:12">
      <c r="A1213" s="55" t="s">
        <v>951</v>
      </c>
      <c r="B1213" s="25" t="s">
        <v>49</v>
      </c>
      <c r="C1213" s="31" t="s">
        <v>49</v>
      </c>
      <c r="D1213" s="27" t="str">
        <f t="shared" si="320"/>
        <v>N/A</v>
      </c>
      <c r="E1213" s="31">
        <v>433.69219303</v>
      </c>
      <c r="F1213" s="27" t="str">
        <f t="shared" si="321"/>
        <v>N/A</v>
      </c>
      <c r="G1213" s="31">
        <v>703.91233254999997</v>
      </c>
      <c r="H1213" s="27" t="str">
        <f t="shared" si="322"/>
        <v>N/A</v>
      </c>
      <c r="I1213" s="28" t="s">
        <v>49</v>
      </c>
      <c r="J1213" s="28">
        <v>62.31</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8560.1761126000001</v>
      </c>
      <c r="D1215" s="27" t="str">
        <f t="shared" ref="D1215:D1241" si="323">IF($B1215="N/A","N/A",IF(C1215&gt;10,"No",IF(C1215&lt;-10,"No","Yes")))</f>
        <v>N/A</v>
      </c>
      <c r="E1215" s="31">
        <v>9334.7394426999999</v>
      </c>
      <c r="F1215" s="27" t="str">
        <f t="shared" ref="F1215:F1241" si="324">IF($B1215="N/A","N/A",IF(E1215&gt;10,"No",IF(E1215&lt;-10,"No","Yes")))</f>
        <v>N/A</v>
      </c>
      <c r="G1215" s="31">
        <v>9798.6498231999994</v>
      </c>
      <c r="H1215" s="27" t="str">
        <f t="shared" ref="H1215:H1241" si="325">IF($B1215="N/A","N/A",IF(G1215&gt;10,"No",IF(G1215&lt;-10,"No","Yes")))</f>
        <v>N/A</v>
      </c>
      <c r="I1215" s="28">
        <v>9.048</v>
      </c>
      <c r="J1215" s="28">
        <v>4.97</v>
      </c>
      <c r="K1215" s="29" t="s">
        <v>1193</v>
      </c>
      <c r="L1215" s="30" t="str">
        <f t="shared" ref="L1215:L1241" si="326">IF(J1215="Div by 0", "N/A", IF(K1215="N/A","N/A", IF(J1215&gt;VALUE(MID(K1215,1,2)), "No", IF(J1215&lt;-1*VALUE(MID(K1215,1,2)), "No", "Yes"))))</f>
        <v>Yes</v>
      </c>
    </row>
    <row r="1216" spans="1:12">
      <c r="A1216" s="48" t="s">
        <v>702</v>
      </c>
      <c r="B1216" s="25" t="s">
        <v>49</v>
      </c>
      <c r="C1216" s="31">
        <v>4305.6455911000003</v>
      </c>
      <c r="D1216" s="27" t="str">
        <f t="shared" si="323"/>
        <v>N/A</v>
      </c>
      <c r="E1216" s="31">
        <v>4901.2983867000003</v>
      </c>
      <c r="F1216" s="27" t="str">
        <f t="shared" si="324"/>
        <v>N/A</v>
      </c>
      <c r="G1216" s="31">
        <v>5258.5967695999998</v>
      </c>
      <c r="H1216" s="27" t="str">
        <f t="shared" si="325"/>
        <v>N/A</v>
      </c>
      <c r="I1216" s="28">
        <v>13.83</v>
      </c>
      <c r="J1216" s="28">
        <v>7.29</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2400.2594091999999</v>
      </c>
      <c r="D1218" s="27" t="str">
        <f t="shared" si="323"/>
        <v>N/A</v>
      </c>
      <c r="E1218" s="31">
        <v>2780.6591518</v>
      </c>
      <c r="F1218" s="27" t="str">
        <f t="shared" si="324"/>
        <v>N/A</v>
      </c>
      <c r="G1218" s="31">
        <v>2740.4137820999999</v>
      </c>
      <c r="H1218" s="27" t="str">
        <f t="shared" si="325"/>
        <v>N/A</v>
      </c>
      <c r="I1218" s="28">
        <v>15.85</v>
      </c>
      <c r="J1218" s="28">
        <v>-1.45</v>
      </c>
      <c r="K1218" s="29" t="s">
        <v>1193</v>
      </c>
      <c r="L1218" s="30" t="str">
        <f t="shared" si="326"/>
        <v>Yes</v>
      </c>
    </row>
    <row r="1219" spans="1:12">
      <c r="A1219" s="48" t="s">
        <v>705</v>
      </c>
      <c r="B1219" s="25" t="s">
        <v>49</v>
      </c>
      <c r="C1219" s="31">
        <v>22643.873405999999</v>
      </c>
      <c r="D1219" s="27" t="str">
        <f t="shared" si="323"/>
        <v>N/A</v>
      </c>
      <c r="E1219" s="31">
        <v>23621.432991000001</v>
      </c>
      <c r="F1219" s="27" t="str">
        <f t="shared" si="324"/>
        <v>N/A</v>
      </c>
      <c r="G1219" s="31">
        <v>24628.604474</v>
      </c>
      <c r="H1219" s="27" t="str">
        <f t="shared" si="325"/>
        <v>N/A</v>
      </c>
      <c r="I1219" s="28">
        <v>4.3170000000000002</v>
      </c>
      <c r="J1219" s="28">
        <v>4.2640000000000002</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9399.5103928999997</v>
      </c>
      <c r="D1221" s="27" t="str">
        <f t="shared" si="323"/>
        <v>N/A</v>
      </c>
      <c r="E1221" s="31">
        <v>10397.477983000001</v>
      </c>
      <c r="F1221" s="27" t="str">
        <f t="shared" si="324"/>
        <v>N/A</v>
      </c>
      <c r="G1221" s="31">
        <v>11175.834011000001</v>
      </c>
      <c r="H1221" s="27" t="str">
        <f t="shared" si="325"/>
        <v>N/A</v>
      </c>
      <c r="I1221" s="28">
        <v>10.62</v>
      </c>
      <c r="J1221" s="28">
        <v>7.4859999999999998</v>
      </c>
      <c r="K1221" s="29" t="s">
        <v>1193</v>
      </c>
      <c r="L1221" s="30" t="str">
        <f t="shared" si="326"/>
        <v>Yes</v>
      </c>
    </row>
    <row r="1222" spans="1:12">
      <c r="A1222" s="48" t="s">
        <v>707</v>
      </c>
      <c r="B1222" s="25" t="s">
        <v>49</v>
      </c>
      <c r="C1222" s="31">
        <v>9318.4523891000008</v>
      </c>
      <c r="D1222" s="27" t="str">
        <f t="shared" si="323"/>
        <v>N/A</v>
      </c>
      <c r="E1222" s="31">
        <v>10539.959967999999</v>
      </c>
      <c r="F1222" s="27" t="str">
        <f t="shared" si="324"/>
        <v>N/A</v>
      </c>
      <c r="G1222" s="31">
        <v>11609.614994</v>
      </c>
      <c r="H1222" s="27" t="str">
        <f t="shared" si="325"/>
        <v>N/A</v>
      </c>
      <c r="I1222" s="28">
        <v>13.11</v>
      </c>
      <c r="J1222" s="28">
        <v>10.15</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5422.0278753000002</v>
      </c>
      <c r="D1224" s="27" t="str">
        <f t="shared" si="323"/>
        <v>N/A</v>
      </c>
      <c r="E1224" s="31">
        <v>5433.1700193999995</v>
      </c>
      <c r="F1224" s="27" t="str">
        <f t="shared" si="324"/>
        <v>N/A</v>
      </c>
      <c r="G1224" s="31">
        <v>5379.8490523</v>
      </c>
      <c r="H1224" s="27" t="str">
        <f t="shared" si="325"/>
        <v>N/A</v>
      </c>
      <c r="I1224" s="28">
        <v>0.20549999999999999</v>
      </c>
      <c r="J1224" s="28">
        <v>-0.98099999999999998</v>
      </c>
      <c r="K1224" s="29" t="s">
        <v>1193</v>
      </c>
      <c r="L1224" s="30" t="str">
        <f t="shared" si="326"/>
        <v>Yes</v>
      </c>
    </row>
    <row r="1225" spans="1:12">
      <c r="A1225" s="48" t="s">
        <v>723</v>
      </c>
      <c r="B1225" s="25" t="s">
        <v>49</v>
      </c>
      <c r="C1225" s="31">
        <v>23036.044667999999</v>
      </c>
      <c r="D1225" s="27" t="str">
        <f t="shared" si="323"/>
        <v>N/A</v>
      </c>
      <c r="E1225" s="31">
        <v>26073.415122999999</v>
      </c>
      <c r="F1225" s="27" t="str">
        <f t="shared" si="324"/>
        <v>N/A</v>
      </c>
      <c r="G1225" s="31">
        <v>27587.636313999999</v>
      </c>
      <c r="H1225" s="27" t="str">
        <f t="shared" si="325"/>
        <v>N/A</v>
      </c>
      <c r="I1225" s="28">
        <v>13.19</v>
      </c>
      <c r="J1225" s="28">
        <v>5.8079999999999998</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1779.5617218</v>
      </c>
      <c r="D1227" s="27" t="str">
        <f t="shared" si="323"/>
        <v>N/A</v>
      </c>
      <c r="E1227" s="31">
        <v>1987.1912362999999</v>
      </c>
      <c r="F1227" s="27" t="str">
        <f t="shared" si="324"/>
        <v>N/A</v>
      </c>
      <c r="G1227" s="31">
        <v>2109.598677</v>
      </c>
      <c r="H1227" s="27" t="str">
        <f t="shared" si="325"/>
        <v>N/A</v>
      </c>
      <c r="I1227" s="28">
        <v>11.67</v>
      </c>
      <c r="J1227" s="28">
        <v>6.16</v>
      </c>
      <c r="K1227" s="29" t="s">
        <v>1193</v>
      </c>
      <c r="L1227" s="30" t="str">
        <f t="shared" si="326"/>
        <v>Yes</v>
      </c>
    </row>
    <row r="1228" spans="1:12">
      <c r="A1228" s="48" t="s">
        <v>710</v>
      </c>
      <c r="B1228" s="25" t="s">
        <v>49</v>
      </c>
      <c r="C1228" s="31">
        <v>1287.4640056999999</v>
      </c>
      <c r="D1228" s="27" t="str">
        <f t="shared" si="323"/>
        <v>N/A</v>
      </c>
      <c r="E1228" s="31">
        <v>1441.4676955</v>
      </c>
      <c r="F1228" s="27" t="str">
        <f t="shared" si="324"/>
        <v>N/A</v>
      </c>
      <c r="G1228" s="31">
        <v>1638.8506722</v>
      </c>
      <c r="H1228" s="27" t="str">
        <f t="shared" si="325"/>
        <v>N/A</v>
      </c>
      <c r="I1228" s="28">
        <v>11.96</v>
      </c>
      <c r="J1228" s="28">
        <v>13.69</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1717.2361162</v>
      </c>
      <c r="D1231" s="27" t="str">
        <f t="shared" si="323"/>
        <v>N/A</v>
      </c>
      <c r="E1231" s="31">
        <v>1874.1982872000001</v>
      </c>
      <c r="F1231" s="27" t="str">
        <f t="shared" si="324"/>
        <v>N/A</v>
      </c>
      <c r="G1231" s="31">
        <v>1922.3810417</v>
      </c>
      <c r="H1231" s="27" t="str">
        <f t="shared" si="325"/>
        <v>N/A</v>
      </c>
      <c r="I1231" s="28">
        <v>9.14</v>
      </c>
      <c r="J1231" s="28">
        <v>2.5710000000000002</v>
      </c>
      <c r="K1231" s="29" t="s">
        <v>1193</v>
      </c>
      <c r="L1231" s="30" t="str">
        <f t="shared" si="326"/>
        <v>Yes</v>
      </c>
    </row>
    <row r="1232" spans="1:12">
      <c r="A1232" s="48" t="s">
        <v>714</v>
      </c>
      <c r="B1232" s="25" t="s">
        <v>49</v>
      </c>
      <c r="C1232" s="31">
        <v>1347.9740297000001</v>
      </c>
      <c r="D1232" s="27" t="str">
        <f t="shared" si="323"/>
        <v>N/A</v>
      </c>
      <c r="E1232" s="31">
        <v>1513.5872612999999</v>
      </c>
      <c r="F1232" s="27" t="str">
        <f t="shared" si="324"/>
        <v>N/A</v>
      </c>
      <c r="G1232" s="31">
        <v>1603.8711481</v>
      </c>
      <c r="H1232" s="27" t="str">
        <f t="shared" si="325"/>
        <v>N/A</v>
      </c>
      <c r="I1232" s="28">
        <v>12.29</v>
      </c>
      <c r="J1232" s="28">
        <v>5.9649999999999999</v>
      </c>
      <c r="K1232" s="29" t="s">
        <v>1193</v>
      </c>
      <c r="L1232" s="30" t="str">
        <f t="shared" si="326"/>
        <v>Yes</v>
      </c>
    </row>
    <row r="1233" spans="1:12">
      <c r="A1233" s="48" t="s">
        <v>715</v>
      </c>
      <c r="B1233" s="25" t="s">
        <v>49</v>
      </c>
      <c r="C1233" s="31">
        <v>6440.2407045</v>
      </c>
      <c r="D1233" s="27" t="str">
        <f t="shared" si="323"/>
        <v>N/A</v>
      </c>
      <c r="E1233" s="31">
        <v>6114.0721580999998</v>
      </c>
      <c r="F1233" s="27" t="str">
        <f t="shared" si="324"/>
        <v>N/A</v>
      </c>
      <c r="G1233" s="31">
        <v>5955.0440537000004</v>
      </c>
      <c r="H1233" s="27" t="str">
        <f t="shared" si="325"/>
        <v>N/A</v>
      </c>
      <c r="I1233" s="28">
        <v>-5.0599999999999996</v>
      </c>
      <c r="J1233" s="28">
        <v>-2.6</v>
      </c>
      <c r="K1233" s="29" t="s">
        <v>1193</v>
      </c>
      <c r="L1233" s="30" t="str">
        <f t="shared" si="326"/>
        <v>Yes</v>
      </c>
    </row>
    <row r="1234" spans="1:12">
      <c r="A1234" s="48" t="s">
        <v>716</v>
      </c>
      <c r="B1234" s="25" t="s">
        <v>49</v>
      </c>
      <c r="C1234" s="31">
        <v>2694.3496933000001</v>
      </c>
      <c r="D1234" s="27" t="str">
        <f t="shared" si="323"/>
        <v>N/A</v>
      </c>
      <c r="E1234" s="31">
        <v>3737.2109375</v>
      </c>
      <c r="F1234" s="27" t="str">
        <f t="shared" si="324"/>
        <v>N/A</v>
      </c>
      <c r="G1234" s="31">
        <v>2845.5</v>
      </c>
      <c r="H1234" s="27" t="str">
        <f t="shared" si="325"/>
        <v>N/A</v>
      </c>
      <c r="I1234" s="28">
        <v>38.71</v>
      </c>
      <c r="J1234" s="28">
        <v>-23.9</v>
      </c>
      <c r="K1234" s="29" t="s">
        <v>1193</v>
      </c>
      <c r="L1234" s="30" t="str">
        <f t="shared" si="326"/>
        <v>Yes</v>
      </c>
    </row>
    <row r="1235" spans="1:12">
      <c r="A1235" s="46" t="s">
        <v>532</v>
      </c>
      <c r="B1235" s="25" t="s">
        <v>49</v>
      </c>
      <c r="C1235" s="31">
        <v>3063.3329626999998</v>
      </c>
      <c r="D1235" s="27" t="str">
        <f t="shared" si="323"/>
        <v>N/A</v>
      </c>
      <c r="E1235" s="31">
        <v>3457.7656754999998</v>
      </c>
      <c r="F1235" s="27" t="str">
        <f t="shared" si="324"/>
        <v>N/A</v>
      </c>
      <c r="G1235" s="31">
        <v>3623.4920820000002</v>
      </c>
      <c r="H1235" s="27" t="str">
        <f t="shared" si="325"/>
        <v>N/A</v>
      </c>
      <c r="I1235" s="28">
        <v>12.88</v>
      </c>
      <c r="J1235" s="28">
        <v>4.7930000000000001</v>
      </c>
      <c r="K1235" s="29" t="s">
        <v>1193</v>
      </c>
      <c r="L1235" s="30" t="str">
        <f t="shared" si="326"/>
        <v>Yes</v>
      </c>
    </row>
    <row r="1236" spans="1:12">
      <c r="A1236" s="48" t="s">
        <v>717</v>
      </c>
      <c r="B1236" s="25" t="s">
        <v>49</v>
      </c>
      <c r="C1236" s="31">
        <v>2933.1199876999999</v>
      </c>
      <c r="D1236" s="27" t="str">
        <f t="shared" si="323"/>
        <v>N/A</v>
      </c>
      <c r="E1236" s="31">
        <v>3305.2812343999999</v>
      </c>
      <c r="F1236" s="27" t="str">
        <f t="shared" si="324"/>
        <v>N/A</v>
      </c>
      <c r="G1236" s="31">
        <v>3552.9698420999998</v>
      </c>
      <c r="H1236" s="27" t="str">
        <f t="shared" si="325"/>
        <v>N/A</v>
      </c>
      <c r="I1236" s="28">
        <v>12.69</v>
      </c>
      <c r="J1236" s="28">
        <v>7.4939999999999998</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3265.9060961999999</v>
      </c>
      <c r="D1239" s="27" t="str">
        <f t="shared" si="323"/>
        <v>N/A</v>
      </c>
      <c r="E1239" s="31">
        <v>3284.2595210999998</v>
      </c>
      <c r="F1239" s="27" t="str">
        <f t="shared" si="324"/>
        <v>N/A</v>
      </c>
      <c r="G1239" s="31">
        <v>3134.5864907</v>
      </c>
      <c r="H1239" s="27" t="str">
        <f t="shared" si="325"/>
        <v>N/A</v>
      </c>
      <c r="I1239" s="28">
        <v>0.56200000000000006</v>
      </c>
      <c r="J1239" s="28">
        <v>-4.5599999999999996</v>
      </c>
      <c r="K1239" s="29" t="s">
        <v>1193</v>
      </c>
      <c r="L1239" s="30" t="str">
        <f t="shared" si="326"/>
        <v>Yes</v>
      </c>
    </row>
    <row r="1240" spans="1:12">
      <c r="A1240" s="48" t="s">
        <v>721</v>
      </c>
      <c r="B1240" s="25" t="s">
        <v>49</v>
      </c>
      <c r="C1240" s="31">
        <v>2222.5240588000001</v>
      </c>
      <c r="D1240" s="27" t="str">
        <f t="shared" si="323"/>
        <v>N/A</v>
      </c>
      <c r="E1240" s="31">
        <v>2999.7472680000001</v>
      </c>
      <c r="F1240" s="27" t="str">
        <f t="shared" si="324"/>
        <v>N/A</v>
      </c>
      <c r="G1240" s="31">
        <v>4058.7680835000001</v>
      </c>
      <c r="H1240" s="27" t="str">
        <f t="shared" si="325"/>
        <v>N/A</v>
      </c>
      <c r="I1240" s="28">
        <v>34.97</v>
      </c>
      <c r="J1240" s="28">
        <v>35.299999999999997</v>
      </c>
      <c r="K1240" s="29" t="s">
        <v>1193</v>
      </c>
      <c r="L1240" s="30" t="str">
        <f t="shared" si="326"/>
        <v>No</v>
      </c>
    </row>
    <row r="1241" spans="1:12">
      <c r="A1241" s="48" t="s">
        <v>722</v>
      </c>
      <c r="B1241" s="25" t="s">
        <v>49</v>
      </c>
      <c r="C1241" s="31">
        <v>4020.7342290000001</v>
      </c>
      <c r="D1241" s="27" t="str">
        <f t="shared" si="323"/>
        <v>N/A</v>
      </c>
      <c r="E1241" s="31">
        <v>4597.7765724999999</v>
      </c>
      <c r="F1241" s="27" t="str">
        <f t="shared" si="324"/>
        <v>N/A</v>
      </c>
      <c r="G1241" s="31">
        <v>4656.3265173</v>
      </c>
      <c r="H1241" s="27" t="str">
        <f t="shared" si="325"/>
        <v>N/A</v>
      </c>
      <c r="I1241" s="28">
        <v>14.35</v>
      </c>
      <c r="J1241" s="28">
        <v>1.2729999999999999</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539589483</v>
      </c>
      <c r="D1243" s="27" t="str">
        <f t="shared" ref="D1243:D1312" si="327">IF($B1243="N/A","N/A",IF(C1243&gt;10,"No",IF(C1243&lt;-10,"No","Yes")))</f>
        <v>N/A</v>
      </c>
      <c r="E1243" s="31">
        <v>479104962</v>
      </c>
      <c r="F1243" s="27" t="str">
        <f t="shared" ref="F1243:F1312" si="328">IF($B1243="N/A","N/A",IF(E1243&gt;10,"No",IF(E1243&lt;-10,"No","Yes")))</f>
        <v>N/A</v>
      </c>
      <c r="G1243" s="31">
        <v>407144082</v>
      </c>
      <c r="H1243" s="27" t="str">
        <f t="shared" ref="H1243:H1312" si="329">IF($B1243="N/A","N/A",IF(G1243&gt;10,"No",IF(G1243&lt;-10,"No","Yes")))</f>
        <v>N/A</v>
      </c>
      <c r="I1243" s="28">
        <v>-11.2</v>
      </c>
      <c r="J1243" s="28">
        <v>-15</v>
      </c>
      <c r="K1243" s="29" t="s">
        <v>1193</v>
      </c>
      <c r="L1243" s="30" t="str">
        <f t="shared" ref="L1243:L1274" si="330">IF(J1243="Div by 0", "N/A", IF(K1243="N/A","N/A", IF(J1243&gt;VALUE(MID(K1243,1,2)), "No", IF(J1243&lt;-1*VALUE(MID(K1243,1,2)), "No", "Yes"))))</f>
        <v>Yes</v>
      </c>
    </row>
    <row r="1244" spans="1:12">
      <c r="A1244" s="46" t="s">
        <v>94</v>
      </c>
      <c r="B1244" s="25" t="s">
        <v>49</v>
      </c>
      <c r="C1244" s="26">
        <v>96827</v>
      </c>
      <c r="D1244" s="27" t="str">
        <f t="shared" si="327"/>
        <v>N/A</v>
      </c>
      <c r="E1244" s="26">
        <v>80721</v>
      </c>
      <c r="F1244" s="27" t="str">
        <f t="shared" si="328"/>
        <v>N/A</v>
      </c>
      <c r="G1244" s="26">
        <v>57536</v>
      </c>
      <c r="H1244" s="27" t="str">
        <f t="shared" si="329"/>
        <v>N/A</v>
      </c>
      <c r="I1244" s="28">
        <v>-16.600000000000001</v>
      </c>
      <c r="J1244" s="28">
        <v>-28.7</v>
      </c>
      <c r="K1244" s="29" t="s">
        <v>1193</v>
      </c>
      <c r="L1244" s="30" t="str">
        <f t="shared" si="330"/>
        <v>Yes</v>
      </c>
    </row>
    <row r="1245" spans="1:12">
      <c r="A1245" s="46" t="s">
        <v>360</v>
      </c>
      <c r="B1245" s="25" t="s">
        <v>49</v>
      </c>
      <c r="C1245" s="31">
        <v>5572.7171449999996</v>
      </c>
      <c r="D1245" s="27" t="str">
        <f t="shared" si="327"/>
        <v>N/A</v>
      </c>
      <c r="E1245" s="31">
        <v>5935.3199538999997</v>
      </c>
      <c r="F1245" s="27" t="str">
        <f t="shared" si="328"/>
        <v>N/A</v>
      </c>
      <c r="G1245" s="31">
        <v>7076.3362416999998</v>
      </c>
      <c r="H1245" s="27" t="str">
        <f t="shared" si="329"/>
        <v>N/A</v>
      </c>
      <c r="I1245" s="28">
        <v>6.5069999999999997</v>
      </c>
      <c r="J1245" s="28">
        <v>19.22</v>
      </c>
      <c r="K1245" s="29" t="s">
        <v>1193</v>
      </c>
      <c r="L1245" s="30" t="str">
        <f t="shared" si="330"/>
        <v>Yes</v>
      </c>
    </row>
    <row r="1246" spans="1:12">
      <c r="A1246" s="46" t="s">
        <v>361</v>
      </c>
      <c r="B1246" s="25" t="s">
        <v>49</v>
      </c>
      <c r="C1246" s="26">
        <v>4.9934935504000002</v>
      </c>
      <c r="D1246" s="27" t="str">
        <f t="shared" si="327"/>
        <v>N/A</v>
      </c>
      <c r="E1246" s="26">
        <v>4.3495001301</v>
      </c>
      <c r="F1246" s="27" t="str">
        <f t="shared" si="328"/>
        <v>N/A</v>
      </c>
      <c r="G1246" s="26">
        <v>4.1551202724999996</v>
      </c>
      <c r="H1246" s="27" t="str">
        <f t="shared" si="329"/>
        <v>N/A</v>
      </c>
      <c r="I1246" s="28">
        <v>-12.9</v>
      </c>
      <c r="J1246" s="28">
        <v>-4.47</v>
      </c>
      <c r="K1246" s="29" t="s">
        <v>1193</v>
      </c>
      <c r="L1246" s="30" t="str">
        <f t="shared" si="330"/>
        <v>Yes</v>
      </c>
    </row>
    <row r="1247" spans="1:12">
      <c r="A1247" s="46" t="s">
        <v>362</v>
      </c>
      <c r="B1247" s="25" t="s">
        <v>49</v>
      </c>
      <c r="C1247" s="31">
        <v>13330048</v>
      </c>
      <c r="D1247" s="27" t="str">
        <f t="shared" si="327"/>
        <v>N/A</v>
      </c>
      <c r="E1247" s="31">
        <v>13803284</v>
      </c>
      <c r="F1247" s="27" t="str">
        <f t="shared" si="328"/>
        <v>N/A</v>
      </c>
      <c r="G1247" s="31">
        <v>14044263</v>
      </c>
      <c r="H1247" s="27" t="str">
        <f t="shared" si="329"/>
        <v>N/A</v>
      </c>
      <c r="I1247" s="28">
        <v>3.55</v>
      </c>
      <c r="J1247" s="28">
        <v>1.746</v>
      </c>
      <c r="K1247" s="29" t="s">
        <v>1193</v>
      </c>
      <c r="L1247" s="30" t="str">
        <f t="shared" si="330"/>
        <v>Yes</v>
      </c>
    </row>
    <row r="1248" spans="1:12">
      <c r="A1248" s="46" t="s">
        <v>95</v>
      </c>
      <c r="B1248" s="25" t="s">
        <v>49</v>
      </c>
      <c r="C1248" s="26">
        <v>225</v>
      </c>
      <c r="D1248" s="27" t="str">
        <f t="shared" si="327"/>
        <v>N/A</v>
      </c>
      <c r="E1248" s="26">
        <v>222</v>
      </c>
      <c r="F1248" s="27" t="str">
        <f t="shared" si="328"/>
        <v>N/A</v>
      </c>
      <c r="G1248" s="26">
        <v>211</v>
      </c>
      <c r="H1248" s="27" t="str">
        <f t="shared" si="329"/>
        <v>N/A</v>
      </c>
      <c r="I1248" s="28">
        <v>-1.33</v>
      </c>
      <c r="J1248" s="28">
        <v>-4.95</v>
      </c>
      <c r="K1248" s="29" t="s">
        <v>1193</v>
      </c>
      <c r="L1248" s="30" t="str">
        <f t="shared" si="330"/>
        <v>Yes</v>
      </c>
    </row>
    <row r="1249" spans="1:12">
      <c r="A1249" s="46" t="s">
        <v>363</v>
      </c>
      <c r="B1249" s="25" t="s">
        <v>49</v>
      </c>
      <c r="C1249" s="31">
        <v>59244.657778000001</v>
      </c>
      <c r="D1249" s="27" t="str">
        <f t="shared" si="327"/>
        <v>N/A</v>
      </c>
      <c r="E1249" s="31">
        <v>62176.954955000001</v>
      </c>
      <c r="F1249" s="27" t="str">
        <f t="shared" si="328"/>
        <v>N/A</v>
      </c>
      <c r="G1249" s="31">
        <v>66560.488152000005</v>
      </c>
      <c r="H1249" s="27" t="str">
        <f t="shared" si="329"/>
        <v>N/A</v>
      </c>
      <c r="I1249" s="28">
        <v>4.9489999999999998</v>
      </c>
      <c r="J1249" s="28">
        <v>7.05</v>
      </c>
      <c r="K1249" s="29" t="s">
        <v>1193</v>
      </c>
      <c r="L1249" s="30" t="str">
        <f t="shared" si="330"/>
        <v>Yes</v>
      </c>
    </row>
    <row r="1250" spans="1:12">
      <c r="A1250" s="46" t="s">
        <v>364</v>
      </c>
      <c r="B1250" s="25" t="s">
        <v>49</v>
      </c>
      <c r="C1250" s="31">
        <v>33196992</v>
      </c>
      <c r="D1250" s="27" t="str">
        <f t="shared" si="327"/>
        <v>N/A</v>
      </c>
      <c r="E1250" s="31">
        <v>27299334</v>
      </c>
      <c r="F1250" s="27" t="str">
        <f t="shared" si="328"/>
        <v>N/A</v>
      </c>
      <c r="G1250" s="31">
        <v>28183470</v>
      </c>
      <c r="H1250" s="27" t="str">
        <f t="shared" si="329"/>
        <v>N/A</v>
      </c>
      <c r="I1250" s="28">
        <v>-17.8</v>
      </c>
      <c r="J1250" s="28">
        <v>3.2389999999999999</v>
      </c>
      <c r="K1250" s="29" t="s">
        <v>1193</v>
      </c>
      <c r="L1250" s="30" t="str">
        <f t="shared" si="330"/>
        <v>Yes</v>
      </c>
    </row>
    <row r="1251" spans="1:12">
      <c r="A1251" s="46" t="s">
        <v>365</v>
      </c>
      <c r="B1251" s="25" t="s">
        <v>49</v>
      </c>
      <c r="C1251" s="26">
        <v>877</v>
      </c>
      <c r="D1251" s="27" t="str">
        <f t="shared" si="327"/>
        <v>N/A</v>
      </c>
      <c r="E1251" s="26">
        <v>793</v>
      </c>
      <c r="F1251" s="27" t="str">
        <f t="shared" si="328"/>
        <v>N/A</v>
      </c>
      <c r="G1251" s="26">
        <v>674</v>
      </c>
      <c r="H1251" s="27" t="str">
        <f t="shared" si="329"/>
        <v>N/A</v>
      </c>
      <c r="I1251" s="28">
        <v>-9.58</v>
      </c>
      <c r="J1251" s="28">
        <v>-15</v>
      </c>
      <c r="K1251" s="29" t="s">
        <v>1193</v>
      </c>
      <c r="L1251" s="30" t="str">
        <f t="shared" si="330"/>
        <v>Yes</v>
      </c>
    </row>
    <row r="1252" spans="1:12">
      <c r="A1252" s="46" t="s">
        <v>739</v>
      </c>
      <c r="B1252" s="25" t="s">
        <v>49</v>
      </c>
      <c r="C1252" s="31">
        <v>37852.898518000002</v>
      </c>
      <c r="D1252" s="27" t="str">
        <f t="shared" si="327"/>
        <v>N/A</v>
      </c>
      <c r="E1252" s="31">
        <v>34425.389660000001</v>
      </c>
      <c r="F1252" s="27" t="str">
        <f t="shared" si="328"/>
        <v>N/A</v>
      </c>
      <c r="G1252" s="31">
        <v>41815.237389000002</v>
      </c>
      <c r="H1252" s="27" t="str">
        <f t="shared" si="329"/>
        <v>N/A</v>
      </c>
      <c r="I1252" s="28">
        <v>-9.0500000000000007</v>
      </c>
      <c r="J1252" s="28">
        <v>21.47</v>
      </c>
      <c r="K1252" s="29" t="s">
        <v>1193</v>
      </c>
      <c r="L1252" s="30" t="str">
        <f t="shared" si="330"/>
        <v>Yes</v>
      </c>
    </row>
    <row r="1253" spans="1:12">
      <c r="A1253" s="46" t="s">
        <v>366</v>
      </c>
      <c r="B1253" s="25" t="s">
        <v>49</v>
      </c>
      <c r="C1253" s="31">
        <v>138875176</v>
      </c>
      <c r="D1253" s="27" t="str">
        <f t="shared" si="327"/>
        <v>N/A</v>
      </c>
      <c r="E1253" s="31">
        <v>140179155</v>
      </c>
      <c r="F1253" s="27" t="str">
        <f t="shared" si="328"/>
        <v>N/A</v>
      </c>
      <c r="G1253" s="31">
        <v>139978931</v>
      </c>
      <c r="H1253" s="27" t="str">
        <f t="shared" si="329"/>
        <v>N/A</v>
      </c>
      <c r="I1253" s="28">
        <v>0.93899999999999995</v>
      </c>
      <c r="J1253" s="28">
        <v>-0.14299999999999999</v>
      </c>
      <c r="K1253" s="29" t="s">
        <v>1193</v>
      </c>
      <c r="L1253" s="30" t="str">
        <f t="shared" si="330"/>
        <v>Yes</v>
      </c>
    </row>
    <row r="1254" spans="1:12">
      <c r="A1254" s="46" t="s">
        <v>96</v>
      </c>
      <c r="B1254" s="25" t="s">
        <v>49</v>
      </c>
      <c r="C1254" s="26">
        <v>1657</v>
      </c>
      <c r="D1254" s="27" t="str">
        <f t="shared" si="327"/>
        <v>N/A</v>
      </c>
      <c r="E1254" s="26">
        <v>1561</v>
      </c>
      <c r="F1254" s="27" t="str">
        <f t="shared" si="328"/>
        <v>N/A</v>
      </c>
      <c r="G1254" s="26">
        <v>1519</v>
      </c>
      <c r="H1254" s="27" t="str">
        <f t="shared" si="329"/>
        <v>N/A</v>
      </c>
      <c r="I1254" s="28">
        <v>-5.79</v>
      </c>
      <c r="J1254" s="28">
        <v>-2.69</v>
      </c>
      <c r="K1254" s="29" t="s">
        <v>1193</v>
      </c>
      <c r="L1254" s="30" t="str">
        <f t="shared" si="330"/>
        <v>Yes</v>
      </c>
    </row>
    <row r="1255" spans="1:12">
      <c r="A1255" s="46" t="s">
        <v>367</v>
      </c>
      <c r="B1255" s="25" t="s">
        <v>49</v>
      </c>
      <c r="C1255" s="31">
        <v>83811.210621999999</v>
      </c>
      <c r="D1255" s="27" t="str">
        <f t="shared" si="327"/>
        <v>N/A</v>
      </c>
      <c r="E1255" s="31">
        <v>89800.868033000006</v>
      </c>
      <c r="F1255" s="27" t="str">
        <f t="shared" si="328"/>
        <v>N/A</v>
      </c>
      <c r="G1255" s="31">
        <v>92152.028307999994</v>
      </c>
      <c r="H1255" s="27" t="str">
        <f t="shared" si="329"/>
        <v>N/A</v>
      </c>
      <c r="I1255" s="28">
        <v>7.1470000000000002</v>
      </c>
      <c r="J1255" s="28">
        <v>2.6179999999999999</v>
      </c>
      <c r="K1255" s="29" t="s">
        <v>1193</v>
      </c>
      <c r="L1255" s="30" t="str">
        <f t="shared" si="330"/>
        <v>Yes</v>
      </c>
    </row>
    <row r="1256" spans="1:12">
      <c r="A1256" s="46" t="s">
        <v>368</v>
      </c>
      <c r="B1256" s="25" t="s">
        <v>49</v>
      </c>
      <c r="C1256" s="31">
        <v>444997855</v>
      </c>
      <c r="D1256" s="27" t="str">
        <f t="shared" si="327"/>
        <v>N/A</v>
      </c>
      <c r="E1256" s="31">
        <v>458957298</v>
      </c>
      <c r="F1256" s="27" t="str">
        <f t="shared" si="328"/>
        <v>N/A</v>
      </c>
      <c r="G1256" s="31">
        <v>469530296</v>
      </c>
      <c r="H1256" s="27" t="str">
        <f t="shared" si="329"/>
        <v>N/A</v>
      </c>
      <c r="I1256" s="28">
        <v>3.137</v>
      </c>
      <c r="J1256" s="28">
        <v>2.3039999999999998</v>
      </c>
      <c r="K1256" s="29" t="s">
        <v>1193</v>
      </c>
      <c r="L1256" s="30" t="str">
        <f t="shared" si="330"/>
        <v>Yes</v>
      </c>
    </row>
    <row r="1257" spans="1:12">
      <c r="A1257" s="93" t="s">
        <v>369</v>
      </c>
      <c r="B1257" s="26" t="s">
        <v>49</v>
      </c>
      <c r="C1257" s="26">
        <v>16130</v>
      </c>
      <c r="D1257" s="27" t="str">
        <f t="shared" si="327"/>
        <v>N/A</v>
      </c>
      <c r="E1257" s="26">
        <v>16079</v>
      </c>
      <c r="F1257" s="27" t="str">
        <f t="shared" si="328"/>
        <v>N/A</v>
      </c>
      <c r="G1257" s="26">
        <v>15921</v>
      </c>
      <c r="H1257" s="27" t="str">
        <f t="shared" si="329"/>
        <v>N/A</v>
      </c>
      <c r="I1257" s="28">
        <v>-0.316</v>
      </c>
      <c r="J1257" s="28">
        <v>-0.98299999999999998</v>
      </c>
      <c r="K1257" s="37" t="s">
        <v>1193</v>
      </c>
      <c r="L1257" s="30" t="str">
        <f t="shared" si="330"/>
        <v>Yes</v>
      </c>
    </row>
    <row r="1258" spans="1:12">
      <c r="A1258" s="46" t="s">
        <v>370</v>
      </c>
      <c r="B1258" s="25" t="s">
        <v>49</v>
      </c>
      <c r="C1258" s="31">
        <v>27588.211716999998</v>
      </c>
      <c r="D1258" s="27" t="str">
        <f t="shared" si="327"/>
        <v>N/A</v>
      </c>
      <c r="E1258" s="31">
        <v>28543.895639999999</v>
      </c>
      <c r="F1258" s="27" t="str">
        <f t="shared" si="328"/>
        <v>N/A</v>
      </c>
      <c r="G1258" s="31">
        <v>29491.256579000001</v>
      </c>
      <c r="H1258" s="27" t="str">
        <f t="shared" si="329"/>
        <v>N/A</v>
      </c>
      <c r="I1258" s="28">
        <v>3.464</v>
      </c>
      <c r="J1258" s="28">
        <v>3.319</v>
      </c>
      <c r="K1258" s="29" t="s">
        <v>1193</v>
      </c>
      <c r="L1258" s="30" t="str">
        <f t="shared" si="330"/>
        <v>Yes</v>
      </c>
    </row>
    <row r="1259" spans="1:12">
      <c r="A1259" s="46" t="s">
        <v>371</v>
      </c>
      <c r="B1259" s="25" t="s">
        <v>49</v>
      </c>
      <c r="C1259" s="31">
        <v>280093124</v>
      </c>
      <c r="D1259" s="27" t="str">
        <f t="shared" si="327"/>
        <v>N/A</v>
      </c>
      <c r="E1259" s="31">
        <v>199127192</v>
      </c>
      <c r="F1259" s="27" t="str">
        <f t="shared" si="328"/>
        <v>N/A</v>
      </c>
      <c r="G1259" s="31">
        <v>146285124</v>
      </c>
      <c r="H1259" s="27" t="str">
        <f t="shared" si="329"/>
        <v>N/A</v>
      </c>
      <c r="I1259" s="28">
        <v>-28.9</v>
      </c>
      <c r="J1259" s="28">
        <v>-26.5</v>
      </c>
      <c r="K1259" s="29" t="s">
        <v>1193</v>
      </c>
      <c r="L1259" s="30" t="str">
        <f t="shared" si="330"/>
        <v>Yes</v>
      </c>
    </row>
    <row r="1260" spans="1:12">
      <c r="A1260" s="46" t="s">
        <v>97</v>
      </c>
      <c r="B1260" s="25" t="s">
        <v>49</v>
      </c>
      <c r="C1260" s="26">
        <v>472756</v>
      </c>
      <c r="D1260" s="27" t="str">
        <f t="shared" si="327"/>
        <v>N/A</v>
      </c>
      <c r="E1260" s="26">
        <v>351053</v>
      </c>
      <c r="F1260" s="27" t="str">
        <f t="shared" si="328"/>
        <v>N/A</v>
      </c>
      <c r="G1260" s="26">
        <v>273506</v>
      </c>
      <c r="H1260" s="27" t="str">
        <f t="shared" si="329"/>
        <v>N/A</v>
      </c>
      <c r="I1260" s="28">
        <v>-25.7</v>
      </c>
      <c r="J1260" s="28">
        <v>-22.1</v>
      </c>
      <c r="K1260" s="29" t="s">
        <v>1193</v>
      </c>
      <c r="L1260" s="30" t="str">
        <f t="shared" si="330"/>
        <v>Yes</v>
      </c>
    </row>
    <row r="1261" spans="1:12">
      <c r="A1261" s="46" t="s">
        <v>372</v>
      </c>
      <c r="B1261" s="25" t="s">
        <v>49</v>
      </c>
      <c r="C1261" s="31">
        <v>592.46868152000002</v>
      </c>
      <c r="D1261" s="27" t="str">
        <f t="shared" si="327"/>
        <v>N/A</v>
      </c>
      <c r="E1261" s="31">
        <v>567.22828747000005</v>
      </c>
      <c r="F1261" s="27" t="str">
        <f t="shared" si="328"/>
        <v>N/A</v>
      </c>
      <c r="G1261" s="31">
        <v>534.85160837000001</v>
      </c>
      <c r="H1261" s="27" t="str">
        <f t="shared" si="329"/>
        <v>N/A</v>
      </c>
      <c r="I1261" s="28">
        <v>-4.26</v>
      </c>
      <c r="J1261" s="28">
        <v>-5.71</v>
      </c>
      <c r="K1261" s="29" t="s">
        <v>1193</v>
      </c>
      <c r="L1261" s="30" t="str">
        <f t="shared" si="330"/>
        <v>Yes</v>
      </c>
    </row>
    <row r="1262" spans="1:12">
      <c r="A1262" s="46" t="s">
        <v>373</v>
      </c>
      <c r="B1262" s="25" t="s">
        <v>49</v>
      </c>
      <c r="C1262" s="31">
        <v>71758241</v>
      </c>
      <c r="D1262" s="27" t="str">
        <f t="shared" si="327"/>
        <v>N/A</v>
      </c>
      <c r="E1262" s="31">
        <v>48093016</v>
      </c>
      <c r="F1262" s="27" t="str">
        <f t="shared" si="328"/>
        <v>N/A</v>
      </c>
      <c r="G1262" s="31">
        <v>39707250</v>
      </c>
      <c r="H1262" s="27" t="str">
        <f t="shared" si="329"/>
        <v>N/A</v>
      </c>
      <c r="I1262" s="28">
        <v>-33</v>
      </c>
      <c r="J1262" s="28">
        <v>-17.399999999999999</v>
      </c>
      <c r="K1262" s="29" t="s">
        <v>1193</v>
      </c>
      <c r="L1262" s="30" t="str">
        <f t="shared" si="330"/>
        <v>Yes</v>
      </c>
    </row>
    <row r="1263" spans="1:12">
      <c r="A1263" s="46" t="s">
        <v>98</v>
      </c>
      <c r="B1263" s="25" t="s">
        <v>49</v>
      </c>
      <c r="C1263" s="26">
        <v>201611</v>
      </c>
      <c r="D1263" s="27" t="str">
        <f t="shared" si="327"/>
        <v>N/A</v>
      </c>
      <c r="E1263" s="26">
        <v>137609</v>
      </c>
      <c r="F1263" s="27" t="str">
        <f t="shared" si="328"/>
        <v>N/A</v>
      </c>
      <c r="G1263" s="26">
        <v>108573</v>
      </c>
      <c r="H1263" s="27" t="str">
        <f t="shared" si="329"/>
        <v>N/A</v>
      </c>
      <c r="I1263" s="28">
        <v>-31.7</v>
      </c>
      <c r="J1263" s="28">
        <v>-21.1</v>
      </c>
      <c r="K1263" s="29" t="s">
        <v>1193</v>
      </c>
      <c r="L1263" s="30" t="str">
        <f t="shared" si="330"/>
        <v>Yes</v>
      </c>
    </row>
    <row r="1264" spans="1:12">
      <c r="A1264" s="46" t="s">
        <v>374</v>
      </c>
      <c r="B1264" s="25" t="s">
        <v>49</v>
      </c>
      <c r="C1264" s="31">
        <v>355.92423528</v>
      </c>
      <c r="D1264" s="27" t="str">
        <f t="shared" si="327"/>
        <v>N/A</v>
      </c>
      <c r="E1264" s="31">
        <v>349.49033857000001</v>
      </c>
      <c r="F1264" s="27" t="str">
        <f t="shared" si="328"/>
        <v>N/A</v>
      </c>
      <c r="G1264" s="31">
        <v>365.71937774999998</v>
      </c>
      <c r="H1264" s="27" t="str">
        <f t="shared" si="329"/>
        <v>N/A</v>
      </c>
      <c r="I1264" s="28">
        <v>-1.81</v>
      </c>
      <c r="J1264" s="28">
        <v>4.6440000000000001</v>
      </c>
      <c r="K1264" s="29" t="s">
        <v>1193</v>
      </c>
      <c r="L1264" s="30" t="str">
        <f t="shared" si="330"/>
        <v>Yes</v>
      </c>
    </row>
    <row r="1265" spans="1:12">
      <c r="A1265" s="46" t="s">
        <v>375</v>
      </c>
      <c r="B1265" s="25" t="s">
        <v>49</v>
      </c>
      <c r="C1265" s="31">
        <v>15514554</v>
      </c>
      <c r="D1265" s="27" t="str">
        <f t="shared" si="327"/>
        <v>N/A</v>
      </c>
      <c r="E1265" s="31">
        <v>10664538</v>
      </c>
      <c r="F1265" s="27" t="str">
        <f t="shared" si="328"/>
        <v>N/A</v>
      </c>
      <c r="G1265" s="31">
        <v>7109618</v>
      </c>
      <c r="H1265" s="27" t="str">
        <f t="shared" si="329"/>
        <v>N/A</v>
      </c>
      <c r="I1265" s="28">
        <v>-31.3</v>
      </c>
      <c r="J1265" s="28">
        <v>-33.299999999999997</v>
      </c>
      <c r="K1265" s="29" t="s">
        <v>1193</v>
      </c>
      <c r="L1265" s="30" t="str">
        <f t="shared" si="330"/>
        <v>No</v>
      </c>
    </row>
    <row r="1266" spans="1:12">
      <c r="A1266" s="46" t="s">
        <v>99</v>
      </c>
      <c r="B1266" s="25" t="s">
        <v>49</v>
      </c>
      <c r="C1266" s="26">
        <v>126019</v>
      </c>
      <c r="D1266" s="27" t="str">
        <f t="shared" si="327"/>
        <v>N/A</v>
      </c>
      <c r="E1266" s="26">
        <v>90159</v>
      </c>
      <c r="F1266" s="27" t="str">
        <f t="shared" si="328"/>
        <v>N/A</v>
      </c>
      <c r="G1266" s="26">
        <v>62969</v>
      </c>
      <c r="H1266" s="27" t="str">
        <f t="shared" si="329"/>
        <v>N/A</v>
      </c>
      <c r="I1266" s="28">
        <v>-28.5</v>
      </c>
      <c r="J1266" s="28">
        <v>-30.2</v>
      </c>
      <c r="K1266" s="29" t="s">
        <v>1193</v>
      </c>
      <c r="L1266" s="30" t="str">
        <f t="shared" si="330"/>
        <v>No</v>
      </c>
    </row>
    <row r="1267" spans="1:12">
      <c r="A1267" s="46" t="s">
        <v>376</v>
      </c>
      <c r="B1267" s="25" t="s">
        <v>49</v>
      </c>
      <c r="C1267" s="31">
        <v>123.11281631999999</v>
      </c>
      <c r="D1267" s="27" t="str">
        <f t="shared" si="327"/>
        <v>N/A</v>
      </c>
      <c r="E1267" s="31">
        <v>118.28589492</v>
      </c>
      <c r="F1267" s="27" t="str">
        <f t="shared" si="328"/>
        <v>N/A</v>
      </c>
      <c r="G1267" s="31">
        <v>112.9066366</v>
      </c>
      <c r="H1267" s="27" t="str">
        <f t="shared" si="329"/>
        <v>N/A</v>
      </c>
      <c r="I1267" s="28">
        <v>-3.92</v>
      </c>
      <c r="J1267" s="28">
        <v>-4.55</v>
      </c>
      <c r="K1267" s="29" t="s">
        <v>1193</v>
      </c>
      <c r="L1267" s="30" t="str">
        <f t="shared" si="330"/>
        <v>Yes</v>
      </c>
    </row>
    <row r="1268" spans="1:12">
      <c r="A1268" s="46" t="s">
        <v>377</v>
      </c>
      <c r="B1268" s="25" t="s">
        <v>49</v>
      </c>
      <c r="C1268" s="31">
        <v>81888352</v>
      </c>
      <c r="D1268" s="27" t="str">
        <f t="shared" si="327"/>
        <v>N/A</v>
      </c>
      <c r="E1268" s="31">
        <v>110809780</v>
      </c>
      <c r="F1268" s="27" t="str">
        <f t="shared" si="328"/>
        <v>N/A</v>
      </c>
      <c r="G1268" s="31">
        <v>103019126</v>
      </c>
      <c r="H1268" s="27" t="str">
        <f t="shared" si="329"/>
        <v>N/A</v>
      </c>
      <c r="I1268" s="28">
        <v>35.32</v>
      </c>
      <c r="J1268" s="28">
        <v>-7.03</v>
      </c>
      <c r="K1268" s="29" t="s">
        <v>1193</v>
      </c>
      <c r="L1268" s="30" t="str">
        <f t="shared" si="330"/>
        <v>Yes</v>
      </c>
    </row>
    <row r="1269" spans="1:12">
      <c r="A1269" s="46" t="s">
        <v>378</v>
      </c>
      <c r="B1269" s="25" t="s">
        <v>49</v>
      </c>
      <c r="C1269" s="26">
        <v>254038</v>
      </c>
      <c r="D1269" s="27" t="str">
        <f t="shared" si="327"/>
        <v>N/A</v>
      </c>
      <c r="E1269" s="26">
        <v>193352</v>
      </c>
      <c r="F1269" s="27" t="str">
        <f t="shared" si="328"/>
        <v>N/A</v>
      </c>
      <c r="G1269" s="26">
        <v>158339</v>
      </c>
      <c r="H1269" s="27" t="str">
        <f t="shared" si="329"/>
        <v>N/A</v>
      </c>
      <c r="I1269" s="28">
        <v>-23.9</v>
      </c>
      <c r="J1269" s="28">
        <v>-18.100000000000001</v>
      </c>
      <c r="K1269" s="29" t="s">
        <v>1193</v>
      </c>
      <c r="L1269" s="30" t="str">
        <f t="shared" si="330"/>
        <v>Yes</v>
      </c>
    </row>
    <row r="1270" spans="1:12">
      <c r="A1270" s="46" t="s">
        <v>379</v>
      </c>
      <c r="B1270" s="25" t="s">
        <v>49</v>
      </c>
      <c r="C1270" s="31">
        <v>322.34686148999998</v>
      </c>
      <c r="D1270" s="27" t="str">
        <f t="shared" si="327"/>
        <v>N/A</v>
      </c>
      <c r="E1270" s="31">
        <v>573.09870081999998</v>
      </c>
      <c r="F1270" s="27" t="str">
        <f t="shared" si="328"/>
        <v>N/A</v>
      </c>
      <c r="G1270" s="31">
        <v>650.62382608999997</v>
      </c>
      <c r="H1270" s="27" t="str">
        <f t="shared" si="329"/>
        <v>N/A</v>
      </c>
      <c r="I1270" s="28">
        <v>77.790000000000006</v>
      </c>
      <c r="J1270" s="28">
        <v>13.53</v>
      </c>
      <c r="K1270" s="29" t="s">
        <v>1193</v>
      </c>
      <c r="L1270" s="30" t="str">
        <f t="shared" si="330"/>
        <v>Yes</v>
      </c>
    </row>
    <row r="1271" spans="1:12">
      <c r="A1271" s="46" t="s">
        <v>380</v>
      </c>
      <c r="B1271" s="25" t="s">
        <v>49</v>
      </c>
      <c r="C1271" s="31">
        <v>117527304</v>
      </c>
      <c r="D1271" s="27" t="str">
        <f t="shared" si="327"/>
        <v>N/A</v>
      </c>
      <c r="E1271" s="31">
        <v>88660185</v>
      </c>
      <c r="F1271" s="27" t="str">
        <f t="shared" si="328"/>
        <v>N/A</v>
      </c>
      <c r="G1271" s="31">
        <v>86486951</v>
      </c>
      <c r="H1271" s="27" t="str">
        <f t="shared" si="329"/>
        <v>N/A</v>
      </c>
      <c r="I1271" s="28">
        <v>-24.6</v>
      </c>
      <c r="J1271" s="28">
        <v>-2.4500000000000002</v>
      </c>
      <c r="K1271" s="29" t="s">
        <v>1193</v>
      </c>
      <c r="L1271" s="30" t="str">
        <f t="shared" si="330"/>
        <v>Yes</v>
      </c>
    </row>
    <row r="1272" spans="1:12">
      <c r="A1272" s="46" t="s">
        <v>100</v>
      </c>
      <c r="B1272" s="25" t="s">
        <v>49</v>
      </c>
      <c r="C1272" s="26">
        <v>261272</v>
      </c>
      <c r="D1272" s="27" t="str">
        <f t="shared" si="327"/>
        <v>N/A</v>
      </c>
      <c r="E1272" s="26">
        <v>188000</v>
      </c>
      <c r="F1272" s="27" t="str">
        <f t="shared" si="328"/>
        <v>N/A</v>
      </c>
      <c r="G1272" s="26">
        <v>147717</v>
      </c>
      <c r="H1272" s="27" t="str">
        <f t="shared" si="329"/>
        <v>N/A</v>
      </c>
      <c r="I1272" s="28">
        <v>-28</v>
      </c>
      <c r="J1272" s="28">
        <v>-21.4</v>
      </c>
      <c r="K1272" s="29" t="s">
        <v>1193</v>
      </c>
      <c r="L1272" s="30" t="str">
        <f t="shared" si="330"/>
        <v>Yes</v>
      </c>
    </row>
    <row r="1273" spans="1:12">
      <c r="A1273" s="46" t="s">
        <v>381</v>
      </c>
      <c r="B1273" s="25" t="s">
        <v>49</v>
      </c>
      <c r="C1273" s="31">
        <v>449.82739827</v>
      </c>
      <c r="D1273" s="27" t="str">
        <f t="shared" si="327"/>
        <v>N/A</v>
      </c>
      <c r="E1273" s="31">
        <v>471.59672871999999</v>
      </c>
      <c r="F1273" s="27" t="str">
        <f t="shared" si="328"/>
        <v>N/A</v>
      </c>
      <c r="G1273" s="31">
        <v>585.49084398000002</v>
      </c>
      <c r="H1273" s="27" t="str">
        <f t="shared" si="329"/>
        <v>N/A</v>
      </c>
      <c r="I1273" s="28">
        <v>4.8390000000000004</v>
      </c>
      <c r="J1273" s="28">
        <v>24.15</v>
      </c>
      <c r="K1273" s="29" t="s">
        <v>1193</v>
      </c>
      <c r="L1273" s="30" t="str">
        <f t="shared" si="330"/>
        <v>Yes</v>
      </c>
    </row>
    <row r="1274" spans="1:12">
      <c r="A1274" s="46" t="s">
        <v>382</v>
      </c>
      <c r="B1274" s="25" t="s">
        <v>49</v>
      </c>
      <c r="C1274" s="31">
        <v>3759768</v>
      </c>
      <c r="D1274" s="27" t="str">
        <f t="shared" si="327"/>
        <v>N/A</v>
      </c>
      <c r="E1274" s="31">
        <v>3169524</v>
      </c>
      <c r="F1274" s="27" t="str">
        <f t="shared" si="328"/>
        <v>N/A</v>
      </c>
      <c r="G1274" s="31">
        <v>6015714</v>
      </c>
      <c r="H1274" s="27" t="str">
        <f t="shared" si="329"/>
        <v>N/A</v>
      </c>
      <c r="I1274" s="28">
        <v>-15.7</v>
      </c>
      <c r="J1274" s="28">
        <v>89.8</v>
      </c>
      <c r="K1274" s="29" t="s">
        <v>1193</v>
      </c>
      <c r="L1274" s="30" t="str">
        <f t="shared" si="330"/>
        <v>No</v>
      </c>
    </row>
    <row r="1275" spans="1:12">
      <c r="A1275" s="46" t="s">
        <v>383</v>
      </c>
      <c r="B1275" s="25" t="s">
        <v>49</v>
      </c>
      <c r="C1275" s="26">
        <v>2843</v>
      </c>
      <c r="D1275" s="27" t="str">
        <f t="shared" si="327"/>
        <v>N/A</v>
      </c>
      <c r="E1275" s="26">
        <v>2252</v>
      </c>
      <c r="F1275" s="27" t="str">
        <f t="shared" si="328"/>
        <v>N/A</v>
      </c>
      <c r="G1275" s="26">
        <v>3345</v>
      </c>
      <c r="H1275" s="27" t="str">
        <f t="shared" si="329"/>
        <v>N/A</v>
      </c>
      <c r="I1275" s="28">
        <v>-20.8</v>
      </c>
      <c r="J1275" s="28">
        <v>48.53</v>
      </c>
      <c r="K1275" s="29" t="s">
        <v>1193</v>
      </c>
      <c r="L1275" s="30" t="str">
        <f t="shared" ref="L1275:L1312" si="331">IF(J1275="Div by 0", "N/A", IF(K1275="N/A","N/A", IF(J1275&gt;VALUE(MID(K1275,1,2)), "No", IF(J1275&lt;-1*VALUE(MID(K1275,1,2)), "No", "Yes"))))</f>
        <v>No</v>
      </c>
    </row>
    <row r="1276" spans="1:12">
      <c r="A1276" s="46" t="s">
        <v>384</v>
      </c>
      <c r="B1276" s="25" t="s">
        <v>49</v>
      </c>
      <c r="C1276" s="31">
        <v>1322.4650018</v>
      </c>
      <c r="D1276" s="27" t="str">
        <f t="shared" si="327"/>
        <v>N/A</v>
      </c>
      <c r="E1276" s="31">
        <v>1407.4262877000001</v>
      </c>
      <c r="F1276" s="27" t="str">
        <f t="shared" si="328"/>
        <v>N/A</v>
      </c>
      <c r="G1276" s="31">
        <v>1798.4197309000001</v>
      </c>
      <c r="H1276" s="27" t="str">
        <f t="shared" si="329"/>
        <v>N/A</v>
      </c>
      <c r="I1276" s="28">
        <v>6.4240000000000004</v>
      </c>
      <c r="J1276" s="28">
        <v>27.78</v>
      </c>
      <c r="K1276" s="29" t="s">
        <v>1193</v>
      </c>
      <c r="L1276" s="30" t="str">
        <f t="shared" si="331"/>
        <v>Yes</v>
      </c>
    </row>
    <row r="1277" spans="1:12">
      <c r="A1277" s="46" t="s">
        <v>385</v>
      </c>
      <c r="B1277" s="25" t="s">
        <v>49</v>
      </c>
      <c r="C1277" s="31">
        <v>92004860</v>
      </c>
      <c r="D1277" s="27" t="str">
        <f t="shared" si="327"/>
        <v>N/A</v>
      </c>
      <c r="E1277" s="31">
        <v>88084861</v>
      </c>
      <c r="F1277" s="27" t="str">
        <f t="shared" si="328"/>
        <v>N/A</v>
      </c>
      <c r="G1277" s="31">
        <v>75088175</v>
      </c>
      <c r="H1277" s="27" t="str">
        <f t="shared" si="329"/>
        <v>N/A</v>
      </c>
      <c r="I1277" s="28">
        <v>-4.26</v>
      </c>
      <c r="J1277" s="28">
        <v>-14.8</v>
      </c>
      <c r="K1277" s="29" t="s">
        <v>1193</v>
      </c>
      <c r="L1277" s="30" t="str">
        <f t="shared" si="331"/>
        <v>Yes</v>
      </c>
    </row>
    <row r="1278" spans="1:12">
      <c r="A1278" s="46" t="s">
        <v>101</v>
      </c>
      <c r="B1278" s="25" t="s">
        <v>49</v>
      </c>
      <c r="C1278" s="26">
        <v>363197</v>
      </c>
      <c r="D1278" s="27" t="str">
        <f t="shared" si="327"/>
        <v>N/A</v>
      </c>
      <c r="E1278" s="26">
        <v>265434</v>
      </c>
      <c r="F1278" s="27" t="str">
        <f t="shared" si="328"/>
        <v>N/A</v>
      </c>
      <c r="G1278" s="26">
        <v>211321</v>
      </c>
      <c r="H1278" s="27" t="str">
        <f t="shared" si="329"/>
        <v>N/A</v>
      </c>
      <c r="I1278" s="28">
        <v>-26.9</v>
      </c>
      <c r="J1278" s="28">
        <v>-20.399999999999999</v>
      </c>
      <c r="K1278" s="29" t="s">
        <v>1193</v>
      </c>
      <c r="L1278" s="30" t="str">
        <f t="shared" si="331"/>
        <v>Yes</v>
      </c>
    </row>
    <row r="1279" spans="1:12">
      <c r="A1279" s="46" t="s">
        <v>386</v>
      </c>
      <c r="B1279" s="25" t="s">
        <v>49</v>
      </c>
      <c r="C1279" s="31">
        <v>253.31943820999999</v>
      </c>
      <c r="D1279" s="27" t="str">
        <f t="shared" si="327"/>
        <v>N/A</v>
      </c>
      <c r="E1279" s="31">
        <v>331.85221561999998</v>
      </c>
      <c r="F1279" s="27" t="str">
        <f t="shared" si="328"/>
        <v>N/A</v>
      </c>
      <c r="G1279" s="31">
        <v>355.32755854999999</v>
      </c>
      <c r="H1279" s="27" t="str">
        <f t="shared" si="329"/>
        <v>N/A</v>
      </c>
      <c r="I1279" s="28">
        <v>31</v>
      </c>
      <c r="J1279" s="28">
        <v>7.0739999999999998</v>
      </c>
      <c r="K1279" s="29" t="s">
        <v>1193</v>
      </c>
      <c r="L1279" s="30" t="str">
        <f t="shared" si="331"/>
        <v>Yes</v>
      </c>
    </row>
    <row r="1280" spans="1:12">
      <c r="A1280" s="46" t="s">
        <v>387</v>
      </c>
      <c r="B1280" s="25" t="s">
        <v>49</v>
      </c>
      <c r="C1280" s="31">
        <v>354443037</v>
      </c>
      <c r="D1280" s="27" t="str">
        <f t="shared" si="327"/>
        <v>N/A</v>
      </c>
      <c r="E1280" s="31">
        <v>260158321</v>
      </c>
      <c r="F1280" s="27" t="str">
        <f t="shared" si="328"/>
        <v>N/A</v>
      </c>
      <c r="G1280" s="31">
        <v>212112193</v>
      </c>
      <c r="H1280" s="27" t="str">
        <f t="shared" si="329"/>
        <v>N/A</v>
      </c>
      <c r="I1280" s="28">
        <v>-26.6</v>
      </c>
      <c r="J1280" s="28">
        <v>-18.5</v>
      </c>
      <c r="K1280" s="29" t="s">
        <v>1193</v>
      </c>
      <c r="L1280" s="30" t="str">
        <f t="shared" si="331"/>
        <v>Yes</v>
      </c>
    </row>
    <row r="1281" spans="1:12">
      <c r="A1281" s="46" t="s">
        <v>102</v>
      </c>
      <c r="B1281" s="25" t="s">
        <v>49</v>
      </c>
      <c r="C1281" s="26">
        <v>442439</v>
      </c>
      <c r="D1281" s="27" t="str">
        <f t="shared" si="327"/>
        <v>N/A</v>
      </c>
      <c r="E1281" s="26">
        <v>315876</v>
      </c>
      <c r="F1281" s="27" t="str">
        <f t="shared" si="328"/>
        <v>N/A</v>
      </c>
      <c r="G1281" s="26">
        <v>235309</v>
      </c>
      <c r="H1281" s="27" t="str">
        <f t="shared" si="329"/>
        <v>N/A</v>
      </c>
      <c r="I1281" s="28">
        <v>-28.6</v>
      </c>
      <c r="J1281" s="28">
        <v>-25.5</v>
      </c>
      <c r="K1281" s="29" t="s">
        <v>1193</v>
      </c>
      <c r="L1281" s="30" t="str">
        <f t="shared" si="331"/>
        <v>Yes</v>
      </c>
    </row>
    <row r="1282" spans="1:12">
      <c r="A1282" s="46" t="s">
        <v>388</v>
      </c>
      <c r="B1282" s="25" t="s">
        <v>49</v>
      </c>
      <c r="C1282" s="31">
        <v>801.11164928999995</v>
      </c>
      <c r="D1282" s="27" t="str">
        <f t="shared" si="327"/>
        <v>N/A</v>
      </c>
      <c r="E1282" s="31">
        <v>823.60901430000001</v>
      </c>
      <c r="F1282" s="27" t="str">
        <f t="shared" si="328"/>
        <v>N/A</v>
      </c>
      <c r="G1282" s="31">
        <v>901.41980545000001</v>
      </c>
      <c r="H1282" s="27" t="str">
        <f t="shared" si="329"/>
        <v>N/A</v>
      </c>
      <c r="I1282" s="28">
        <v>2.8079999999999998</v>
      </c>
      <c r="J1282" s="28">
        <v>9.4480000000000004</v>
      </c>
      <c r="K1282" s="29" t="s">
        <v>1193</v>
      </c>
      <c r="L1282" s="30" t="str">
        <f t="shared" si="331"/>
        <v>Yes</v>
      </c>
    </row>
    <row r="1283" spans="1:12">
      <c r="A1283" s="46" t="s">
        <v>389</v>
      </c>
      <c r="B1283" s="25" t="s">
        <v>49</v>
      </c>
      <c r="C1283" s="31">
        <v>3352925</v>
      </c>
      <c r="D1283" s="27" t="str">
        <f t="shared" si="327"/>
        <v>N/A</v>
      </c>
      <c r="E1283" s="31">
        <v>3822692</v>
      </c>
      <c r="F1283" s="27" t="str">
        <f t="shared" si="328"/>
        <v>N/A</v>
      </c>
      <c r="G1283" s="31">
        <v>4800008</v>
      </c>
      <c r="H1283" s="27" t="str">
        <f t="shared" si="329"/>
        <v>N/A</v>
      </c>
      <c r="I1283" s="28">
        <v>14.01</v>
      </c>
      <c r="J1283" s="28">
        <v>25.57</v>
      </c>
      <c r="K1283" s="29" t="s">
        <v>1193</v>
      </c>
      <c r="L1283" s="30" t="str">
        <f t="shared" si="331"/>
        <v>Yes</v>
      </c>
    </row>
    <row r="1284" spans="1:12">
      <c r="A1284" s="93" t="s">
        <v>625</v>
      </c>
      <c r="B1284" s="26" t="s">
        <v>49</v>
      </c>
      <c r="C1284" s="26">
        <v>8929</v>
      </c>
      <c r="D1284" s="27" t="str">
        <f t="shared" si="327"/>
        <v>N/A</v>
      </c>
      <c r="E1284" s="26">
        <v>7738</v>
      </c>
      <c r="F1284" s="27" t="str">
        <f t="shared" si="328"/>
        <v>N/A</v>
      </c>
      <c r="G1284" s="26">
        <v>8177</v>
      </c>
      <c r="H1284" s="27" t="str">
        <f t="shared" si="329"/>
        <v>N/A</v>
      </c>
      <c r="I1284" s="28">
        <v>-13.3</v>
      </c>
      <c r="J1284" s="28">
        <v>5.673</v>
      </c>
      <c r="K1284" s="37" t="s">
        <v>1193</v>
      </c>
      <c r="L1284" s="30" t="str">
        <f t="shared" si="331"/>
        <v>Yes</v>
      </c>
    </row>
    <row r="1285" spans="1:12">
      <c r="A1285" s="46" t="s">
        <v>390</v>
      </c>
      <c r="B1285" s="25" t="s">
        <v>49</v>
      </c>
      <c r="C1285" s="31">
        <v>375.50957554000001</v>
      </c>
      <c r="D1285" s="27" t="str">
        <f t="shared" si="327"/>
        <v>N/A</v>
      </c>
      <c r="E1285" s="31">
        <v>494.01550787999997</v>
      </c>
      <c r="F1285" s="27" t="str">
        <f t="shared" si="328"/>
        <v>N/A</v>
      </c>
      <c r="G1285" s="31">
        <v>587.01333007000005</v>
      </c>
      <c r="H1285" s="27" t="str">
        <f t="shared" si="329"/>
        <v>N/A</v>
      </c>
      <c r="I1285" s="28">
        <v>31.56</v>
      </c>
      <c r="J1285" s="28">
        <v>18.82</v>
      </c>
      <c r="K1285" s="29" t="s">
        <v>1193</v>
      </c>
      <c r="L1285" s="30" t="str">
        <f t="shared" si="331"/>
        <v>Yes</v>
      </c>
    </row>
    <row r="1286" spans="1:12">
      <c r="A1286" s="46" t="s">
        <v>391</v>
      </c>
      <c r="B1286" s="25" t="s">
        <v>49</v>
      </c>
      <c r="C1286" s="31">
        <v>17119488</v>
      </c>
      <c r="D1286" s="27" t="str">
        <f t="shared" si="327"/>
        <v>N/A</v>
      </c>
      <c r="E1286" s="31">
        <v>8859109</v>
      </c>
      <c r="F1286" s="27" t="str">
        <f t="shared" si="328"/>
        <v>N/A</v>
      </c>
      <c r="G1286" s="31">
        <v>7014172</v>
      </c>
      <c r="H1286" s="27" t="str">
        <f t="shared" si="329"/>
        <v>N/A</v>
      </c>
      <c r="I1286" s="28">
        <v>-48.3</v>
      </c>
      <c r="J1286" s="28">
        <v>-20.8</v>
      </c>
      <c r="K1286" s="29" t="s">
        <v>1193</v>
      </c>
      <c r="L1286" s="30" t="str">
        <f t="shared" si="331"/>
        <v>Yes</v>
      </c>
    </row>
    <row r="1287" spans="1:12">
      <c r="A1287" s="46" t="s">
        <v>38</v>
      </c>
      <c r="B1287" s="25" t="s">
        <v>49</v>
      </c>
      <c r="C1287" s="26">
        <v>42651</v>
      </c>
      <c r="D1287" s="27" t="str">
        <f t="shared" si="327"/>
        <v>N/A</v>
      </c>
      <c r="E1287" s="26">
        <v>24358</v>
      </c>
      <c r="F1287" s="27" t="str">
        <f t="shared" si="328"/>
        <v>N/A</v>
      </c>
      <c r="G1287" s="26">
        <v>19628</v>
      </c>
      <c r="H1287" s="27" t="str">
        <f t="shared" si="329"/>
        <v>N/A</v>
      </c>
      <c r="I1287" s="28">
        <v>-42.9</v>
      </c>
      <c r="J1287" s="28">
        <v>-19.399999999999999</v>
      </c>
      <c r="K1287" s="29" t="s">
        <v>1193</v>
      </c>
      <c r="L1287" s="30" t="str">
        <f t="shared" si="331"/>
        <v>Yes</v>
      </c>
    </row>
    <row r="1288" spans="1:12">
      <c r="A1288" s="46" t="s">
        <v>392</v>
      </c>
      <c r="B1288" s="25" t="s">
        <v>49</v>
      </c>
      <c r="C1288" s="31">
        <v>401.38538369999998</v>
      </c>
      <c r="D1288" s="27" t="str">
        <f t="shared" si="327"/>
        <v>N/A</v>
      </c>
      <c r="E1288" s="31">
        <v>363.70428607000002</v>
      </c>
      <c r="F1288" s="27" t="str">
        <f t="shared" si="328"/>
        <v>N/A</v>
      </c>
      <c r="G1288" s="31">
        <v>357.35541064</v>
      </c>
      <c r="H1288" s="27" t="str">
        <f t="shared" si="329"/>
        <v>N/A</v>
      </c>
      <c r="I1288" s="28">
        <v>-9.39</v>
      </c>
      <c r="J1288" s="28">
        <v>-1.75</v>
      </c>
      <c r="K1288" s="29" t="s">
        <v>1193</v>
      </c>
      <c r="L1288" s="30" t="str">
        <f t="shared" si="331"/>
        <v>Yes</v>
      </c>
    </row>
    <row r="1289" spans="1:12" ht="12.75" customHeight="1">
      <c r="A1289" s="46" t="s">
        <v>393</v>
      </c>
      <c r="B1289" s="25" t="s">
        <v>49</v>
      </c>
      <c r="C1289" s="31">
        <v>112717838</v>
      </c>
      <c r="D1289" s="27" t="str">
        <f t="shared" si="327"/>
        <v>N/A</v>
      </c>
      <c r="E1289" s="31">
        <v>139210484</v>
      </c>
      <c r="F1289" s="27" t="str">
        <f t="shared" si="328"/>
        <v>N/A</v>
      </c>
      <c r="G1289" s="31">
        <v>163749520</v>
      </c>
      <c r="H1289" s="27" t="str">
        <f t="shared" si="329"/>
        <v>N/A</v>
      </c>
      <c r="I1289" s="28">
        <v>23.5</v>
      </c>
      <c r="J1289" s="28">
        <v>17.63</v>
      </c>
      <c r="K1289" s="29" t="s">
        <v>1193</v>
      </c>
      <c r="L1289" s="30" t="str">
        <f t="shared" si="331"/>
        <v>Yes</v>
      </c>
    </row>
    <row r="1290" spans="1:12">
      <c r="A1290" s="46" t="s">
        <v>394</v>
      </c>
      <c r="B1290" s="25" t="s">
        <v>49</v>
      </c>
      <c r="C1290" s="26">
        <v>18178</v>
      </c>
      <c r="D1290" s="27" t="str">
        <f t="shared" si="327"/>
        <v>N/A</v>
      </c>
      <c r="E1290" s="26">
        <v>18771</v>
      </c>
      <c r="F1290" s="27" t="str">
        <f t="shared" si="328"/>
        <v>N/A</v>
      </c>
      <c r="G1290" s="26">
        <v>18720</v>
      </c>
      <c r="H1290" s="27" t="str">
        <f t="shared" si="329"/>
        <v>N/A</v>
      </c>
      <c r="I1290" s="28">
        <v>3.262</v>
      </c>
      <c r="J1290" s="28">
        <v>-0.27200000000000002</v>
      </c>
      <c r="K1290" s="29" t="s">
        <v>1193</v>
      </c>
      <c r="L1290" s="30" t="str">
        <f t="shared" si="331"/>
        <v>Yes</v>
      </c>
    </row>
    <row r="1291" spans="1:12">
      <c r="A1291" s="46" t="s">
        <v>395</v>
      </c>
      <c r="B1291" s="25" t="s">
        <v>49</v>
      </c>
      <c r="C1291" s="31">
        <v>6200.7832545000001</v>
      </c>
      <c r="D1291" s="27" t="str">
        <f t="shared" si="327"/>
        <v>N/A</v>
      </c>
      <c r="E1291" s="31">
        <v>7416.2529433999998</v>
      </c>
      <c r="F1291" s="27" t="str">
        <f t="shared" si="328"/>
        <v>N/A</v>
      </c>
      <c r="G1291" s="31">
        <v>8747.3034188000001</v>
      </c>
      <c r="H1291" s="27" t="str">
        <f t="shared" si="329"/>
        <v>N/A</v>
      </c>
      <c r="I1291" s="28">
        <v>19.600000000000001</v>
      </c>
      <c r="J1291" s="28">
        <v>17.95</v>
      </c>
      <c r="K1291" s="29" t="s">
        <v>1193</v>
      </c>
      <c r="L1291" s="30" t="str">
        <f t="shared" si="331"/>
        <v>Yes</v>
      </c>
    </row>
    <row r="1292" spans="1:12" ht="12.75" customHeight="1">
      <c r="A1292" s="46" t="s">
        <v>396</v>
      </c>
      <c r="B1292" s="25" t="s">
        <v>49</v>
      </c>
      <c r="C1292" s="31">
        <v>29358530</v>
      </c>
      <c r="D1292" s="27" t="str">
        <f t="shared" si="327"/>
        <v>N/A</v>
      </c>
      <c r="E1292" s="31">
        <v>27210206</v>
      </c>
      <c r="F1292" s="27" t="str">
        <f t="shared" si="328"/>
        <v>N/A</v>
      </c>
      <c r="G1292" s="31">
        <v>24960071</v>
      </c>
      <c r="H1292" s="27" t="str">
        <f t="shared" si="329"/>
        <v>N/A</v>
      </c>
      <c r="I1292" s="28">
        <v>-7.32</v>
      </c>
      <c r="J1292" s="28">
        <v>-8.27</v>
      </c>
      <c r="K1292" s="29" t="s">
        <v>1193</v>
      </c>
      <c r="L1292" s="30" t="str">
        <f t="shared" si="331"/>
        <v>Yes</v>
      </c>
    </row>
    <row r="1293" spans="1:12">
      <c r="A1293" s="46" t="s">
        <v>397</v>
      </c>
      <c r="B1293" s="25" t="s">
        <v>49</v>
      </c>
      <c r="C1293" s="26">
        <v>30970</v>
      </c>
      <c r="D1293" s="27" t="str">
        <f t="shared" si="327"/>
        <v>N/A</v>
      </c>
      <c r="E1293" s="26">
        <v>23898</v>
      </c>
      <c r="F1293" s="27" t="str">
        <f t="shared" si="328"/>
        <v>N/A</v>
      </c>
      <c r="G1293" s="26">
        <v>20335</v>
      </c>
      <c r="H1293" s="27" t="str">
        <f t="shared" si="329"/>
        <v>N/A</v>
      </c>
      <c r="I1293" s="28">
        <v>-22.8</v>
      </c>
      <c r="J1293" s="28">
        <v>-14.9</v>
      </c>
      <c r="K1293" s="29" t="s">
        <v>1193</v>
      </c>
      <c r="L1293" s="30" t="str">
        <f t="shared" si="331"/>
        <v>Yes</v>
      </c>
    </row>
    <row r="1294" spans="1:12">
      <c r="A1294" s="46" t="s">
        <v>398</v>
      </c>
      <c r="B1294" s="25" t="s">
        <v>49</v>
      </c>
      <c r="C1294" s="31">
        <v>947.96674200999996</v>
      </c>
      <c r="D1294" s="27" t="str">
        <f t="shared" si="327"/>
        <v>N/A</v>
      </c>
      <c r="E1294" s="31">
        <v>1138.5976232</v>
      </c>
      <c r="F1294" s="27" t="str">
        <f t="shared" si="328"/>
        <v>N/A</v>
      </c>
      <c r="G1294" s="31">
        <v>1227.4438653</v>
      </c>
      <c r="H1294" s="27" t="str">
        <f t="shared" si="329"/>
        <v>N/A</v>
      </c>
      <c r="I1294" s="28">
        <v>20.11</v>
      </c>
      <c r="J1294" s="28">
        <v>7.8029999999999999</v>
      </c>
      <c r="K1294" s="29" t="s">
        <v>1193</v>
      </c>
      <c r="L1294" s="30" t="str">
        <f t="shared" si="331"/>
        <v>Yes</v>
      </c>
    </row>
    <row r="1295" spans="1:12">
      <c r="A1295" s="46" t="s">
        <v>399</v>
      </c>
      <c r="B1295" s="25" t="s">
        <v>49</v>
      </c>
      <c r="C1295" s="31">
        <v>9247011</v>
      </c>
      <c r="D1295" s="27" t="str">
        <f t="shared" si="327"/>
        <v>N/A</v>
      </c>
      <c r="E1295" s="31">
        <v>6524145</v>
      </c>
      <c r="F1295" s="27" t="str">
        <f t="shared" si="328"/>
        <v>N/A</v>
      </c>
      <c r="G1295" s="31">
        <v>8175071</v>
      </c>
      <c r="H1295" s="27" t="str">
        <f t="shared" si="329"/>
        <v>N/A</v>
      </c>
      <c r="I1295" s="28">
        <v>-29.4</v>
      </c>
      <c r="J1295" s="28">
        <v>25.3</v>
      </c>
      <c r="K1295" s="29" t="s">
        <v>1193</v>
      </c>
      <c r="L1295" s="30" t="str">
        <f t="shared" si="331"/>
        <v>Yes</v>
      </c>
    </row>
    <row r="1296" spans="1:12">
      <c r="A1296" s="46" t="s">
        <v>400</v>
      </c>
      <c r="B1296" s="25" t="s">
        <v>49</v>
      </c>
      <c r="C1296" s="26">
        <v>6041</v>
      </c>
      <c r="D1296" s="27" t="str">
        <f t="shared" si="327"/>
        <v>N/A</v>
      </c>
      <c r="E1296" s="26">
        <v>4488</v>
      </c>
      <c r="F1296" s="27" t="str">
        <f t="shared" si="328"/>
        <v>N/A</v>
      </c>
      <c r="G1296" s="26">
        <v>5501</v>
      </c>
      <c r="H1296" s="27" t="str">
        <f t="shared" si="329"/>
        <v>N/A</v>
      </c>
      <c r="I1296" s="28">
        <v>-25.7</v>
      </c>
      <c r="J1296" s="28">
        <v>22.57</v>
      </c>
      <c r="K1296" s="29" t="s">
        <v>1193</v>
      </c>
      <c r="L1296" s="30" t="str">
        <f t="shared" si="331"/>
        <v>Yes</v>
      </c>
    </row>
    <row r="1297" spans="1:12">
      <c r="A1297" s="46" t="s">
        <v>401</v>
      </c>
      <c r="B1297" s="25" t="s">
        <v>49</v>
      </c>
      <c r="C1297" s="31">
        <v>1530.7086575000001</v>
      </c>
      <c r="D1297" s="27" t="str">
        <f t="shared" si="327"/>
        <v>N/A</v>
      </c>
      <c r="E1297" s="31">
        <v>1453.6864972999999</v>
      </c>
      <c r="F1297" s="27" t="str">
        <f t="shared" si="328"/>
        <v>N/A</v>
      </c>
      <c r="G1297" s="31">
        <v>1486.1063443</v>
      </c>
      <c r="H1297" s="27" t="str">
        <f t="shared" si="329"/>
        <v>N/A</v>
      </c>
      <c r="I1297" s="28">
        <v>-5.03</v>
      </c>
      <c r="J1297" s="28">
        <v>2.23</v>
      </c>
      <c r="K1297" s="29" t="s">
        <v>1193</v>
      </c>
      <c r="L1297" s="30" t="str">
        <f t="shared" si="331"/>
        <v>Yes</v>
      </c>
    </row>
    <row r="1298" spans="1:12" ht="12.75" customHeight="1">
      <c r="A1298" s="46" t="s">
        <v>402</v>
      </c>
      <c r="B1298" s="25" t="s">
        <v>49</v>
      </c>
      <c r="C1298" s="31">
        <v>7303672</v>
      </c>
      <c r="D1298" s="27" t="str">
        <f t="shared" si="327"/>
        <v>N/A</v>
      </c>
      <c r="E1298" s="31">
        <v>11853251</v>
      </c>
      <c r="F1298" s="27" t="str">
        <f t="shared" si="328"/>
        <v>N/A</v>
      </c>
      <c r="G1298" s="31">
        <v>6633826</v>
      </c>
      <c r="H1298" s="27" t="str">
        <f t="shared" si="329"/>
        <v>N/A</v>
      </c>
      <c r="I1298" s="28">
        <v>62.29</v>
      </c>
      <c r="J1298" s="28">
        <v>-44</v>
      </c>
      <c r="K1298" s="29" t="s">
        <v>1193</v>
      </c>
      <c r="L1298" s="30" t="str">
        <f t="shared" si="331"/>
        <v>No</v>
      </c>
    </row>
    <row r="1299" spans="1:12">
      <c r="A1299" s="46" t="s">
        <v>626</v>
      </c>
      <c r="B1299" s="25" t="s">
        <v>49</v>
      </c>
      <c r="C1299" s="26">
        <v>6699</v>
      </c>
      <c r="D1299" s="27" t="str">
        <f t="shared" si="327"/>
        <v>N/A</v>
      </c>
      <c r="E1299" s="26">
        <v>5789</v>
      </c>
      <c r="F1299" s="27" t="str">
        <f t="shared" si="328"/>
        <v>N/A</v>
      </c>
      <c r="G1299" s="26">
        <v>4225</v>
      </c>
      <c r="H1299" s="27" t="str">
        <f t="shared" si="329"/>
        <v>N/A</v>
      </c>
      <c r="I1299" s="28">
        <v>-13.6</v>
      </c>
      <c r="J1299" s="28">
        <v>-27</v>
      </c>
      <c r="K1299" s="29" t="s">
        <v>1193</v>
      </c>
      <c r="L1299" s="30" t="str">
        <f t="shared" si="331"/>
        <v>Yes</v>
      </c>
    </row>
    <row r="1300" spans="1:12">
      <c r="A1300" s="46" t="s">
        <v>403</v>
      </c>
      <c r="B1300" s="25" t="s">
        <v>49</v>
      </c>
      <c r="C1300" s="31">
        <v>1090.2630243000001</v>
      </c>
      <c r="D1300" s="27" t="str">
        <f t="shared" si="327"/>
        <v>N/A</v>
      </c>
      <c r="E1300" s="31">
        <v>2047.5472448</v>
      </c>
      <c r="F1300" s="27" t="str">
        <f t="shared" si="328"/>
        <v>N/A</v>
      </c>
      <c r="G1300" s="31">
        <v>1570.1363314</v>
      </c>
      <c r="H1300" s="27" t="str">
        <f t="shared" si="329"/>
        <v>N/A</v>
      </c>
      <c r="I1300" s="28">
        <v>87.8</v>
      </c>
      <c r="J1300" s="28">
        <v>-23.3</v>
      </c>
      <c r="K1300" s="29" t="s">
        <v>1193</v>
      </c>
      <c r="L1300" s="30" t="str">
        <f t="shared" si="331"/>
        <v>Yes</v>
      </c>
    </row>
    <row r="1301" spans="1:12">
      <c r="A1301" s="46" t="s">
        <v>404</v>
      </c>
      <c r="B1301" s="25" t="s">
        <v>49</v>
      </c>
      <c r="C1301" s="31">
        <v>41545824</v>
      </c>
      <c r="D1301" s="27" t="str">
        <f t="shared" si="327"/>
        <v>N/A</v>
      </c>
      <c r="E1301" s="31">
        <v>39510237</v>
      </c>
      <c r="F1301" s="27" t="str">
        <f t="shared" si="328"/>
        <v>N/A</v>
      </c>
      <c r="G1301" s="31">
        <v>36356042</v>
      </c>
      <c r="H1301" s="27" t="str">
        <f t="shared" si="329"/>
        <v>N/A</v>
      </c>
      <c r="I1301" s="28">
        <v>-4.9000000000000004</v>
      </c>
      <c r="J1301" s="28">
        <v>-7.98</v>
      </c>
      <c r="K1301" s="29" t="s">
        <v>1193</v>
      </c>
      <c r="L1301" s="30" t="str">
        <f t="shared" si="331"/>
        <v>Yes</v>
      </c>
    </row>
    <row r="1302" spans="1:12">
      <c r="A1302" s="46" t="s">
        <v>135</v>
      </c>
      <c r="B1302" s="25" t="s">
        <v>49</v>
      </c>
      <c r="C1302" s="26">
        <v>3010</v>
      </c>
      <c r="D1302" s="27" t="str">
        <f t="shared" si="327"/>
        <v>N/A</v>
      </c>
      <c r="E1302" s="26">
        <v>3036</v>
      </c>
      <c r="F1302" s="27" t="str">
        <f t="shared" si="328"/>
        <v>N/A</v>
      </c>
      <c r="G1302" s="26">
        <v>2815</v>
      </c>
      <c r="H1302" s="27" t="str">
        <f t="shared" si="329"/>
        <v>N/A</v>
      </c>
      <c r="I1302" s="28">
        <v>0.86380000000000001</v>
      </c>
      <c r="J1302" s="28">
        <v>-7.28</v>
      </c>
      <c r="K1302" s="29" t="s">
        <v>1193</v>
      </c>
      <c r="L1302" s="30" t="str">
        <f t="shared" si="331"/>
        <v>Yes</v>
      </c>
    </row>
    <row r="1303" spans="1:12">
      <c r="A1303" s="46" t="s">
        <v>405</v>
      </c>
      <c r="B1303" s="25" t="s">
        <v>49</v>
      </c>
      <c r="C1303" s="31">
        <v>13802.599335999999</v>
      </c>
      <c r="D1303" s="27" t="str">
        <f t="shared" si="327"/>
        <v>N/A</v>
      </c>
      <c r="E1303" s="31">
        <v>13013.912055000001</v>
      </c>
      <c r="F1303" s="27" t="str">
        <f t="shared" si="328"/>
        <v>N/A</v>
      </c>
      <c r="G1303" s="31">
        <v>12915.112611</v>
      </c>
      <c r="H1303" s="27" t="str">
        <f t="shared" si="329"/>
        <v>N/A</v>
      </c>
      <c r="I1303" s="28">
        <v>-5.71</v>
      </c>
      <c r="J1303" s="28">
        <v>-0.75900000000000001</v>
      </c>
      <c r="K1303" s="29" t="s">
        <v>1193</v>
      </c>
      <c r="L1303" s="30" t="str">
        <f t="shared" si="331"/>
        <v>Yes</v>
      </c>
    </row>
    <row r="1304" spans="1:12">
      <c r="A1304" s="46" t="s">
        <v>952</v>
      </c>
      <c r="B1304" s="25" t="s">
        <v>49</v>
      </c>
      <c r="C1304" s="31" t="s">
        <v>49</v>
      </c>
      <c r="D1304" s="27" t="str">
        <f t="shared" si="327"/>
        <v>N/A</v>
      </c>
      <c r="E1304" s="31">
        <v>1439279</v>
      </c>
      <c r="F1304" s="27" t="str">
        <f t="shared" si="328"/>
        <v>N/A</v>
      </c>
      <c r="G1304" s="31">
        <v>699560</v>
      </c>
      <c r="H1304" s="27" t="str">
        <f t="shared" si="329"/>
        <v>N/A</v>
      </c>
      <c r="I1304" s="28" t="s">
        <v>49</v>
      </c>
      <c r="J1304" s="28">
        <v>-51.4</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18096</v>
      </c>
      <c r="F1305" s="27" t="str">
        <f t="shared" si="328"/>
        <v>N/A</v>
      </c>
      <c r="G1305" s="26">
        <v>9765</v>
      </c>
      <c r="H1305" s="27" t="str">
        <f t="shared" si="329"/>
        <v>N/A</v>
      </c>
      <c r="I1305" s="28" t="s">
        <v>49</v>
      </c>
      <c r="J1305" s="28">
        <v>-46</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79.535753757999998</v>
      </c>
      <c r="F1306" s="27" t="str">
        <f t="shared" si="328"/>
        <v>N/A</v>
      </c>
      <c r="G1306" s="31">
        <v>71.639528929999997</v>
      </c>
      <c r="H1306" s="27" t="str">
        <f t="shared" si="329"/>
        <v>N/A</v>
      </c>
      <c r="I1306" s="28" t="s">
        <v>49</v>
      </c>
      <c r="J1306" s="28">
        <v>-9.93</v>
      </c>
      <c r="K1306" s="29" t="s">
        <v>1193</v>
      </c>
      <c r="L1306" s="30" t="str">
        <f t="shared" si="332"/>
        <v>Yes</v>
      </c>
    </row>
    <row r="1307" spans="1:12">
      <c r="A1307" s="46" t="s">
        <v>955</v>
      </c>
      <c r="B1307" s="25" t="s">
        <v>49</v>
      </c>
      <c r="C1307" s="31" t="s">
        <v>49</v>
      </c>
      <c r="D1307" s="27" t="str">
        <f t="shared" si="327"/>
        <v>N/A</v>
      </c>
      <c r="E1307" s="31">
        <v>871851</v>
      </c>
      <c r="F1307" s="27" t="str">
        <f t="shared" si="328"/>
        <v>N/A</v>
      </c>
      <c r="G1307" s="31">
        <v>1308384</v>
      </c>
      <c r="H1307" s="27" t="str">
        <f t="shared" si="329"/>
        <v>N/A</v>
      </c>
      <c r="I1307" s="28" t="s">
        <v>49</v>
      </c>
      <c r="J1307" s="28">
        <v>50.07</v>
      </c>
      <c r="K1307" s="29" t="s">
        <v>1193</v>
      </c>
      <c r="L1307" s="30" t="str">
        <f t="shared" si="332"/>
        <v>No</v>
      </c>
    </row>
    <row r="1308" spans="1:12">
      <c r="A1308" s="46" t="s">
        <v>956</v>
      </c>
      <c r="B1308" s="25" t="s">
        <v>49</v>
      </c>
      <c r="C1308" s="26" t="s">
        <v>49</v>
      </c>
      <c r="D1308" s="27" t="str">
        <f t="shared" si="327"/>
        <v>N/A</v>
      </c>
      <c r="E1308" s="26">
        <v>34</v>
      </c>
      <c r="F1308" s="27" t="str">
        <f t="shared" si="328"/>
        <v>N/A</v>
      </c>
      <c r="G1308" s="26">
        <v>50</v>
      </c>
      <c r="H1308" s="27" t="str">
        <f t="shared" si="329"/>
        <v>N/A</v>
      </c>
      <c r="I1308" s="28" t="s">
        <v>49</v>
      </c>
      <c r="J1308" s="28">
        <v>47.06</v>
      </c>
      <c r="K1308" s="29" t="s">
        <v>1193</v>
      </c>
      <c r="L1308" s="30" t="str">
        <f t="shared" si="332"/>
        <v>No</v>
      </c>
    </row>
    <row r="1309" spans="1:12">
      <c r="A1309" s="46" t="s">
        <v>957</v>
      </c>
      <c r="B1309" s="25" t="s">
        <v>49</v>
      </c>
      <c r="C1309" s="31" t="s">
        <v>49</v>
      </c>
      <c r="D1309" s="27" t="str">
        <f t="shared" si="327"/>
        <v>N/A</v>
      </c>
      <c r="E1309" s="31">
        <v>25642.676470999999</v>
      </c>
      <c r="F1309" s="27" t="str">
        <f t="shared" si="328"/>
        <v>N/A</v>
      </c>
      <c r="G1309" s="31">
        <v>26167.68</v>
      </c>
      <c r="H1309" s="27" t="str">
        <f t="shared" si="329"/>
        <v>N/A</v>
      </c>
      <c r="I1309" s="28" t="s">
        <v>49</v>
      </c>
      <c r="J1309" s="28">
        <v>2.0470000000000002</v>
      </c>
      <c r="K1309" s="29" t="s">
        <v>1193</v>
      </c>
      <c r="L1309" s="30" t="str">
        <f t="shared" si="332"/>
        <v>Yes</v>
      </c>
    </row>
    <row r="1310" spans="1:12" ht="12.75" customHeight="1">
      <c r="A1310" s="46" t="s">
        <v>406</v>
      </c>
      <c r="B1310" s="25" t="s">
        <v>49</v>
      </c>
      <c r="C1310" s="31">
        <v>78570812</v>
      </c>
      <c r="D1310" s="27" t="str">
        <f t="shared" si="327"/>
        <v>N/A</v>
      </c>
      <c r="E1310" s="31">
        <v>67637261</v>
      </c>
      <c r="F1310" s="27" t="str">
        <f t="shared" si="328"/>
        <v>N/A</v>
      </c>
      <c r="G1310" s="31">
        <v>60543286</v>
      </c>
      <c r="H1310" s="27" t="str">
        <f t="shared" si="329"/>
        <v>N/A</v>
      </c>
      <c r="I1310" s="28">
        <v>-13.9</v>
      </c>
      <c r="J1310" s="28">
        <v>-10.5</v>
      </c>
      <c r="K1310" s="29" t="s">
        <v>1193</v>
      </c>
      <c r="L1310" s="30" t="str">
        <f t="shared" si="331"/>
        <v>Yes</v>
      </c>
    </row>
    <row r="1311" spans="1:12">
      <c r="A1311" s="46" t="s">
        <v>407</v>
      </c>
      <c r="B1311" s="25" t="s">
        <v>49</v>
      </c>
      <c r="C1311" s="26">
        <v>141267</v>
      </c>
      <c r="D1311" s="27" t="str">
        <f t="shared" si="327"/>
        <v>N/A</v>
      </c>
      <c r="E1311" s="26">
        <v>111151</v>
      </c>
      <c r="F1311" s="27" t="str">
        <f t="shared" si="328"/>
        <v>N/A</v>
      </c>
      <c r="G1311" s="26">
        <v>96619</v>
      </c>
      <c r="H1311" s="27" t="str">
        <f t="shared" si="329"/>
        <v>N/A</v>
      </c>
      <c r="I1311" s="28">
        <v>-21.3</v>
      </c>
      <c r="J1311" s="28">
        <v>-13.1</v>
      </c>
      <c r="K1311" s="29" t="s">
        <v>1193</v>
      </c>
      <c r="L1311" s="30" t="str">
        <f t="shared" si="331"/>
        <v>Yes</v>
      </c>
    </row>
    <row r="1312" spans="1:12">
      <c r="A1312" s="46" t="s">
        <v>408</v>
      </c>
      <c r="B1312" s="25" t="s">
        <v>49</v>
      </c>
      <c r="C1312" s="31">
        <v>556.18659701000001</v>
      </c>
      <c r="D1312" s="27" t="str">
        <f t="shared" si="327"/>
        <v>N/A</v>
      </c>
      <c r="E1312" s="31">
        <v>608.51689143999999</v>
      </c>
      <c r="F1312" s="27" t="str">
        <f t="shared" si="328"/>
        <v>N/A</v>
      </c>
      <c r="G1312" s="31">
        <v>626.61884308000003</v>
      </c>
      <c r="H1312" s="27" t="str">
        <f t="shared" si="329"/>
        <v>N/A</v>
      </c>
      <c r="I1312" s="28">
        <v>9.4090000000000007</v>
      </c>
      <c r="J1312" s="28">
        <v>2.9750000000000001</v>
      </c>
      <c r="K1312" s="29" t="s">
        <v>1193</v>
      </c>
      <c r="L1312" s="30" t="str">
        <f t="shared" si="331"/>
        <v>Yes</v>
      </c>
    </row>
    <row r="1313" spans="1:12">
      <c r="A1313" s="46" t="s">
        <v>409</v>
      </c>
      <c r="B1313" s="25" t="s">
        <v>49</v>
      </c>
      <c r="C1313" s="31">
        <v>2215562</v>
      </c>
      <c r="D1313" s="27" t="str">
        <f t="shared" ref="D1313:D1321" si="333">IF($B1313="N/A","N/A",IF(C1313&gt;10,"No",IF(C1313&lt;-10,"No","Yes")))</f>
        <v>N/A</v>
      </c>
      <c r="E1313" s="31">
        <v>2275850</v>
      </c>
      <c r="F1313" s="27" t="str">
        <f t="shared" ref="F1313:F1321" si="334">IF($B1313="N/A","N/A",IF(E1313&gt;10,"No",IF(E1313&lt;-10,"No","Yes")))</f>
        <v>N/A</v>
      </c>
      <c r="G1313" s="31">
        <v>1908378</v>
      </c>
      <c r="H1313" s="27" t="str">
        <f t="shared" ref="H1313:H1321" si="335">IF($B1313="N/A","N/A",IF(G1313&gt;10,"No",IF(G1313&lt;-10,"No","Yes")))</f>
        <v>N/A</v>
      </c>
      <c r="I1313" s="28">
        <v>2.7210000000000001</v>
      </c>
      <c r="J1313" s="28">
        <v>-16.100000000000001</v>
      </c>
      <c r="K1313" s="29" t="s">
        <v>1193</v>
      </c>
      <c r="L1313" s="30" t="str">
        <f t="shared" ref="L1313:L1321" si="336">IF(J1313="Div by 0", "N/A", IF(K1313="N/A","N/A", IF(J1313&gt;VALUE(MID(K1313,1,2)), "No", IF(J1313&lt;-1*VALUE(MID(K1313,1,2)), "No", "Yes"))))</f>
        <v>Yes</v>
      </c>
    </row>
    <row r="1314" spans="1:12">
      <c r="A1314" s="46" t="s">
        <v>136</v>
      </c>
      <c r="B1314" s="25" t="s">
        <v>49</v>
      </c>
      <c r="C1314" s="26">
        <v>278</v>
      </c>
      <c r="D1314" s="27" t="str">
        <f t="shared" si="333"/>
        <v>N/A</v>
      </c>
      <c r="E1314" s="26">
        <v>259</v>
      </c>
      <c r="F1314" s="27" t="str">
        <f t="shared" si="334"/>
        <v>N/A</v>
      </c>
      <c r="G1314" s="26">
        <v>174</v>
      </c>
      <c r="H1314" s="27" t="str">
        <f t="shared" si="335"/>
        <v>N/A</v>
      </c>
      <c r="I1314" s="28">
        <v>-6.83</v>
      </c>
      <c r="J1314" s="28">
        <v>-32.799999999999997</v>
      </c>
      <c r="K1314" s="29" t="s">
        <v>1193</v>
      </c>
      <c r="L1314" s="30" t="str">
        <f t="shared" si="336"/>
        <v>No</v>
      </c>
    </row>
    <row r="1315" spans="1:12">
      <c r="A1315" s="46" t="s">
        <v>410</v>
      </c>
      <c r="B1315" s="25" t="s">
        <v>49</v>
      </c>
      <c r="C1315" s="31">
        <v>7969.6474820000003</v>
      </c>
      <c r="D1315" s="27" t="str">
        <f t="shared" si="333"/>
        <v>N/A</v>
      </c>
      <c r="E1315" s="31">
        <v>8787.0656371000005</v>
      </c>
      <c r="F1315" s="27" t="str">
        <f t="shared" si="334"/>
        <v>N/A</v>
      </c>
      <c r="G1315" s="31">
        <v>10967.689655</v>
      </c>
      <c r="H1315" s="27" t="str">
        <f t="shared" si="335"/>
        <v>N/A</v>
      </c>
      <c r="I1315" s="28">
        <v>10.26</v>
      </c>
      <c r="J1315" s="28">
        <v>24.82</v>
      </c>
      <c r="K1315" s="29" t="s">
        <v>1193</v>
      </c>
      <c r="L1315" s="30" t="str">
        <f t="shared" si="336"/>
        <v>Yes</v>
      </c>
    </row>
    <row r="1316" spans="1:12">
      <c r="A1316" s="46" t="s">
        <v>411</v>
      </c>
      <c r="B1316" s="25" t="s">
        <v>49</v>
      </c>
      <c r="C1316" s="31">
        <v>160275507</v>
      </c>
      <c r="D1316" s="27" t="str">
        <f t="shared" si="333"/>
        <v>N/A</v>
      </c>
      <c r="E1316" s="31">
        <v>113221198</v>
      </c>
      <c r="F1316" s="27" t="str">
        <f t="shared" si="334"/>
        <v>N/A</v>
      </c>
      <c r="G1316" s="31">
        <v>79384378</v>
      </c>
      <c r="H1316" s="27" t="str">
        <f t="shared" si="335"/>
        <v>N/A</v>
      </c>
      <c r="I1316" s="28">
        <v>-29.4</v>
      </c>
      <c r="J1316" s="28">
        <v>-29.9</v>
      </c>
      <c r="K1316" s="29" t="s">
        <v>1193</v>
      </c>
      <c r="L1316" s="30" t="str">
        <f t="shared" si="336"/>
        <v>Yes</v>
      </c>
    </row>
    <row r="1317" spans="1:12">
      <c r="A1317" s="46" t="s">
        <v>412</v>
      </c>
      <c r="B1317" s="25" t="s">
        <v>49</v>
      </c>
      <c r="C1317" s="26">
        <v>94941</v>
      </c>
      <c r="D1317" s="27" t="str">
        <f t="shared" si="333"/>
        <v>N/A</v>
      </c>
      <c r="E1317" s="26">
        <v>73556</v>
      </c>
      <c r="F1317" s="27" t="str">
        <f t="shared" si="334"/>
        <v>N/A</v>
      </c>
      <c r="G1317" s="26">
        <v>59933</v>
      </c>
      <c r="H1317" s="27" t="str">
        <f t="shared" si="335"/>
        <v>N/A</v>
      </c>
      <c r="I1317" s="28">
        <v>-22.5</v>
      </c>
      <c r="J1317" s="28">
        <v>-18.5</v>
      </c>
      <c r="K1317" s="29" t="s">
        <v>1193</v>
      </c>
      <c r="L1317" s="30" t="str">
        <f t="shared" si="336"/>
        <v>Yes</v>
      </c>
    </row>
    <row r="1318" spans="1:12">
      <c r="A1318" s="46" t="s">
        <v>413</v>
      </c>
      <c r="B1318" s="25" t="s">
        <v>49</v>
      </c>
      <c r="C1318" s="31">
        <v>1688.1590355999999</v>
      </c>
      <c r="D1318" s="27" t="str">
        <f t="shared" si="333"/>
        <v>N/A</v>
      </c>
      <c r="E1318" s="31">
        <v>1539.2516994</v>
      </c>
      <c r="F1318" s="27" t="str">
        <f t="shared" si="334"/>
        <v>N/A</v>
      </c>
      <c r="G1318" s="31">
        <v>1324.5520498000001</v>
      </c>
      <c r="H1318" s="27" t="str">
        <f t="shared" si="335"/>
        <v>N/A</v>
      </c>
      <c r="I1318" s="28">
        <v>-8.82</v>
      </c>
      <c r="J1318" s="28">
        <v>-13.9</v>
      </c>
      <c r="K1318" s="29" t="s">
        <v>1193</v>
      </c>
      <c r="L1318" s="30" t="str">
        <f t="shared" si="336"/>
        <v>Yes</v>
      </c>
    </row>
    <row r="1319" spans="1:12">
      <c r="A1319" s="46" t="s">
        <v>414</v>
      </c>
      <c r="B1319" s="25" t="s">
        <v>49</v>
      </c>
      <c r="C1319" s="31">
        <v>210466075</v>
      </c>
      <c r="D1319" s="27" t="str">
        <f t="shared" si="333"/>
        <v>N/A</v>
      </c>
      <c r="E1319" s="31">
        <v>224688587</v>
      </c>
      <c r="F1319" s="27" t="str">
        <f t="shared" si="334"/>
        <v>N/A</v>
      </c>
      <c r="G1319" s="31">
        <v>238953712</v>
      </c>
      <c r="H1319" s="27" t="str">
        <f t="shared" si="335"/>
        <v>N/A</v>
      </c>
      <c r="I1319" s="28">
        <v>6.758</v>
      </c>
      <c r="J1319" s="28">
        <v>6.3490000000000002</v>
      </c>
      <c r="K1319" s="29" t="s">
        <v>1193</v>
      </c>
      <c r="L1319" s="30" t="str">
        <f t="shared" si="336"/>
        <v>Yes</v>
      </c>
    </row>
    <row r="1320" spans="1:12">
      <c r="A1320" s="46" t="s">
        <v>137</v>
      </c>
      <c r="B1320" s="25" t="s">
        <v>49</v>
      </c>
      <c r="C1320" s="26">
        <v>8972</v>
      </c>
      <c r="D1320" s="27" t="str">
        <f t="shared" si="333"/>
        <v>N/A</v>
      </c>
      <c r="E1320" s="26">
        <v>8742</v>
      </c>
      <c r="F1320" s="27" t="str">
        <f t="shared" si="334"/>
        <v>N/A</v>
      </c>
      <c r="G1320" s="26">
        <v>8622</v>
      </c>
      <c r="H1320" s="27" t="str">
        <f t="shared" si="335"/>
        <v>N/A</v>
      </c>
      <c r="I1320" s="28">
        <v>-2.56</v>
      </c>
      <c r="J1320" s="28">
        <v>-1.37</v>
      </c>
      <c r="K1320" s="29" t="s">
        <v>1193</v>
      </c>
      <c r="L1320" s="30" t="str">
        <f t="shared" si="336"/>
        <v>Yes</v>
      </c>
    </row>
    <row r="1321" spans="1:12">
      <c r="A1321" s="46" t="s">
        <v>415</v>
      </c>
      <c r="B1321" s="25" t="s">
        <v>49</v>
      </c>
      <c r="C1321" s="31">
        <v>23458.100201000001</v>
      </c>
      <c r="D1321" s="27" t="str">
        <f t="shared" si="333"/>
        <v>N/A</v>
      </c>
      <c r="E1321" s="31">
        <v>25702.194807</v>
      </c>
      <c r="F1321" s="27" t="str">
        <f t="shared" si="334"/>
        <v>N/A</v>
      </c>
      <c r="G1321" s="31">
        <v>27714.418000000001</v>
      </c>
      <c r="H1321" s="27" t="str">
        <f t="shared" si="335"/>
        <v>N/A</v>
      </c>
      <c r="I1321" s="28">
        <v>9.5660000000000007</v>
      </c>
      <c r="J1321" s="28">
        <v>7.8289999999999997</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785.58645405000004</v>
      </c>
      <c r="D1323" s="27" t="str">
        <f t="shared" ref="D1323:D1342" si="337">IF($B1323="N/A","N/A",IF(C1323&gt;10,"No",IF(C1323&lt;-10,"No","Yes")))</f>
        <v>N/A</v>
      </c>
      <c r="E1323" s="31">
        <v>937.67117458999996</v>
      </c>
      <c r="F1323" s="27" t="str">
        <f t="shared" ref="F1323:F1342" si="338">IF($B1323="N/A","N/A",IF(E1323&gt;10,"No",IF(E1323&lt;-10,"No","Yes")))</f>
        <v>N/A</v>
      </c>
      <c r="G1323" s="31">
        <v>1023.9759011</v>
      </c>
      <c r="H1323" s="27" t="str">
        <f t="shared" ref="H1323:H1342" si="339">IF($B1323="N/A","N/A",IF(G1323&gt;10,"No",IF(G1323&lt;-10,"No","Yes")))</f>
        <v>N/A</v>
      </c>
      <c r="I1323" s="28">
        <v>19.36</v>
      </c>
      <c r="J1323" s="28">
        <v>9.2040000000000006</v>
      </c>
      <c r="K1323" s="29" t="s">
        <v>1193</v>
      </c>
      <c r="L1323" s="30" t="str">
        <f t="shared" ref="L1323:L1342" si="340">IF(J1323="Div by 0", "N/A", IF(K1323="N/A","N/A", IF(J1323&gt;VALUE(MID(K1323,1,2)), "No", IF(J1323&lt;-1*VALUE(MID(K1323,1,2)), "No", "Yes"))))</f>
        <v>Yes</v>
      </c>
    </row>
    <row r="1324" spans="1:12">
      <c r="A1324" s="48" t="s">
        <v>524</v>
      </c>
      <c r="B1324" s="25" t="s">
        <v>49</v>
      </c>
      <c r="C1324" s="31">
        <v>325.10914166999999</v>
      </c>
      <c r="D1324" s="27" t="str">
        <f t="shared" si="337"/>
        <v>N/A</v>
      </c>
      <c r="E1324" s="31">
        <v>458.2270183</v>
      </c>
      <c r="F1324" s="27" t="str">
        <f t="shared" si="338"/>
        <v>N/A</v>
      </c>
      <c r="G1324" s="31">
        <v>449.28066856999999</v>
      </c>
      <c r="H1324" s="27" t="str">
        <f t="shared" si="339"/>
        <v>N/A</v>
      </c>
      <c r="I1324" s="28">
        <v>40.950000000000003</v>
      </c>
      <c r="J1324" s="28">
        <v>-1.95</v>
      </c>
      <c r="K1324" s="29" t="s">
        <v>1193</v>
      </c>
      <c r="L1324" s="30" t="str">
        <f t="shared" si="340"/>
        <v>Yes</v>
      </c>
    </row>
    <row r="1325" spans="1:12">
      <c r="A1325" s="48" t="s">
        <v>527</v>
      </c>
      <c r="B1325" s="25" t="s">
        <v>49</v>
      </c>
      <c r="C1325" s="31">
        <v>1910.1848034</v>
      </c>
      <c r="D1325" s="27" t="str">
        <f t="shared" si="337"/>
        <v>N/A</v>
      </c>
      <c r="E1325" s="31">
        <v>2050.1897859000001</v>
      </c>
      <c r="F1325" s="27" t="str">
        <f t="shared" si="338"/>
        <v>N/A</v>
      </c>
      <c r="G1325" s="31">
        <v>2246.5486547</v>
      </c>
      <c r="H1325" s="27" t="str">
        <f t="shared" si="339"/>
        <v>N/A</v>
      </c>
      <c r="I1325" s="28">
        <v>7.3289999999999997</v>
      </c>
      <c r="J1325" s="28">
        <v>9.5779999999999994</v>
      </c>
      <c r="K1325" s="29" t="s">
        <v>1193</v>
      </c>
      <c r="L1325" s="30" t="str">
        <f t="shared" si="340"/>
        <v>Yes</v>
      </c>
    </row>
    <row r="1326" spans="1:12">
      <c r="A1326" s="48" t="s">
        <v>530</v>
      </c>
      <c r="B1326" s="25" t="s">
        <v>49</v>
      </c>
      <c r="C1326" s="31">
        <v>385.92711431999999</v>
      </c>
      <c r="D1326" s="27" t="str">
        <f t="shared" si="337"/>
        <v>N/A</v>
      </c>
      <c r="E1326" s="31">
        <v>462.97135958000001</v>
      </c>
      <c r="F1326" s="27" t="str">
        <f t="shared" si="338"/>
        <v>N/A</v>
      </c>
      <c r="G1326" s="31">
        <v>415.65769014</v>
      </c>
      <c r="H1326" s="27" t="str">
        <f t="shared" si="339"/>
        <v>N/A</v>
      </c>
      <c r="I1326" s="28">
        <v>19.96</v>
      </c>
      <c r="J1326" s="28">
        <v>-10.199999999999999</v>
      </c>
      <c r="K1326" s="29" t="s">
        <v>1193</v>
      </c>
      <c r="L1326" s="30" t="str">
        <f t="shared" si="340"/>
        <v>Yes</v>
      </c>
    </row>
    <row r="1327" spans="1:12">
      <c r="A1327" s="48" t="s">
        <v>532</v>
      </c>
      <c r="B1327" s="25" t="s">
        <v>49</v>
      </c>
      <c r="C1327" s="31">
        <v>995.29930425999999</v>
      </c>
      <c r="D1327" s="27" t="str">
        <f t="shared" si="337"/>
        <v>N/A</v>
      </c>
      <c r="E1327" s="31">
        <v>1214.7914524</v>
      </c>
      <c r="F1327" s="27" t="str">
        <f t="shared" si="338"/>
        <v>N/A</v>
      </c>
      <c r="G1327" s="31">
        <v>1268.9474233000001</v>
      </c>
      <c r="H1327" s="27" t="str">
        <f t="shared" si="339"/>
        <v>N/A</v>
      </c>
      <c r="I1327" s="28">
        <v>22.05</v>
      </c>
      <c r="J1327" s="28">
        <v>4.4580000000000002</v>
      </c>
      <c r="K1327" s="29" t="s">
        <v>1193</v>
      </c>
      <c r="L1327" s="30" t="str">
        <f t="shared" si="340"/>
        <v>Yes</v>
      </c>
    </row>
    <row r="1328" spans="1:12">
      <c r="A1328" s="46" t="s">
        <v>568</v>
      </c>
      <c r="B1328" s="25" t="s">
        <v>49</v>
      </c>
      <c r="C1328" s="31">
        <v>917.79727369</v>
      </c>
      <c r="D1328" s="27" t="str">
        <f t="shared" si="337"/>
        <v>N/A</v>
      </c>
      <c r="E1328" s="31">
        <v>1253.0317348999999</v>
      </c>
      <c r="F1328" s="27" t="str">
        <f t="shared" si="338"/>
        <v>N/A</v>
      </c>
      <c r="G1328" s="31">
        <v>1639.1321166</v>
      </c>
      <c r="H1328" s="27" t="str">
        <f t="shared" si="339"/>
        <v>N/A</v>
      </c>
      <c r="I1328" s="28">
        <v>36.53</v>
      </c>
      <c r="J1328" s="28">
        <v>30.81</v>
      </c>
      <c r="K1328" s="29" t="s">
        <v>1193</v>
      </c>
      <c r="L1328" s="30" t="str">
        <f t="shared" si="340"/>
        <v>No</v>
      </c>
    </row>
    <row r="1329" spans="1:12">
      <c r="A1329" s="48" t="s">
        <v>524</v>
      </c>
      <c r="B1329" s="25" t="s">
        <v>49</v>
      </c>
      <c r="C1329" s="31">
        <v>6059.0095566999998</v>
      </c>
      <c r="D1329" s="27" t="str">
        <f t="shared" si="337"/>
        <v>N/A</v>
      </c>
      <c r="E1329" s="31">
        <v>6380.7176565999998</v>
      </c>
      <c r="F1329" s="27" t="str">
        <f t="shared" si="338"/>
        <v>N/A</v>
      </c>
      <c r="G1329" s="31">
        <v>6675.0447003999998</v>
      </c>
      <c r="H1329" s="27" t="str">
        <f t="shared" si="339"/>
        <v>N/A</v>
      </c>
      <c r="I1329" s="28">
        <v>5.31</v>
      </c>
      <c r="J1329" s="28">
        <v>4.6130000000000004</v>
      </c>
      <c r="K1329" s="29" t="s">
        <v>1193</v>
      </c>
      <c r="L1329" s="30" t="str">
        <f t="shared" si="340"/>
        <v>Yes</v>
      </c>
    </row>
    <row r="1330" spans="1:12">
      <c r="A1330" s="48" t="s">
        <v>527</v>
      </c>
      <c r="B1330" s="25" t="s">
        <v>49</v>
      </c>
      <c r="C1330" s="31">
        <v>1448.5336319</v>
      </c>
      <c r="D1330" s="27" t="str">
        <f t="shared" si="337"/>
        <v>N/A</v>
      </c>
      <c r="E1330" s="31">
        <v>1699.3928596999999</v>
      </c>
      <c r="F1330" s="27" t="str">
        <f t="shared" si="338"/>
        <v>N/A</v>
      </c>
      <c r="G1330" s="31">
        <v>1843.7227963</v>
      </c>
      <c r="H1330" s="27" t="str">
        <f t="shared" si="339"/>
        <v>N/A</v>
      </c>
      <c r="I1330" s="28">
        <v>17.32</v>
      </c>
      <c r="J1330" s="28">
        <v>8.4930000000000003</v>
      </c>
      <c r="K1330" s="29" t="s">
        <v>1193</v>
      </c>
      <c r="L1330" s="30" t="str">
        <f t="shared" si="340"/>
        <v>Yes</v>
      </c>
    </row>
    <row r="1331" spans="1:12">
      <c r="A1331" s="48" t="s">
        <v>530</v>
      </c>
      <c r="B1331" s="25" t="s">
        <v>49</v>
      </c>
      <c r="C1331" s="31">
        <v>66.031796244999995</v>
      </c>
      <c r="D1331" s="27" t="str">
        <f t="shared" si="337"/>
        <v>N/A</v>
      </c>
      <c r="E1331" s="31">
        <v>84.537642787999999</v>
      </c>
      <c r="F1331" s="27" t="str">
        <f t="shared" si="338"/>
        <v>N/A</v>
      </c>
      <c r="G1331" s="31">
        <v>130.03556789999999</v>
      </c>
      <c r="H1331" s="27" t="str">
        <f t="shared" si="339"/>
        <v>N/A</v>
      </c>
      <c r="I1331" s="28">
        <v>28.03</v>
      </c>
      <c r="J1331" s="28">
        <v>53.82</v>
      </c>
      <c r="K1331" s="29" t="s">
        <v>1193</v>
      </c>
      <c r="L1331" s="30" t="str">
        <f t="shared" si="340"/>
        <v>No</v>
      </c>
    </row>
    <row r="1332" spans="1:12">
      <c r="A1332" s="48" t="s">
        <v>532</v>
      </c>
      <c r="B1332" s="25" t="s">
        <v>49</v>
      </c>
      <c r="C1332" s="31">
        <v>0.47217870319999999</v>
      </c>
      <c r="D1332" s="27" t="str">
        <f t="shared" si="337"/>
        <v>N/A</v>
      </c>
      <c r="E1332" s="31">
        <v>43.669314131</v>
      </c>
      <c r="F1332" s="27" t="str">
        <f t="shared" si="338"/>
        <v>N/A</v>
      </c>
      <c r="G1332" s="31">
        <v>93.688224614999996</v>
      </c>
      <c r="H1332" s="27" t="str">
        <f t="shared" si="339"/>
        <v>N/A</v>
      </c>
      <c r="I1332" s="28">
        <v>9148</v>
      </c>
      <c r="J1332" s="28">
        <v>114.5</v>
      </c>
      <c r="K1332" s="29" t="s">
        <v>1193</v>
      </c>
      <c r="L1332" s="30" t="str">
        <f t="shared" si="340"/>
        <v>No</v>
      </c>
    </row>
    <row r="1333" spans="1:12">
      <c r="A1333" s="46" t="s">
        <v>221</v>
      </c>
      <c r="B1333" s="25" t="s">
        <v>49</v>
      </c>
      <c r="C1333" s="31">
        <v>516.03238641999997</v>
      </c>
      <c r="D1333" s="27" t="str">
        <f t="shared" si="337"/>
        <v>N/A</v>
      </c>
      <c r="E1333" s="31">
        <v>509.16391558999999</v>
      </c>
      <c r="F1333" s="27" t="str">
        <f t="shared" si="338"/>
        <v>N/A</v>
      </c>
      <c r="G1333" s="31">
        <v>533.46661184000004</v>
      </c>
      <c r="H1333" s="27" t="str">
        <f t="shared" si="339"/>
        <v>N/A</v>
      </c>
      <c r="I1333" s="28">
        <v>-1.33</v>
      </c>
      <c r="J1333" s="28">
        <v>4.7729999999999997</v>
      </c>
      <c r="K1333" s="29" t="s">
        <v>1193</v>
      </c>
      <c r="L1333" s="30" t="str">
        <f t="shared" si="340"/>
        <v>Yes</v>
      </c>
    </row>
    <row r="1334" spans="1:12">
      <c r="A1334" s="48" t="s">
        <v>524</v>
      </c>
      <c r="B1334" s="25" t="s">
        <v>49</v>
      </c>
      <c r="C1334" s="31">
        <v>73.573684287999995</v>
      </c>
      <c r="D1334" s="27" t="str">
        <f t="shared" si="337"/>
        <v>N/A</v>
      </c>
      <c r="E1334" s="31">
        <v>64.432431617000006</v>
      </c>
      <c r="F1334" s="27" t="str">
        <f t="shared" si="338"/>
        <v>N/A</v>
      </c>
      <c r="G1334" s="31">
        <v>57.341090919999999</v>
      </c>
      <c r="H1334" s="27" t="str">
        <f t="shared" si="339"/>
        <v>N/A</v>
      </c>
      <c r="I1334" s="28">
        <v>-12.4</v>
      </c>
      <c r="J1334" s="28">
        <v>-11</v>
      </c>
      <c r="K1334" s="29" t="s">
        <v>1193</v>
      </c>
      <c r="L1334" s="30" t="str">
        <f t="shared" si="340"/>
        <v>Yes</v>
      </c>
    </row>
    <row r="1335" spans="1:12">
      <c r="A1335" s="48" t="s">
        <v>527</v>
      </c>
      <c r="B1335" s="25" t="s">
        <v>49</v>
      </c>
      <c r="C1335" s="31">
        <v>1358.9099259</v>
      </c>
      <c r="D1335" s="27" t="str">
        <f t="shared" si="337"/>
        <v>N/A</v>
      </c>
      <c r="E1335" s="31">
        <v>1243.6482736</v>
      </c>
      <c r="F1335" s="27" t="str">
        <f t="shared" si="338"/>
        <v>N/A</v>
      </c>
      <c r="G1335" s="31">
        <v>1143.3703700000001</v>
      </c>
      <c r="H1335" s="27" t="str">
        <f t="shared" si="339"/>
        <v>N/A</v>
      </c>
      <c r="I1335" s="28">
        <v>-8.48</v>
      </c>
      <c r="J1335" s="28">
        <v>-8.06</v>
      </c>
      <c r="K1335" s="29" t="s">
        <v>1193</v>
      </c>
      <c r="L1335" s="30" t="str">
        <f t="shared" si="340"/>
        <v>Yes</v>
      </c>
    </row>
    <row r="1336" spans="1:12">
      <c r="A1336" s="48" t="s">
        <v>530</v>
      </c>
      <c r="B1336" s="25" t="s">
        <v>49</v>
      </c>
      <c r="C1336" s="31">
        <v>299.18999961999998</v>
      </c>
      <c r="D1336" s="27" t="str">
        <f t="shared" si="337"/>
        <v>N/A</v>
      </c>
      <c r="E1336" s="31">
        <v>304.32775975999999</v>
      </c>
      <c r="F1336" s="27" t="str">
        <f t="shared" si="338"/>
        <v>N/A</v>
      </c>
      <c r="G1336" s="31">
        <v>348.88199111</v>
      </c>
      <c r="H1336" s="27" t="str">
        <f t="shared" si="339"/>
        <v>N/A</v>
      </c>
      <c r="I1336" s="28">
        <v>1.7170000000000001</v>
      </c>
      <c r="J1336" s="28">
        <v>14.64</v>
      </c>
      <c r="K1336" s="29" t="s">
        <v>1193</v>
      </c>
      <c r="L1336" s="30" t="str">
        <f t="shared" si="340"/>
        <v>Yes</v>
      </c>
    </row>
    <row r="1337" spans="1:12">
      <c r="A1337" s="48" t="s">
        <v>532</v>
      </c>
      <c r="B1337" s="25" t="s">
        <v>49</v>
      </c>
      <c r="C1337" s="31">
        <v>474.39062683999998</v>
      </c>
      <c r="D1337" s="27" t="str">
        <f t="shared" si="337"/>
        <v>N/A</v>
      </c>
      <c r="E1337" s="31">
        <v>472.16737638000001</v>
      </c>
      <c r="F1337" s="27" t="str">
        <f t="shared" si="338"/>
        <v>N/A</v>
      </c>
      <c r="G1337" s="31">
        <v>506.68024373999998</v>
      </c>
      <c r="H1337" s="27" t="str">
        <f t="shared" si="339"/>
        <v>N/A</v>
      </c>
      <c r="I1337" s="28">
        <v>-0.46899999999999997</v>
      </c>
      <c r="J1337" s="28">
        <v>7.3090000000000002</v>
      </c>
      <c r="K1337" s="29" t="s">
        <v>1193</v>
      </c>
      <c r="L1337" s="30" t="str">
        <f t="shared" si="340"/>
        <v>Yes</v>
      </c>
    </row>
    <row r="1338" spans="1:12">
      <c r="A1338" s="46" t="s">
        <v>569</v>
      </c>
      <c r="B1338" s="25" t="s">
        <v>49</v>
      </c>
      <c r="C1338" s="31">
        <v>1951.7421403000001</v>
      </c>
      <c r="D1338" s="27" t="str">
        <f t="shared" si="337"/>
        <v>N/A</v>
      </c>
      <c r="E1338" s="31">
        <v>2347.8335146999998</v>
      </c>
      <c r="F1338" s="27" t="str">
        <f t="shared" si="338"/>
        <v>N/A</v>
      </c>
      <c r="G1338" s="31">
        <v>2766.1489697000002</v>
      </c>
      <c r="H1338" s="27" t="str">
        <f t="shared" si="339"/>
        <v>N/A</v>
      </c>
      <c r="I1338" s="28">
        <v>20.29</v>
      </c>
      <c r="J1338" s="28">
        <v>17.82</v>
      </c>
      <c r="K1338" s="29" t="s">
        <v>1193</v>
      </c>
      <c r="L1338" s="30" t="str">
        <f t="shared" si="340"/>
        <v>Yes</v>
      </c>
    </row>
    <row r="1339" spans="1:12">
      <c r="A1339" s="48" t="s">
        <v>524</v>
      </c>
      <c r="B1339" s="25" t="s">
        <v>49</v>
      </c>
      <c r="C1339" s="31">
        <v>2102.4837299000001</v>
      </c>
      <c r="D1339" s="27" t="str">
        <f t="shared" si="337"/>
        <v>N/A</v>
      </c>
      <c r="E1339" s="31">
        <v>2431.3623361</v>
      </c>
      <c r="F1339" s="27" t="str">
        <f t="shared" si="338"/>
        <v>N/A</v>
      </c>
      <c r="G1339" s="31">
        <v>2616.9833632999998</v>
      </c>
      <c r="H1339" s="27" t="str">
        <f t="shared" si="339"/>
        <v>N/A</v>
      </c>
      <c r="I1339" s="28">
        <v>15.64</v>
      </c>
      <c r="J1339" s="28">
        <v>7.6340000000000003</v>
      </c>
      <c r="K1339" s="29" t="s">
        <v>1193</v>
      </c>
      <c r="L1339" s="30" t="str">
        <f t="shared" si="340"/>
        <v>Yes</v>
      </c>
    </row>
    <row r="1340" spans="1:12">
      <c r="A1340" s="48" t="s">
        <v>527</v>
      </c>
      <c r="B1340" s="25" t="s">
        <v>49</v>
      </c>
      <c r="C1340" s="31">
        <v>4681.8820317</v>
      </c>
      <c r="D1340" s="27" t="str">
        <f t="shared" si="337"/>
        <v>N/A</v>
      </c>
      <c r="E1340" s="31">
        <v>5404.2470638000004</v>
      </c>
      <c r="F1340" s="27" t="str">
        <f t="shared" si="338"/>
        <v>N/A</v>
      </c>
      <c r="G1340" s="31">
        <v>5942.1921900999996</v>
      </c>
      <c r="H1340" s="27" t="str">
        <f t="shared" si="339"/>
        <v>N/A</v>
      </c>
      <c r="I1340" s="28">
        <v>15.43</v>
      </c>
      <c r="J1340" s="28">
        <v>9.9540000000000006</v>
      </c>
      <c r="K1340" s="29" t="s">
        <v>1193</v>
      </c>
      <c r="L1340" s="30" t="str">
        <f t="shared" si="340"/>
        <v>Yes</v>
      </c>
    </row>
    <row r="1341" spans="1:12">
      <c r="A1341" s="48" t="s">
        <v>530</v>
      </c>
      <c r="B1341" s="25" t="s">
        <v>49</v>
      </c>
      <c r="C1341" s="31">
        <v>1028.4128115999999</v>
      </c>
      <c r="D1341" s="27" t="str">
        <f t="shared" si="337"/>
        <v>N/A</v>
      </c>
      <c r="E1341" s="31">
        <v>1135.3544741000001</v>
      </c>
      <c r="F1341" s="27" t="str">
        <f t="shared" si="338"/>
        <v>N/A</v>
      </c>
      <c r="G1341" s="31">
        <v>1215.0234278999999</v>
      </c>
      <c r="H1341" s="27" t="str">
        <f t="shared" si="339"/>
        <v>N/A</v>
      </c>
      <c r="I1341" s="28">
        <v>10.4</v>
      </c>
      <c r="J1341" s="28">
        <v>7.0170000000000003</v>
      </c>
      <c r="K1341" s="29" t="s">
        <v>1193</v>
      </c>
      <c r="L1341" s="30" t="str">
        <f t="shared" si="340"/>
        <v>Yes</v>
      </c>
    </row>
    <row r="1342" spans="1:12">
      <c r="A1342" s="48" t="s">
        <v>532</v>
      </c>
      <c r="B1342" s="25" t="s">
        <v>49</v>
      </c>
      <c r="C1342" s="31">
        <v>1593.1708529</v>
      </c>
      <c r="D1342" s="27" t="str">
        <f t="shared" si="337"/>
        <v>N/A</v>
      </c>
      <c r="E1342" s="31">
        <v>1727.1375326</v>
      </c>
      <c r="F1342" s="27" t="str">
        <f t="shared" si="338"/>
        <v>N/A</v>
      </c>
      <c r="G1342" s="31">
        <v>1754.1761904</v>
      </c>
      <c r="H1342" s="27" t="str">
        <f t="shared" si="339"/>
        <v>N/A</v>
      </c>
      <c r="I1342" s="28">
        <v>8.4090000000000007</v>
      </c>
      <c r="J1342" s="28">
        <v>1.5660000000000001</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14.097009297</v>
      </c>
      <c r="D1344" s="27" t="str">
        <f t="shared" ref="D1344:D1373" si="341">IF($B1344="N/A","N/A",IF(C1344&gt;10,"No",IF(C1344&lt;-10,"No","Yes")))</f>
        <v>N/A</v>
      </c>
      <c r="E1344" s="32">
        <v>15.798157164999999</v>
      </c>
      <c r="F1344" s="27" t="str">
        <f t="shared" ref="F1344:F1373" si="342">IF($B1344="N/A","N/A",IF(E1344&gt;10,"No",IF(E1344&lt;-10,"No","Yes")))</f>
        <v>N/A</v>
      </c>
      <c r="G1344" s="32">
        <v>14.470424611</v>
      </c>
      <c r="H1344" s="27" t="str">
        <f t="shared" ref="H1344:H1373" si="343">IF($B1344="N/A","N/A",IF(G1344&gt;10,"No",IF(G1344&lt;-10,"No","Yes")))</f>
        <v>N/A</v>
      </c>
      <c r="I1344" s="28">
        <v>12.07</v>
      </c>
      <c r="J1344" s="28">
        <v>-8.4</v>
      </c>
      <c r="K1344" s="29" t="s">
        <v>1193</v>
      </c>
      <c r="L1344" s="30" t="str">
        <f t="shared" ref="L1344:L1373" si="344">IF(J1344="Div by 0", "N/A", IF(K1344="N/A","N/A", IF(J1344&gt;VALUE(MID(K1344,1,2)), "No", IF(J1344&lt;-1*VALUE(MID(K1344,1,2)), "No", "Yes"))))</f>
        <v>Yes</v>
      </c>
    </row>
    <row r="1345" spans="1:12">
      <c r="A1345" s="48" t="s">
        <v>524</v>
      </c>
      <c r="B1345" s="25" t="s">
        <v>49</v>
      </c>
      <c r="C1345" s="32">
        <v>12.289331029</v>
      </c>
      <c r="D1345" s="27" t="str">
        <f t="shared" si="341"/>
        <v>N/A</v>
      </c>
      <c r="E1345" s="32">
        <v>18.593563765999999</v>
      </c>
      <c r="F1345" s="27" t="str">
        <f t="shared" si="342"/>
        <v>N/A</v>
      </c>
      <c r="G1345" s="32">
        <v>19.402753658999998</v>
      </c>
      <c r="H1345" s="27" t="str">
        <f t="shared" si="343"/>
        <v>N/A</v>
      </c>
      <c r="I1345" s="28">
        <v>51.3</v>
      </c>
      <c r="J1345" s="28">
        <v>4.3520000000000003</v>
      </c>
      <c r="K1345" s="29" t="s">
        <v>1193</v>
      </c>
      <c r="L1345" s="30" t="str">
        <f t="shared" si="344"/>
        <v>Yes</v>
      </c>
    </row>
    <row r="1346" spans="1:12">
      <c r="A1346" s="48" t="s">
        <v>527</v>
      </c>
      <c r="B1346" s="25" t="s">
        <v>49</v>
      </c>
      <c r="C1346" s="32">
        <v>14.046832628000001</v>
      </c>
      <c r="D1346" s="27" t="str">
        <f t="shared" si="341"/>
        <v>N/A</v>
      </c>
      <c r="E1346" s="32">
        <v>15.509822593999999</v>
      </c>
      <c r="F1346" s="27" t="str">
        <f t="shared" si="342"/>
        <v>N/A</v>
      </c>
      <c r="G1346" s="32">
        <v>16.454116862999999</v>
      </c>
      <c r="H1346" s="27" t="str">
        <f t="shared" si="343"/>
        <v>N/A</v>
      </c>
      <c r="I1346" s="28">
        <v>10.42</v>
      </c>
      <c r="J1346" s="28">
        <v>6.0880000000000001</v>
      </c>
      <c r="K1346" s="29" t="s">
        <v>1193</v>
      </c>
      <c r="L1346" s="30" t="str">
        <f t="shared" si="344"/>
        <v>Yes</v>
      </c>
    </row>
    <row r="1347" spans="1:12">
      <c r="A1347" s="48" t="s">
        <v>530</v>
      </c>
      <c r="B1347" s="25" t="s">
        <v>49</v>
      </c>
      <c r="C1347" s="32">
        <v>10.748659292999999</v>
      </c>
      <c r="D1347" s="27" t="str">
        <f t="shared" si="341"/>
        <v>N/A</v>
      </c>
      <c r="E1347" s="32">
        <v>12.260909241</v>
      </c>
      <c r="F1347" s="27" t="str">
        <f t="shared" si="342"/>
        <v>N/A</v>
      </c>
      <c r="G1347" s="32">
        <v>9.9682874650999995</v>
      </c>
      <c r="H1347" s="27" t="str">
        <f t="shared" si="343"/>
        <v>N/A</v>
      </c>
      <c r="I1347" s="28">
        <v>14.07</v>
      </c>
      <c r="J1347" s="28">
        <v>-18.7</v>
      </c>
      <c r="K1347" s="29" t="s">
        <v>1193</v>
      </c>
      <c r="L1347" s="30" t="str">
        <f t="shared" si="344"/>
        <v>Yes</v>
      </c>
    </row>
    <row r="1348" spans="1:12">
      <c r="A1348" s="48" t="s">
        <v>532</v>
      </c>
      <c r="B1348" s="25" t="s">
        <v>49</v>
      </c>
      <c r="C1348" s="32">
        <v>25.482218965000001</v>
      </c>
      <c r="D1348" s="27" t="str">
        <f t="shared" si="341"/>
        <v>N/A</v>
      </c>
      <c r="E1348" s="32">
        <v>24.451568143999999</v>
      </c>
      <c r="F1348" s="27" t="str">
        <f t="shared" si="342"/>
        <v>N/A</v>
      </c>
      <c r="G1348" s="32">
        <v>18.967159778999999</v>
      </c>
      <c r="H1348" s="27" t="str">
        <f t="shared" si="343"/>
        <v>N/A</v>
      </c>
      <c r="I1348" s="28">
        <v>-4.04</v>
      </c>
      <c r="J1348" s="28">
        <v>-22.4</v>
      </c>
      <c r="K1348" s="29" t="s">
        <v>1193</v>
      </c>
      <c r="L1348" s="30" t="str">
        <f t="shared" si="344"/>
        <v>Yes</v>
      </c>
    </row>
    <row r="1349" spans="1:12" ht="12.75" customHeight="1">
      <c r="A1349" s="46" t="s">
        <v>452</v>
      </c>
      <c r="B1349" s="25" t="s">
        <v>49</v>
      </c>
      <c r="C1349" s="32">
        <v>2.7436370042</v>
      </c>
      <c r="D1349" s="27" t="str">
        <f t="shared" si="341"/>
        <v>N/A</v>
      </c>
      <c r="E1349" s="32">
        <v>3.6412422302</v>
      </c>
      <c r="F1349" s="27" t="str">
        <f t="shared" si="342"/>
        <v>N/A</v>
      </c>
      <c r="G1349" s="32">
        <v>4.5972068177000001</v>
      </c>
      <c r="H1349" s="27" t="str">
        <f t="shared" si="343"/>
        <v>N/A</v>
      </c>
      <c r="I1349" s="28">
        <v>32.72</v>
      </c>
      <c r="J1349" s="28">
        <v>26.25</v>
      </c>
      <c r="K1349" s="29" t="s">
        <v>1193</v>
      </c>
      <c r="L1349" s="30" t="str">
        <f t="shared" si="344"/>
        <v>Yes</v>
      </c>
    </row>
    <row r="1350" spans="1:12">
      <c r="A1350" s="48" t="s">
        <v>524</v>
      </c>
      <c r="B1350" s="25" t="s">
        <v>49</v>
      </c>
      <c r="C1350" s="32">
        <v>21.578706370999999</v>
      </c>
      <c r="D1350" s="27" t="str">
        <f t="shared" si="341"/>
        <v>N/A</v>
      </c>
      <c r="E1350" s="32">
        <v>21.900695524</v>
      </c>
      <c r="F1350" s="27" t="str">
        <f t="shared" si="342"/>
        <v>N/A</v>
      </c>
      <c r="G1350" s="32">
        <v>22.159513768</v>
      </c>
      <c r="H1350" s="27" t="str">
        <f t="shared" si="343"/>
        <v>N/A</v>
      </c>
      <c r="I1350" s="28">
        <v>1.492</v>
      </c>
      <c r="J1350" s="28">
        <v>1.1819999999999999</v>
      </c>
      <c r="K1350" s="29" t="s">
        <v>1193</v>
      </c>
      <c r="L1350" s="30" t="str">
        <f t="shared" si="344"/>
        <v>Yes</v>
      </c>
    </row>
    <row r="1351" spans="1:12">
      <c r="A1351" s="48" t="s">
        <v>527</v>
      </c>
      <c r="B1351" s="25" t="s">
        <v>49</v>
      </c>
      <c r="C1351" s="32">
        <v>2.6630607464999998</v>
      </c>
      <c r="D1351" s="27" t="str">
        <f t="shared" si="341"/>
        <v>N/A</v>
      </c>
      <c r="E1351" s="32">
        <v>3.0375974324000001</v>
      </c>
      <c r="F1351" s="27" t="str">
        <f t="shared" si="342"/>
        <v>N/A</v>
      </c>
      <c r="G1351" s="32">
        <v>3.1858659935999998</v>
      </c>
      <c r="H1351" s="27" t="str">
        <f t="shared" si="343"/>
        <v>N/A</v>
      </c>
      <c r="I1351" s="28">
        <v>14.06</v>
      </c>
      <c r="J1351" s="28">
        <v>4.8810000000000002</v>
      </c>
      <c r="K1351" s="29" t="s">
        <v>1193</v>
      </c>
      <c r="L1351" s="30" t="str">
        <f t="shared" si="344"/>
        <v>Yes</v>
      </c>
    </row>
    <row r="1352" spans="1:12">
      <c r="A1352" s="48" t="s">
        <v>530</v>
      </c>
      <c r="B1352" s="25" t="s">
        <v>49</v>
      </c>
      <c r="C1352" s="32">
        <v>0.17063537710000001</v>
      </c>
      <c r="D1352" s="27" t="str">
        <f t="shared" si="341"/>
        <v>N/A</v>
      </c>
      <c r="E1352" s="32">
        <v>0.21279430830000001</v>
      </c>
      <c r="F1352" s="27" t="str">
        <f t="shared" si="342"/>
        <v>N/A</v>
      </c>
      <c r="G1352" s="32">
        <v>0.28929716439999997</v>
      </c>
      <c r="H1352" s="27" t="str">
        <f t="shared" si="343"/>
        <v>N/A</v>
      </c>
      <c r="I1352" s="28">
        <v>24.71</v>
      </c>
      <c r="J1352" s="28">
        <v>35.950000000000003</v>
      </c>
      <c r="K1352" s="29" t="s">
        <v>1193</v>
      </c>
      <c r="L1352" s="30" t="str">
        <f t="shared" si="344"/>
        <v>No</v>
      </c>
    </row>
    <row r="1353" spans="1:12">
      <c r="A1353" s="48" t="s">
        <v>532</v>
      </c>
      <c r="B1353" s="25" t="s">
        <v>49</v>
      </c>
      <c r="C1353" s="32">
        <v>7.5807347999999998E-3</v>
      </c>
      <c r="D1353" s="27" t="str">
        <f t="shared" si="341"/>
        <v>N/A</v>
      </c>
      <c r="E1353" s="32">
        <v>0.13994880509999999</v>
      </c>
      <c r="F1353" s="27" t="str">
        <f t="shared" si="342"/>
        <v>N/A</v>
      </c>
      <c r="G1353" s="32">
        <v>0.25704168389999998</v>
      </c>
      <c r="H1353" s="27" t="str">
        <f t="shared" si="343"/>
        <v>N/A</v>
      </c>
      <c r="I1353" s="28">
        <v>1746</v>
      </c>
      <c r="J1353" s="28">
        <v>83.67</v>
      </c>
      <c r="K1353" s="29" t="s">
        <v>1193</v>
      </c>
      <c r="L1353" s="30" t="str">
        <f t="shared" si="344"/>
        <v>No</v>
      </c>
    </row>
    <row r="1354" spans="1:12">
      <c r="A1354" s="46" t="s">
        <v>453</v>
      </c>
      <c r="B1354" s="25" t="s">
        <v>49</v>
      </c>
      <c r="C1354" s="32">
        <v>64.414540329999994</v>
      </c>
      <c r="D1354" s="27" t="str">
        <f t="shared" si="341"/>
        <v>N/A</v>
      </c>
      <c r="E1354" s="32">
        <v>61.821071255</v>
      </c>
      <c r="F1354" s="27" t="str">
        <f t="shared" si="342"/>
        <v>N/A</v>
      </c>
      <c r="G1354" s="32">
        <v>59.180706770999997</v>
      </c>
      <c r="H1354" s="27" t="str">
        <f t="shared" si="343"/>
        <v>N/A</v>
      </c>
      <c r="I1354" s="28">
        <v>-4.03</v>
      </c>
      <c r="J1354" s="28">
        <v>-4.2699999999999996</v>
      </c>
      <c r="K1354" s="29" t="s">
        <v>1193</v>
      </c>
      <c r="L1354" s="30" t="str">
        <f t="shared" si="344"/>
        <v>Yes</v>
      </c>
    </row>
    <row r="1355" spans="1:12">
      <c r="A1355" s="48" t="s">
        <v>524</v>
      </c>
      <c r="B1355" s="25" t="s">
        <v>49</v>
      </c>
      <c r="C1355" s="32">
        <v>40.888613167000003</v>
      </c>
      <c r="D1355" s="27" t="str">
        <f t="shared" si="341"/>
        <v>N/A</v>
      </c>
      <c r="E1355" s="32">
        <v>41.545842700000001</v>
      </c>
      <c r="F1355" s="27" t="str">
        <f t="shared" si="342"/>
        <v>N/A</v>
      </c>
      <c r="G1355" s="32">
        <v>38.982262466000002</v>
      </c>
      <c r="H1355" s="27" t="str">
        <f t="shared" si="343"/>
        <v>N/A</v>
      </c>
      <c r="I1355" s="28">
        <v>1.607</v>
      </c>
      <c r="J1355" s="28">
        <v>-6.17</v>
      </c>
      <c r="K1355" s="29" t="s">
        <v>1193</v>
      </c>
      <c r="L1355" s="30" t="str">
        <f t="shared" si="344"/>
        <v>Yes</v>
      </c>
    </row>
    <row r="1356" spans="1:12">
      <c r="A1356" s="48" t="s">
        <v>527</v>
      </c>
      <c r="B1356" s="25" t="s">
        <v>49</v>
      </c>
      <c r="C1356" s="32">
        <v>64.029468053000002</v>
      </c>
      <c r="D1356" s="27" t="str">
        <f t="shared" si="341"/>
        <v>N/A</v>
      </c>
      <c r="E1356" s="32">
        <v>59.590695869999998</v>
      </c>
      <c r="F1356" s="27" t="str">
        <f t="shared" si="342"/>
        <v>N/A</v>
      </c>
      <c r="G1356" s="32">
        <v>55.297871327000003</v>
      </c>
      <c r="H1356" s="27" t="str">
        <f t="shared" si="343"/>
        <v>N/A</v>
      </c>
      <c r="I1356" s="28">
        <v>-6.93</v>
      </c>
      <c r="J1356" s="28">
        <v>-7.2</v>
      </c>
      <c r="K1356" s="29" t="s">
        <v>1193</v>
      </c>
      <c r="L1356" s="30" t="str">
        <f t="shared" si="344"/>
        <v>Yes</v>
      </c>
    </row>
    <row r="1357" spans="1:12">
      <c r="A1357" s="48" t="s">
        <v>530</v>
      </c>
      <c r="B1357" s="25" t="s">
        <v>49</v>
      </c>
      <c r="C1357" s="32">
        <v>64.994001741999995</v>
      </c>
      <c r="D1357" s="27" t="str">
        <f t="shared" si="341"/>
        <v>N/A</v>
      </c>
      <c r="E1357" s="32">
        <v>64.300625461999999</v>
      </c>
      <c r="F1357" s="27" t="str">
        <f t="shared" si="342"/>
        <v>N/A</v>
      </c>
      <c r="G1357" s="32">
        <v>65.847281244000001</v>
      </c>
      <c r="H1357" s="27" t="str">
        <f t="shared" si="343"/>
        <v>N/A</v>
      </c>
      <c r="I1357" s="28">
        <v>-1.07</v>
      </c>
      <c r="J1357" s="28">
        <v>2.4049999999999998</v>
      </c>
      <c r="K1357" s="29" t="s">
        <v>1193</v>
      </c>
      <c r="L1357" s="30" t="str">
        <f t="shared" si="344"/>
        <v>Yes</v>
      </c>
    </row>
    <row r="1358" spans="1:12">
      <c r="A1358" s="48" t="s">
        <v>532</v>
      </c>
      <c r="B1358" s="25" t="s">
        <v>49</v>
      </c>
      <c r="C1358" s="32">
        <v>76.487087482000007</v>
      </c>
      <c r="D1358" s="27" t="str">
        <f t="shared" si="341"/>
        <v>N/A</v>
      </c>
      <c r="E1358" s="32">
        <v>73.575991005000006</v>
      </c>
      <c r="F1358" s="27" t="str">
        <f t="shared" si="342"/>
        <v>N/A</v>
      </c>
      <c r="G1358" s="32">
        <v>69.255657612999997</v>
      </c>
      <c r="H1358" s="27" t="str">
        <f t="shared" si="343"/>
        <v>N/A</v>
      </c>
      <c r="I1358" s="28">
        <v>-3.81</v>
      </c>
      <c r="J1358" s="28">
        <v>-5.87</v>
      </c>
      <c r="K1358" s="29" t="s">
        <v>1193</v>
      </c>
      <c r="L1358" s="30" t="str">
        <f t="shared" si="344"/>
        <v>Yes</v>
      </c>
    </row>
    <row r="1359" spans="1:12">
      <c r="A1359" s="46" t="s">
        <v>630</v>
      </c>
      <c r="B1359" s="25" t="s">
        <v>49</v>
      </c>
      <c r="C1359" s="32">
        <v>86.697327848</v>
      </c>
      <c r="D1359" s="27" t="str">
        <f t="shared" si="341"/>
        <v>N/A</v>
      </c>
      <c r="E1359" s="32">
        <v>85.953670794999994</v>
      </c>
      <c r="F1359" s="27" t="str">
        <f t="shared" si="342"/>
        <v>N/A</v>
      </c>
      <c r="G1359" s="32">
        <v>86.033585590000001</v>
      </c>
      <c r="H1359" s="27" t="str">
        <f t="shared" si="343"/>
        <v>N/A</v>
      </c>
      <c r="I1359" s="28">
        <v>-0.85799999999999998</v>
      </c>
      <c r="J1359" s="28">
        <v>9.2999999999999999E-2</v>
      </c>
      <c r="K1359" s="29" t="s">
        <v>1193</v>
      </c>
      <c r="L1359" s="30" t="str">
        <f t="shared" si="344"/>
        <v>Yes</v>
      </c>
    </row>
    <row r="1360" spans="1:12">
      <c r="A1360" s="48" t="s">
        <v>524</v>
      </c>
      <c r="B1360" s="25" t="s">
        <v>49</v>
      </c>
      <c r="C1360" s="32">
        <v>85.297115257000002</v>
      </c>
      <c r="D1360" s="27" t="str">
        <f t="shared" si="341"/>
        <v>N/A</v>
      </c>
      <c r="E1360" s="32">
        <v>85.60070005</v>
      </c>
      <c r="F1360" s="27" t="str">
        <f t="shared" si="342"/>
        <v>N/A</v>
      </c>
      <c r="G1360" s="32">
        <v>85.329322748999999</v>
      </c>
      <c r="H1360" s="27" t="str">
        <f t="shared" si="343"/>
        <v>N/A</v>
      </c>
      <c r="I1360" s="28">
        <v>0.35589999999999999</v>
      </c>
      <c r="J1360" s="28">
        <v>-0.317</v>
      </c>
      <c r="K1360" s="29" t="s">
        <v>1193</v>
      </c>
      <c r="L1360" s="30" t="str">
        <f t="shared" si="344"/>
        <v>Yes</v>
      </c>
    </row>
    <row r="1361" spans="1:12">
      <c r="A1361" s="48" t="s">
        <v>527</v>
      </c>
      <c r="B1361" s="25" t="s">
        <v>49</v>
      </c>
      <c r="C1361" s="32">
        <v>88.291104164999993</v>
      </c>
      <c r="D1361" s="27" t="str">
        <f t="shared" si="341"/>
        <v>N/A</v>
      </c>
      <c r="E1361" s="32">
        <v>87.821394561000005</v>
      </c>
      <c r="F1361" s="27" t="str">
        <f t="shared" si="342"/>
        <v>N/A</v>
      </c>
      <c r="G1361" s="32">
        <v>88.115624553999993</v>
      </c>
      <c r="H1361" s="27" t="str">
        <f t="shared" si="343"/>
        <v>N/A</v>
      </c>
      <c r="I1361" s="28">
        <v>-0.53200000000000003</v>
      </c>
      <c r="J1361" s="28">
        <v>0.33500000000000002</v>
      </c>
      <c r="K1361" s="29" t="s">
        <v>1193</v>
      </c>
      <c r="L1361" s="30" t="str">
        <f t="shared" si="344"/>
        <v>Yes</v>
      </c>
    </row>
    <row r="1362" spans="1:12">
      <c r="A1362" s="48" t="s">
        <v>530</v>
      </c>
      <c r="B1362" s="25" t="s">
        <v>49</v>
      </c>
      <c r="C1362" s="32">
        <v>86.848202987999997</v>
      </c>
      <c r="D1362" s="27" t="str">
        <f t="shared" si="341"/>
        <v>N/A</v>
      </c>
      <c r="E1362" s="32">
        <v>86.088420678999995</v>
      </c>
      <c r="F1362" s="27" t="str">
        <f t="shared" si="342"/>
        <v>N/A</v>
      </c>
      <c r="G1362" s="32">
        <v>86.597830560999995</v>
      </c>
      <c r="H1362" s="27" t="str">
        <f t="shared" si="343"/>
        <v>N/A</v>
      </c>
      <c r="I1362" s="28">
        <v>-0.875</v>
      </c>
      <c r="J1362" s="28">
        <v>0.5917</v>
      </c>
      <c r="K1362" s="29" t="s">
        <v>1193</v>
      </c>
      <c r="L1362" s="30" t="str">
        <f t="shared" si="344"/>
        <v>Yes</v>
      </c>
    </row>
    <row r="1363" spans="1:12">
      <c r="A1363" s="48" t="s">
        <v>532</v>
      </c>
      <c r="B1363" s="25" t="s">
        <v>49</v>
      </c>
      <c r="C1363" s="32">
        <v>85.215040177999995</v>
      </c>
      <c r="D1363" s="27" t="str">
        <f t="shared" si="341"/>
        <v>N/A</v>
      </c>
      <c r="E1363" s="32">
        <v>83.300638741</v>
      </c>
      <c r="F1363" s="27" t="str">
        <f t="shared" si="342"/>
        <v>N/A</v>
      </c>
      <c r="G1363" s="32">
        <v>81.171247281000007</v>
      </c>
      <c r="H1363" s="27" t="str">
        <f t="shared" si="343"/>
        <v>N/A</v>
      </c>
      <c r="I1363" s="28">
        <v>-2.25</v>
      </c>
      <c r="J1363" s="28">
        <v>-2.56</v>
      </c>
      <c r="K1363" s="29" t="s">
        <v>1193</v>
      </c>
      <c r="L1363" s="30" t="str">
        <f t="shared" si="344"/>
        <v>Yes</v>
      </c>
    </row>
    <row r="1364" spans="1:12">
      <c r="A1364" s="46" t="s">
        <v>4</v>
      </c>
      <c r="B1364" s="25" t="s">
        <v>49</v>
      </c>
      <c r="C1364" s="26">
        <v>4.9934935504000002</v>
      </c>
      <c r="D1364" s="27" t="str">
        <f t="shared" si="341"/>
        <v>N/A</v>
      </c>
      <c r="E1364" s="26">
        <v>4.3495001301</v>
      </c>
      <c r="F1364" s="27" t="str">
        <f t="shared" si="342"/>
        <v>N/A</v>
      </c>
      <c r="G1364" s="26">
        <v>4.1551202724999996</v>
      </c>
      <c r="H1364" s="27" t="str">
        <f t="shared" si="343"/>
        <v>N/A</v>
      </c>
      <c r="I1364" s="28">
        <v>-12.9</v>
      </c>
      <c r="J1364" s="28">
        <v>-4.47</v>
      </c>
      <c r="K1364" s="29" t="s">
        <v>1193</v>
      </c>
      <c r="L1364" s="30" t="str">
        <f t="shared" si="344"/>
        <v>Yes</v>
      </c>
    </row>
    <row r="1365" spans="1:12">
      <c r="A1365" s="48" t="s">
        <v>524</v>
      </c>
      <c r="B1365" s="25" t="s">
        <v>49</v>
      </c>
      <c r="C1365" s="26">
        <v>1.6838942308</v>
      </c>
      <c r="D1365" s="27" t="str">
        <f t="shared" si="341"/>
        <v>N/A</v>
      </c>
      <c r="E1365" s="26">
        <v>0.97630639399999997</v>
      </c>
      <c r="F1365" s="27" t="str">
        <f t="shared" si="342"/>
        <v>N/A</v>
      </c>
      <c r="G1365" s="26">
        <v>0.72119226469999997</v>
      </c>
      <c r="H1365" s="27" t="str">
        <f t="shared" si="343"/>
        <v>N/A</v>
      </c>
      <c r="I1365" s="28">
        <v>-42</v>
      </c>
      <c r="J1365" s="28">
        <v>-26.1</v>
      </c>
      <c r="K1365" s="29" t="s">
        <v>1193</v>
      </c>
      <c r="L1365" s="30" t="str">
        <f t="shared" si="344"/>
        <v>Yes</v>
      </c>
    </row>
    <row r="1366" spans="1:12">
      <c r="A1366" s="48" t="s">
        <v>527</v>
      </c>
      <c r="B1366" s="25" t="s">
        <v>49</v>
      </c>
      <c r="C1366" s="26">
        <v>10.465860074</v>
      </c>
      <c r="D1366" s="27" t="str">
        <f t="shared" si="341"/>
        <v>N/A</v>
      </c>
      <c r="E1366" s="26">
        <v>8.2805002843000004</v>
      </c>
      <c r="F1366" s="27" t="str">
        <f t="shared" si="342"/>
        <v>N/A</v>
      </c>
      <c r="G1366" s="26">
        <v>6.9947904608</v>
      </c>
      <c r="H1366" s="27" t="str">
        <f t="shared" si="343"/>
        <v>N/A</v>
      </c>
      <c r="I1366" s="28">
        <v>-20.9</v>
      </c>
      <c r="J1366" s="28">
        <v>-15.5</v>
      </c>
      <c r="K1366" s="29" t="s">
        <v>1193</v>
      </c>
      <c r="L1366" s="30" t="str">
        <f t="shared" si="344"/>
        <v>Yes</v>
      </c>
    </row>
    <row r="1367" spans="1:12">
      <c r="A1367" s="48" t="s">
        <v>530</v>
      </c>
      <c r="B1367" s="25" t="s">
        <v>49</v>
      </c>
      <c r="C1367" s="26">
        <v>4.1863469574999996</v>
      </c>
      <c r="D1367" s="27" t="str">
        <f t="shared" si="341"/>
        <v>N/A</v>
      </c>
      <c r="E1367" s="26">
        <v>4.1411822822</v>
      </c>
      <c r="F1367" s="27" t="str">
        <f t="shared" si="342"/>
        <v>N/A</v>
      </c>
      <c r="G1367" s="26">
        <v>4.0766546469999998</v>
      </c>
      <c r="H1367" s="27" t="str">
        <f t="shared" si="343"/>
        <v>N/A</v>
      </c>
      <c r="I1367" s="28">
        <v>-1.08</v>
      </c>
      <c r="J1367" s="28">
        <v>-1.56</v>
      </c>
      <c r="K1367" s="29" t="s">
        <v>1193</v>
      </c>
      <c r="L1367" s="30" t="str">
        <f t="shared" si="344"/>
        <v>Yes</v>
      </c>
    </row>
    <row r="1368" spans="1:12">
      <c r="A1368" s="48" t="s">
        <v>532</v>
      </c>
      <c r="B1368" s="25" t="s">
        <v>49</v>
      </c>
      <c r="C1368" s="26">
        <v>3.5120483919000001</v>
      </c>
      <c r="D1368" s="27" t="str">
        <f t="shared" si="341"/>
        <v>N/A</v>
      </c>
      <c r="E1368" s="26">
        <v>3.3099990215999999</v>
      </c>
      <c r="F1368" s="27" t="str">
        <f t="shared" si="342"/>
        <v>N/A</v>
      </c>
      <c r="G1368" s="26">
        <v>3.7062168308999999</v>
      </c>
      <c r="H1368" s="27" t="str">
        <f t="shared" si="343"/>
        <v>N/A</v>
      </c>
      <c r="I1368" s="28">
        <v>-5.75</v>
      </c>
      <c r="J1368" s="28">
        <v>11.97</v>
      </c>
      <c r="K1368" s="29" t="s">
        <v>1193</v>
      </c>
      <c r="L1368" s="30" t="str">
        <f t="shared" si="344"/>
        <v>Yes</v>
      </c>
    </row>
    <row r="1369" spans="1:12">
      <c r="A1369" s="46" t="s">
        <v>5</v>
      </c>
      <c r="B1369" s="25" t="s">
        <v>49</v>
      </c>
      <c r="C1369" s="26">
        <v>244.74385778999999</v>
      </c>
      <c r="D1369" s="27" t="str">
        <f t="shared" si="341"/>
        <v>N/A</v>
      </c>
      <c r="E1369" s="26">
        <v>245.04703036999999</v>
      </c>
      <c r="F1369" s="27" t="str">
        <f t="shared" si="342"/>
        <v>N/A</v>
      </c>
      <c r="G1369" s="26">
        <v>247.76497620000001</v>
      </c>
      <c r="H1369" s="27" t="str">
        <f t="shared" si="343"/>
        <v>N/A</v>
      </c>
      <c r="I1369" s="28">
        <v>0.1239</v>
      </c>
      <c r="J1369" s="28">
        <v>1.109</v>
      </c>
      <c r="K1369" s="29" t="s">
        <v>1193</v>
      </c>
      <c r="L1369" s="30" t="str">
        <f t="shared" si="344"/>
        <v>Yes</v>
      </c>
    </row>
    <row r="1370" spans="1:12">
      <c r="A1370" s="48" t="s">
        <v>524</v>
      </c>
      <c r="B1370" s="25" t="s">
        <v>49</v>
      </c>
      <c r="C1370" s="26">
        <v>241.95694434999999</v>
      </c>
      <c r="D1370" s="27" t="str">
        <f t="shared" si="341"/>
        <v>N/A</v>
      </c>
      <c r="E1370" s="26">
        <v>242.2697024</v>
      </c>
      <c r="F1370" s="27" t="str">
        <f t="shared" si="342"/>
        <v>N/A</v>
      </c>
      <c r="G1370" s="26">
        <v>243.71179681000001</v>
      </c>
      <c r="H1370" s="27" t="str">
        <f t="shared" si="343"/>
        <v>N/A</v>
      </c>
      <c r="I1370" s="28">
        <v>0.1293</v>
      </c>
      <c r="J1370" s="28">
        <v>0.59519999999999995</v>
      </c>
      <c r="K1370" s="29" t="s">
        <v>1193</v>
      </c>
      <c r="L1370" s="30" t="str">
        <f t="shared" si="344"/>
        <v>Yes</v>
      </c>
    </row>
    <row r="1371" spans="1:12">
      <c r="A1371" s="48" t="s">
        <v>527</v>
      </c>
      <c r="B1371" s="25" t="s">
        <v>49</v>
      </c>
      <c r="C1371" s="26">
        <v>276.67980022</v>
      </c>
      <c r="D1371" s="27" t="str">
        <f t="shared" si="341"/>
        <v>N/A</v>
      </c>
      <c r="E1371" s="26">
        <v>274.21799709999999</v>
      </c>
      <c r="F1371" s="27" t="str">
        <f t="shared" si="342"/>
        <v>N/A</v>
      </c>
      <c r="G1371" s="26">
        <v>280.25919283000002</v>
      </c>
      <c r="H1371" s="27" t="str">
        <f t="shared" si="343"/>
        <v>N/A</v>
      </c>
      <c r="I1371" s="28">
        <v>-0.89</v>
      </c>
      <c r="J1371" s="28">
        <v>2.2029999999999998</v>
      </c>
      <c r="K1371" s="29" t="s">
        <v>1193</v>
      </c>
      <c r="L1371" s="30" t="str">
        <f t="shared" si="344"/>
        <v>Yes</v>
      </c>
    </row>
    <row r="1372" spans="1:12">
      <c r="A1372" s="48" t="s">
        <v>530</v>
      </c>
      <c r="B1372" s="25" t="s">
        <v>49</v>
      </c>
      <c r="C1372" s="26">
        <v>128.55858748</v>
      </c>
      <c r="D1372" s="27" t="str">
        <f t="shared" si="341"/>
        <v>N/A</v>
      </c>
      <c r="E1372" s="26">
        <v>132.93168879999999</v>
      </c>
      <c r="F1372" s="27" t="str">
        <f t="shared" si="342"/>
        <v>N/A</v>
      </c>
      <c r="G1372" s="26">
        <v>145.27655311000001</v>
      </c>
      <c r="H1372" s="27" t="str">
        <f t="shared" si="343"/>
        <v>N/A</v>
      </c>
      <c r="I1372" s="28">
        <v>3.4020000000000001</v>
      </c>
      <c r="J1372" s="28">
        <v>9.2870000000000008</v>
      </c>
      <c r="K1372" s="29" t="s">
        <v>1193</v>
      </c>
      <c r="L1372" s="30" t="str">
        <f t="shared" si="344"/>
        <v>Yes</v>
      </c>
    </row>
    <row r="1373" spans="1:12">
      <c r="A1373" s="48" t="s">
        <v>532</v>
      </c>
      <c r="B1373" s="25" t="s">
        <v>49</v>
      </c>
      <c r="C1373" s="26">
        <v>22.555555556000002</v>
      </c>
      <c r="D1373" s="27" t="str">
        <f t="shared" si="341"/>
        <v>N/A</v>
      </c>
      <c r="E1373" s="26">
        <v>235.70085470000001</v>
      </c>
      <c r="F1373" s="27" t="str">
        <f t="shared" si="342"/>
        <v>N/A</v>
      </c>
      <c r="G1373" s="26">
        <v>250.39860139999999</v>
      </c>
      <c r="H1373" s="27" t="str">
        <f t="shared" si="343"/>
        <v>N/A</v>
      </c>
      <c r="I1373" s="28">
        <v>945</v>
      </c>
      <c r="J1373" s="28">
        <v>6.2359999999999998</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v>-50</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11.11</v>
      </c>
      <c r="J1376" s="28">
        <v>-10</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0</v>
      </c>
      <c r="J1377" s="28">
        <v>-14.3</v>
      </c>
      <c r="K1377" s="47" t="s">
        <v>49</v>
      </c>
      <c r="L1377" s="30" t="str">
        <f t="shared" si="348"/>
        <v>N/A</v>
      </c>
    </row>
    <row r="1378" spans="1:12">
      <c r="A1378" s="48" t="s">
        <v>571</v>
      </c>
      <c r="B1378" s="25" t="s">
        <v>49</v>
      </c>
      <c r="C1378" s="26">
        <v>0</v>
      </c>
      <c r="D1378" s="27" t="str">
        <f t="shared" si="345"/>
        <v>N/A</v>
      </c>
      <c r="E1378" s="26">
        <v>0</v>
      </c>
      <c r="F1378" s="27" t="str">
        <f t="shared" si="346"/>
        <v>N/A</v>
      </c>
      <c r="G1378" s="26">
        <v>0</v>
      </c>
      <c r="H1378" s="27" t="str">
        <f t="shared" si="347"/>
        <v>N/A</v>
      </c>
      <c r="I1378" s="28" t="s">
        <v>1207</v>
      </c>
      <c r="J1378" s="28" t="s">
        <v>1207</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-20</v>
      </c>
      <c r="J1379" s="28">
        <v>100</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-66.7</v>
      </c>
      <c r="J1380" s="28">
        <v>0</v>
      </c>
      <c r="K1380" s="47" t="s">
        <v>49</v>
      </c>
      <c r="L1380" s="30" t="str">
        <f t="shared" si="348"/>
        <v>N/A</v>
      </c>
    </row>
    <row r="1381" spans="1:12">
      <c r="A1381" s="46" t="s">
        <v>742</v>
      </c>
      <c r="B1381" s="25" t="s">
        <v>49</v>
      </c>
      <c r="C1381" s="31">
        <v>1464265</v>
      </c>
      <c r="D1381" s="27" t="str">
        <f t="shared" si="345"/>
        <v>N/A</v>
      </c>
      <c r="E1381" s="31">
        <v>1050207</v>
      </c>
      <c r="F1381" s="27" t="str">
        <f t="shared" si="346"/>
        <v>N/A</v>
      </c>
      <c r="G1381" s="31">
        <v>808629</v>
      </c>
      <c r="H1381" s="27" t="str">
        <f t="shared" si="347"/>
        <v>N/A</v>
      </c>
      <c r="I1381" s="28">
        <v>-28.3</v>
      </c>
      <c r="J1381" s="28">
        <v>-23</v>
      </c>
      <c r="K1381" s="47" t="s">
        <v>49</v>
      </c>
      <c r="L1381" s="30" t="str">
        <f t="shared" si="348"/>
        <v>N/A</v>
      </c>
    </row>
    <row r="1382" spans="1:12">
      <c r="A1382" s="48" t="s">
        <v>574</v>
      </c>
      <c r="B1382" s="25" t="s">
        <v>49</v>
      </c>
      <c r="C1382" s="31">
        <v>1041055</v>
      </c>
      <c r="D1382" s="27" t="str">
        <f t="shared" si="345"/>
        <v>N/A</v>
      </c>
      <c r="E1382" s="31">
        <v>956668</v>
      </c>
      <c r="F1382" s="27" t="str">
        <f t="shared" si="346"/>
        <v>N/A</v>
      </c>
      <c r="G1382" s="31">
        <v>782589</v>
      </c>
      <c r="H1382" s="27" t="str">
        <f t="shared" si="347"/>
        <v>N/A</v>
      </c>
      <c r="I1382" s="28">
        <v>-8.11</v>
      </c>
      <c r="J1382" s="28">
        <v>-18.2</v>
      </c>
      <c r="K1382" s="47" t="s">
        <v>49</v>
      </c>
      <c r="L1382" s="30" t="str">
        <f t="shared" si="348"/>
        <v>N/A</v>
      </c>
    </row>
    <row r="1383" spans="1:12">
      <c r="A1383" s="48" t="s">
        <v>568</v>
      </c>
      <c r="B1383" s="25" t="s">
        <v>49</v>
      </c>
      <c r="C1383" s="31">
        <v>124615</v>
      </c>
      <c r="D1383" s="27" t="str">
        <f t="shared" si="345"/>
        <v>N/A</v>
      </c>
      <c r="E1383" s="31">
        <v>121523</v>
      </c>
      <c r="F1383" s="27" t="str">
        <f t="shared" si="346"/>
        <v>N/A</v>
      </c>
      <c r="G1383" s="31">
        <v>123370</v>
      </c>
      <c r="H1383" s="27" t="str">
        <f t="shared" si="347"/>
        <v>N/A</v>
      </c>
      <c r="I1383" s="28">
        <v>-2.48</v>
      </c>
      <c r="J1383" s="28">
        <v>1.52</v>
      </c>
      <c r="K1383" s="47" t="s">
        <v>49</v>
      </c>
      <c r="L1383" s="30" t="str">
        <f t="shared" si="348"/>
        <v>N/A</v>
      </c>
    </row>
    <row r="1384" spans="1:12">
      <c r="A1384" s="48" t="s">
        <v>221</v>
      </c>
      <c r="B1384" s="25" t="s">
        <v>49</v>
      </c>
      <c r="C1384" s="31">
        <v>676000</v>
      </c>
      <c r="D1384" s="27" t="str">
        <f t="shared" si="345"/>
        <v>N/A</v>
      </c>
      <c r="E1384" s="31">
        <v>357781</v>
      </c>
      <c r="F1384" s="27" t="str">
        <f t="shared" si="346"/>
        <v>N/A</v>
      </c>
      <c r="G1384" s="31">
        <v>505036</v>
      </c>
      <c r="H1384" s="27" t="str">
        <f t="shared" si="347"/>
        <v>N/A</v>
      </c>
      <c r="I1384" s="28">
        <v>-47.1</v>
      </c>
      <c r="J1384" s="28">
        <v>41.16</v>
      </c>
      <c r="K1384" s="47" t="s">
        <v>49</v>
      </c>
      <c r="L1384" s="30" t="str">
        <f t="shared" si="348"/>
        <v>N/A</v>
      </c>
    </row>
    <row r="1385" spans="1:12">
      <c r="A1385" s="48" t="s">
        <v>569</v>
      </c>
      <c r="B1385" s="25" t="s">
        <v>49</v>
      </c>
      <c r="C1385" s="31">
        <v>246280</v>
      </c>
      <c r="D1385" s="27" t="str">
        <f t="shared" si="345"/>
        <v>N/A</v>
      </c>
      <c r="E1385" s="31">
        <v>205181</v>
      </c>
      <c r="F1385" s="27" t="str">
        <f t="shared" si="346"/>
        <v>N/A</v>
      </c>
      <c r="G1385" s="31">
        <v>253146</v>
      </c>
      <c r="H1385" s="27" t="str">
        <f t="shared" si="347"/>
        <v>N/A</v>
      </c>
      <c r="I1385" s="28">
        <v>-16.7</v>
      </c>
      <c r="J1385" s="28">
        <v>23.38</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195253298</v>
      </c>
      <c r="D1387" s="27" t="str">
        <f t="shared" ref="D1387:D1401" si="349">IF($B1387="N/A","N/A",IF(C1387&gt;10,"No",IF(C1387&lt;-10,"No","Yes")))</f>
        <v>N/A</v>
      </c>
      <c r="E1387" s="31">
        <v>212885621</v>
      </c>
      <c r="F1387" s="27" t="str">
        <f t="shared" ref="F1387:F1401" si="350">IF($B1387="N/A","N/A",IF(E1387&gt;10,"No",IF(E1387&lt;-10,"No","Yes")))</f>
        <v>N/A</v>
      </c>
      <c r="G1387" s="31">
        <v>231060252</v>
      </c>
      <c r="H1387" s="27" t="str">
        <f t="shared" ref="H1387:H1401" si="351">IF($B1387="N/A","N/A",IF(G1387&gt;10,"No",IF(G1387&lt;-10,"No","Yes")))</f>
        <v>N/A</v>
      </c>
      <c r="I1387" s="28">
        <v>9.0299999999999994</v>
      </c>
      <c r="J1387" s="28">
        <v>8.5370000000000008</v>
      </c>
      <c r="K1387" s="29" t="s">
        <v>1193</v>
      </c>
      <c r="L1387" s="30" t="str">
        <f t="shared" ref="L1387:L1401" si="352">IF(J1387="Div by 0", "N/A", IF(K1387="N/A","N/A", IF(J1387&gt;VALUE(MID(K1387,1,2)), "No", IF(J1387&lt;-1*VALUE(MID(K1387,1,2)), "No", "Yes"))))</f>
        <v>Yes</v>
      </c>
    </row>
    <row r="1388" spans="1:12">
      <c r="A1388" s="46" t="s">
        <v>576</v>
      </c>
      <c r="B1388" s="25" t="s">
        <v>49</v>
      </c>
      <c r="C1388" s="26">
        <v>61427</v>
      </c>
      <c r="D1388" s="27" t="str">
        <f t="shared" si="349"/>
        <v>N/A</v>
      </c>
      <c r="E1388" s="26">
        <v>44062</v>
      </c>
      <c r="F1388" s="27" t="str">
        <f t="shared" si="350"/>
        <v>N/A</v>
      </c>
      <c r="G1388" s="26">
        <v>28281</v>
      </c>
      <c r="H1388" s="27" t="str">
        <f t="shared" si="351"/>
        <v>N/A</v>
      </c>
      <c r="I1388" s="28">
        <v>-28.3</v>
      </c>
      <c r="J1388" s="28">
        <v>-35.799999999999997</v>
      </c>
      <c r="K1388" s="29" t="s">
        <v>1193</v>
      </c>
      <c r="L1388" s="30" t="str">
        <f t="shared" si="352"/>
        <v>No</v>
      </c>
    </row>
    <row r="1389" spans="1:12">
      <c r="A1389" s="46" t="s">
        <v>577</v>
      </c>
      <c r="B1389" s="25" t="s">
        <v>49</v>
      </c>
      <c r="C1389" s="31">
        <v>3178.6233741000001</v>
      </c>
      <c r="D1389" s="27" t="str">
        <f t="shared" si="349"/>
        <v>N/A</v>
      </c>
      <c r="E1389" s="31">
        <v>4831.5015432999999</v>
      </c>
      <c r="F1389" s="27" t="str">
        <f t="shared" si="350"/>
        <v>N/A</v>
      </c>
      <c r="G1389" s="31">
        <v>8170.1584810000004</v>
      </c>
      <c r="H1389" s="27" t="str">
        <f t="shared" si="351"/>
        <v>N/A</v>
      </c>
      <c r="I1389" s="28">
        <v>52</v>
      </c>
      <c r="J1389" s="28">
        <v>69.099999999999994</v>
      </c>
      <c r="K1389" s="29" t="s">
        <v>1193</v>
      </c>
      <c r="L1389" s="30" t="str">
        <f t="shared" si="352"/>
        <v>No</v>
      </c>
    </row>
    <row r="1390" spans="1:12">
      <c r="A1390" s="46" t="s">
        <v>578</v>
      </c>
      <c r="B1390" s="25" t="s">
        <v>49</v>
      </c>
      <c r="C1390" s="31">
        <v>19434556</v>
      </c>
      <c r="D1390" s="27" t="str">
        <f t="shared" si="349"/>
        <v>N/A</v>
      </c>
      <c r="E1390" s="31">
        <v>14562636</v>
      </c>
      <c r="F1390" s="27" t="str">
        <f t="shared" si="350"/>
        <v>N/A</v>
      </c>
      <c r="G1390" s="31">
        <v>13313846</v>
      </c>
      <c r="H1390" s="27" t="str">
        <f t="shared" si="351"/>
        <v>N/A</v>
      </c>
      <c r="I1390" s="28">
        <v>-25.1</v>
      </c>
      <c r="J1390" s="28">
        <v>-8.58</v>
      </c>
      <c r="K1390" s="29" t="s">
        <v>1193</v>
      </c>
      <c r="L1390" s="30" t="str">
        <f t="shared" si="352"/>
        <v>Yes</v>
      </c>
    </row>
    <row r="1391" spans="1:12">
      <c r="A1391" s="46" t="s">
        <v>579</v>
      </c>
      <c r="B1391" s="25" t="s">
        <v>49</v>
      </c>
      <c r="C1391" s="26">
        <v>85096</v>
      </c>
      <c r="D1391" s="27" t="str">
        <f t="shared" si="349"/>
        <v>N/A</v>
      </c>
      <c r="E1391" s="26">
        <v>62901</v>
      </c>
      <c r="F1391" s="27" t="str">
        <f t="shared" si="350"/>
        <v>N/A</v>
      </c>
      <c r="G1391" s="26">
        <v>54380</v>
      </c>
      <c r="H1391" s="27" t="str">
        <f t="shared" si="351"/>
        <v>N/A</v>
      </c>
      <c r="I1391" s="28">
        <v>-26.1</v>
      </c>
      <c r="J1391" s="28">
        <v>-13.5</v>
      </c>
      <c r="K1391" s="29" t="s">
        <v>1193</v>
      </c>
      <c r="L1391" s="30" t="str">
        <f t="shared" si="352"/>
        <v>Yes</v>
      </c>
    </row>
    <row r="1392" spans="1:12">
      <c r="A1392" s="46" t="s">
        <v>580</v>
      </c>
      <c r="B1392" s="25" t="s">
        <v>49</v>
      </c>
      <c r="C1392" s="31">
        <v>228.38389584000001</v>
      </c>
      <c r="D1392" s="27" t="str">
        <f t="shared" si="349"/>
        <v>N/A</v>
      </c>
      <c r="E1392" s="31">
        <v>231.51676444</v>
      </c>
      <c r="F1392" s="27" t="str">
        <f t="shared" si="350"/>
        <v>N/A</v>
      </c>
      <c r="G1392" s="31">
        <v>244.82982713999999</v>
      </c>
      <c r="H1392" s="27" t="str">
        <f t="shared" si="351"/>
        <v>N/A</v>
      </c>
      <c r="I1392" s="28">
        <v>1.3720000000000001</v>
      </c>
      <c r="J1392" s="28">
        <v>5.75</v>
      </c>
      <c r="K1392" s="29" t="s">
        <v>1193</v>
      </c>
      <c r="L1392" s="30" t="str">
        <f t="shared" si="352"/>
        <v>Yes</v>
      </c>
    </row>
    <row r="1393" spans="1:12">
      <c r="A1393" s="46" t="s">
        <v>590</v>
      </c>
      <c r="B1393" s="25" t="s">
        <v>49</v>
      </c>
      <c r="C1393" s="31">
        <v>19401940</v>
      </c>
      <c r="D1393" s="27" t="str">
        <f t="shared" si="349"/>
        <v>N/A</v>
      </c>
      <c r="E1393" s="31">
        <v>13331410</v>
      </c>
      <c r="F1393" s="27" t="str">
        <f t="shared" si="350"/>
        <v>N/A</v>
      </c>
      <c r="G1393" s="31">
        <v>10834646</v>
      </c>
      <c r="H1393" s="27" t="str">
        <f t="shared" si="351"/>
        <v>N/A</v>
      </c>
      <c r="I1393" s="28">
        <v>-31.3</v>
      </c>
      <c r="J1393" s="28">
        <v>-18.7</v>
      </c>
      <c r="K1393" s="29" t="s">
        <v>1193</v>
      </c>
      <c r="L1393" s="30" t="str">
        <f t="shared" si="352"/>
        <v>Yes</v>
      </c>
    </row>
    <row r="1394" spans="1:12">
      <c r="A1394" s="46" t="s">
        <v>592</v>
      </c>
      <c r="B1394" s="25" t="s">
        <v>49</v>
      </c>
      <c r="C1394" s="26">
        <v>58895</v>
      </c>
      <c r="D1394" s="27" t="str">
        <f t="shared" si="349"/>
        <v>N/A</v>
      </c>
      <c r="E1394" s="26">
        <v>41861</v>
      </c>
      <c r="F1394" s="27" t="str">
        <f t="shared" si="350"/>
        <v>N/A</v>
      </c>
      <c r="G1394" s="26">
        <v>33412</v>
      </c>
      <c r="H1394" s="27" t="str">
        <f t="shared" si="351"/>
        <v>N/A</v>
      </c>
      <c r="I1394" s="28">
        <v>-28.9</v>
      </c>
      <c r="J1394" s="28">
        <v>-20.2</v>
      </c>
      <c r="K1394" s="29" t="s">
        <v>1193</v>
      </c>
      <c r="L1394" s="30" t="str">
        <f t="shared" si="352"/>
        <v>Yes</v>
      </c>
    </row>
    <row r="1395" spans="1:12">
      <c r="A1395" s="46" t="s">
        <v>591</v>
      </c>
      <c r="B1395" s="25" t="s">
        <v>49</v>
      </c>
      <c r="C1395" s="31">
        <v>329.43271924999999</v>
      </c>
      <c r="D1395" s="27" t="str">
        <f t="shared" si="349"/>
        <v>N/A</v>
      </c>
      <c r="E1395" s="31">
        <v>318.46850289999998</v>
      </c>
      <c r="F1395" s="27" t="str">
        <f t="shared" si="350"/>
        <v>N/A</v>
      </c>
      <c r="G1395" s="31">
        <v>324.27409313999999</v>
      </c>
      <c r="H1395" s="27" t="str">
        <f t="shared" si="351"/>
        <v>N/A</v>
      </c>
      <c r="I1395" s="28">
        <v>-3.33</v>
      </c>
      <c r="J1395" s="28">
        <v>1.823</v>
      </c>
      <c r="K1395" s="29" t="s">
        <v>1193</v>
      </c>
      <c r="L1395" s="30" t="str">
        <f t="shared" si="352"/>
        <v>Yes</v>
      </c>
    </row>
    <row r="1396" spans="1:12">
      <c r="A1396" s="46" t="s">
        <v>581</v>
      </c>
      <c r="B1396" s="25" t="s">
        <v>49</v>
      </c>
      <c r="C1396" s="31">
        <v>1694</v>
      </c>
      <c r="D1396" s="27" t="str">
        <f t="shared" si="349"/>
        <v>N/A</v>
      </c>
      <c r="E1396" s="31">
        <v>0</v>
      </c>
      <c r="F1396" s="27" t="str">
        <f t="shared" si="350"/>
        <v>N/A</v>
      </c>
      <c r="G1396" s="31">
        <v>3542</v>
      </c>
      <c r="H1396" s="27" t="str">
        <f t="shared" si="351"/>
        <v>N/A</v>
      </c>
      <c r="I1396" s="28">
        <v>-100</v>
      </c>
      <c r="J1396" s="28" t="s">
        <v>1207</v>
      </c>
      <c r="K1396" s="29" t="s">
        <v>1193</v>
      </c>
      <c r="L1396" s="30" t="str">
        <f t="shared" si="352"/>
        <v>N/A</v>
      </c>
    </row>
    <row r="1397" spans="1:12">
      <c r="A1397" s="46" t="s">
        <v>582</v>
      </c>
      <c r="B1397" s="25" t="s">
        <v>49</v>
      </c>
      <c r="C1397" s="26">
        <v>11</v>
      </c>
      <c r="D1397" s="27" t="str">
        <f t="shared" si="349"/>
        <v>N/A</v>
      </c>
      <c r="E1397" s="26">
        <v>0</v>
      </c>
      <c r="F1397" s="27" t="str">
        <f t="shared" si="350"/>
        <v>N/A</v>
      </c>
      <c r="G1397" s="26">
        <v>11</v>
      </c>
      <c r="H1397" s="27" t="str">
        <f t="shared" si="351"/>
        <v>N/A</v>
      </c>
      <c r="I1397" s="28">
        <v>-100</v>
      </c>
      <c r="J1397" s="28" t="s">
        <v>1207</v>
      </c>
      <c r="K1397" s="29" t="s">
        <v>1193</v>
      </c>
      <c r="L1397" s="30" t="str">
        <f t="shared" si="352"/>
        <v>N/A</v>
      </c>
    </row>
    <row r="1398" spans="1:12">
      <c r="A1398" s="46" t="s">
        <v>583</v>
      </c>
      <c r="B1398" s="25" t="s">
        <v>49</v>
      </c>
      <c r="C1398" s="31">
        <v>242</v>
      </c>
      <c r="D1398" s="27" t="str">
        <f t="shared" si="349"/>
        <v>N/A</v>
      </c>
      <c r="E1398" s="31" t="s">
        <v>1207</v>
      </c>
      <c r="F1398" s="27" t="str">
        <f t="shared" si="350"/>
        <v>N/A</v>
      </c>
      <c r="G1398" s="31">
        <v>590.33333332999996</v>
      </c>
      <c r="H1398" s="27" t="str">
        <f t="shared" si="351"/>
        <v>N/A</v>
      </c>
      <c r="I1398" s="28" t="s">
        <v>1207</v>
      </c>
      <c r="J1398" s="28" t="s">
        <v>1207</v>
      </c>
      <c r="K1398" s="29" t="s">
        <v>1193</v>
      </c>
      <c r="L1398" s="30" t="str">
        <f t="shared" si="352"/>
        <v>N/A</v>
      </c>
    </row>
    <row r="1399" spans="1:12" ht="12.75" customHeight="1">
      <c r="A1399" s="46" t="s">
        <v>849</v>
      </c>
      <c r="B1399" s="25" t="s">
        <v>49</v>
      </c>
      <c r="C1399" s="31">
        <v>147803961</v>
      </c>
      <c r="D1399" s="27" t="str">
        <f t="shared" si="349"/>
        <v>N/A</v>
      </c>
      <c r="E1399" s="31">
        <v>179288773</v>
      </c>
      <c r="F1399" s="27" t="str">
        <f t="shared" si="350"/>
        <v>N/A</v>
      </c>
      <c r="G1399" s="31">
        <v>208842133</v>
      </c>
      <c r="H1399" s="27" t="str">
        <f t="shared" si="351"/>
        <v>N/A</v>
      </c>
      <c r="I1399" s="28">
        <v>21.3</v>
      </c>
      <c r="J1399" s="28">
        <v>16.48</v>
      </c>
      <c r="K1399" s="29" t="s">
        <v>1193</v>
      </c>
      <c r="L1399" s="30" t="str">
        <f t="shared" si="352"/>
        <v>Yes</v>
      </c>
    </row>
    <row r="1400" spans="1:12">
      <c r="A1400" s="46" t="s">
        <v>584</v>
      </c>
      <c r="B1400" s="25" t="s">
        <v>49</v>
      </c>
      <c r="C1400" s="26">
        <v>20941</v>
      </c>
      <c r="D1400" s="27" t="str">
        <f t="shared" si="349"/>
        <v>N/A</v>
      </c>
      <c r="E1400" s="26">
        <v>21854</v>
      </c>
      <c r="F1400" s="27" t="str">
        <f t="shared" si="350"/>
        <v>N/A</v>
      </c>
      <c r="G1400" s="26">
        <v>21880</v>
      </c>
      <c r="H1400" s="27" t="str">
        <f t="shared" si="351"/>
        <v>N/A</v>
      </c>
      <c r="I1400" s="28">
        <v>4.3600000000000003</v>
      </c>
      <c r="J1400" s="28">
        <v>0.11899999999999999</v>
      </c>
      <c r="K1400" s="29" t="s">
        <v>1193</v>
      </c>
      <c r="L1400" s="30" t="str">
        <f t="shared" si="352"/>
        <v>Yes</v>
      </c>
    </row>
    <row r="1401" spans="1:12">
      <c r="A1401" s="46" t="s">
        <v>585</v>
      </c>
      <c r="B1401" s="25" t="s">
        <v>49</v>
      </c>
      <c r="C1401" s="31">
        <v>7058.1137958999998</v>
      </c>
      <c r="D1401" s="27" t="str">
        <f t="shared" si="349"/>
        <v>N/A</v>
      </c>
      <c r="E1401" s="31">
        <v>8203.9339708999996</v>
      </c>
      <c r="F1401" s="27" t="str">
        <f t="shared" si="350"/>
        <v>N/A</v>
      </c>
      <c r="G1401" s="31">
        <v>9544.8872486</v>
      </c>
      <c r="H1401" s="27" t="str">
        <f t="shared" si="351"/>
        <v>N/A</v>
      </c>
      <c r="I1401" s="28">
        <v>16.23</v>
      </c>
      <c r="J1401" s="28">
        <v>16.350000000000001</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352749706</v>
      </c>
      <c r="D1403" s="27" t="str">
        <f t="shared" ref="D1403:D1426" si="353">IF($B1403="N/A","N/A",IF(C1403&gt;10,"No",IF(C1403&lt;-10,"No","Yes")))</f>
        <v>N/A</v>
      </c>
      <c r="E1403" s="53">
        <v>398516294</v>
      </c>
      <c r="F1403" s="27" t="str">
        <f t="shared" ref="F1403:F1426" si="354">IF($B1403="N/A","N/A",IF(E1403&gt;10,"No",IF(E1403&lt;-10,"No","Yes")))</f>
        <v>N/A</v>
      </c>
      <c r="G1403" s="53">
        <v>445416491</v>
      </c>
      <c r="H1403" s="27" t="str">
        <f t="shared" ref="H1403:H1426" si="355">IF($B1403="N/A","N/A",IF(G1403&gt;10,"No",IF(G1403&lt;-10,"No","Yes")))</f>
        <v>N/A</v>
      </c>
      <c r="I1403" s="28">
        <v>12.97</v>
      </c>
      <c r="J1403" s="28">
        <v>11.77</v>
      </c>
      <c r="K1403" s="29" t="s">
        <v>1193</v>
      </c>
      <c r="L1403" s="30" t="str">
        <f t="shared" ref="L1403:L1426" si="356">IF(J1403="Div by 0", "N/A", IF(K1403="N/A","N/A", IF(J1403&gt;VALUE(MID(K1403,1,2)), "No", IF(J1403&lt;-1*VALUE(MID(K1403,1,2)), "No", "Yes"))))</f>
        <v>Yes</v>
      </c>
    </row>
    <row r="1404" spans="1:12">
      <c r="A1404" s="49" t="s">
        <v>455</v>
      </c>
      <c r="B1404" s="25" t="s">
        <v>49</v>
      </c>
      <c r="C1404" s="37">
        <v>27235</v>
      </c>
      <c r="D1404" s="37" t="str">
        <f t="shared" si="353"/>
        <v>N/A</v>
      </c>
      <c r="E1404" s="37">
        <v>27088</v>
      </c>
      <c r="F1404" s="37" t="str">
        <f t="shared" si="354"/>
        <v>N/A</v>
      </c>
      <c r="G1404" s="37">
        <v>27697</v>
      </c>
      <c r="H1404" s="27" t="str">
        <f t="shared" si="355"/>
        <v>N/A</v>
      </c>
      <c r="I1404" s="28">
        <v>-0.54</v>
      </c>
      <c r="J1404" s="28">
        <v>2.2480000000000002</v>
      </c>
      <c r="K1404" s="29" t="s">
        <v>1193</v>
      </c>
      <c r="L1404" s="30" t="str">
        <f t="shared" si="356"/>
        <v>Yes</v>
      </c>
    </row>
    <row r="1405" spans="1:12" ht="12.75" customHeight="1">
      <c r="A1405" s="49" t="s">
        <v>753</v>
      </c>
      <c r="B1405" s="25" t="s">
        <v>49</v>
      </c>
      <c r="C1405" s="53">
        <v>12952.072921000001</v>
      </c>
      <c r="D1405" s="27" t="str">
        <f t="shared" si="353"/>
        <v>N/A</v>
      </c>
      <c r="E1405" s="53">
        <v>14711.912802999999</v>
      </c>
      <c r="F1405" s="27" t="str">
        <f t="shared" si="354"/>
        <v>N/A</v>
      </c>
      <c r="G1405" s="53">
        <v>16081.759432000001</v>
      </c>
      <c r="H1405" s="27" t="str">
        <f t="shared" si="355"/>
        <v>N/A</v>
      </c>
      <c r="I1405" s="28">
        <v>13.59</v>
      </c>
      <c r="J1405" s="28">
        <v>9.3109999999999999</v>
      </c>
      <c r="K1405" s="29" t="s">
        <v>1193</v>
      </c>
      <c r="L1405" s="30" t="str">
        <f t="shared" si="356"/>
        <v>Yes</v>
      </c>
    </row>
    <row r="1406" spans="1:12">
      <c r="A1406" s="48" t="s">
        <v>524</v>
      </c>
      <c r="B1406" s="25" t="s">
        <v>49</v>
      </c>
      <c r="C1406" s="53">
        <v>7767.3210963000001</v>
      </c>
      <c r="D1406" s="27" t="str">
        <f t="shared" si="353"/>
        <v>N/A</v>
      </c>
      <c r="E1406" s="53">
        <v>8823.8137726999994</v>
      </c>
      <c r="F1406" s="27" t="str">
        <f t="shared" si="354"/>
        <v>N/A</v>
      </c>
      <c r="G1406" s="53">
        <v>10082.181193</v>
      </c>
      <c r="H1406" s="27" t="str">
        <f t="shared" si="355"/>
        <v>N/A</v>
      </c>
      <c r="I1406" s="28">
        <v>13.6</v>
      </c>
      <c r="J1406" s="28">
        <v>14.26</v>
      </c>
      <c r="K1406" s="29" t="s">
        <v>1193</v>
      </c>
      <c r="L1406" s="30" t="str">
        <f t="shared" si="356"/>
        <v>Yes</v>
      </c>
    </row>
    <row r="1407" spans="1:12">
      <c r="A1407" s="48" t="s">
        <v>527</v>
      </c>
      <c r="B1407" s="25" t="s">
        <v>49</v>
      </c>
      <c r="C1407" s="53">
        <v>16466.932679000001</v>
      </c>
      <c r="D1407" s="27" t="str">
        <f t="shared" si="353"/>
        <v>N/A</v>
      </c>
      <c r="E1407" s="53">
        <v>18790.672106000002</v>
      </c>
      <c r="F1407" s="27" t="str">
        <f t="shared" si="354"/>
        <v>N/A</v>
      </c>
      <c r="G1407" s="53">
        <v>20143.364173999998</v>
      </c>
      <c r="H1407" s="27" t="str">
        <f t="shared" si="355"/>
        <v>N/A</v>
      </c>
      <c r="I1407" s="28">
        <v>14.11</v>
      </c>
      <c r="J1407" s="28">
        <v>7.1989999999999998</v>
      </c>
      <c r="K1407" s="29" t="s">
        <v>1193</v>
      </c>
      <c r="L1407" s="30" t="str">
        <f t="shared" si="356"/>
        <v>Yes</v>
      </c>
    </row>
    <row r="1408" spans="1:12">
      <c r="A1408" s="48" t="s">
        <v>530</v>
      </c>
      <c r="B1408" s="25" t="s">
        <v>49</v>
      </c>
      <c r="C1408" s="53">
        <v>4793.1492205000004</v>
      </c>
      <c r="D1408" s="27" t="str">
        <f t="shared" si="353"/>
        <v>N/A</v>
      </c>
      <c r="E1408" s="53">
        <v>6145.2172619000003</v>
      </c>
      <c r="F1408" s="27" t="str">
        <f t="shared" si="354"/>
        <v>N/A</v>
      </c>
      <c r="G1408" s="53">
        <v>4801.7596154000003</v>
      </c>
      <c r="H1408" s="27" t="str">
        <f t="shared" si="355"/>
        <v>N/A</v>
      </c>
      <c r="I1408" s="28">
        <v>28.21</v>
      </c>
      <c r="J1408" s="28">
        <v>-21.9</v>
      </c>
      <c r="K1408" s="29" t="s">
        <v>1193</v>
      </c>
      <c r="L1408" s="30" t="str">
        <f t="shared" si="356"/>
        <v>Yes</v>
      </c>
    </row>
    <row r="1409" spans="1:12">
      <c r="A1409" s="48" t="s">
        <v>532</v>
      </c>
      <c r="B1409" s="25" t="s">
        <v>49</v>
      </c>
      <c r="C1409" s="53">
        <v>1127.0103093</v>
      </c>
      <c r="D1409" s="27" t="str">
        <f t="shared" si="353"/>
        <v>N/A</v>
      </c>
      <c r="E1409" s="53">
        <v>6723.4068626999997</v>
      </c>
      <c r="F1409" s="27" t="str">
        <f t="shared" si="354"/>
        <v>N/A</v>
      </c>
      <c r="G1409" s="53">
        <v>9962.9953774999994</v>
      </c>
      <c r="H1409" s="27" t="str">
        <f t="shared" si="355"/>
        <v>N/A</v>
      </c>
      <c r="I1409" s="28">
        <v>496.6</v>
      </c>
      <c r="J1409" s="28">
        <v>48.18</v>
      </c>
      <c r="K1409" s="29" t="s">
        <v>1193</v>
      </c>
      <c r="L1409" s="30" t="str">
        <f t="shared" si="356"/>
        <v>No</v>
      </c>
    </row>
    <row r="1410" spans="1:12" ht="12.75" customHeight="1">
      <c r="A1410" s="46" t="s">
        <v>456</v>
      </c>
      <c r="B1410" s="25" t="s">
        <v>49</v>
      </c>
      <c r="C1410" s="27">
        <v>3.9651341900000001</v>
      </c>
      <c r="D1410" s="27" t="str">
        <f t="shared" si="353"/>
        <v>N/A</v>
      </c>
      <c r="E1410" s="27">
        <v>5.3014764595999999</v>
      </c>
      <c r="F1410" s="27" t="str">
        <f t="shared" si="354"/>
        <v>N/A</v>
      </c>
      <c r="G1410" s="27">
        <v>6.9658535604000003</v>
      </c>
      <c r="H1410" s="27" t="str">
        <f t="shared" si="355"/>
        <v>N/A</v>
      </c>
      <c r="I1410" s="28">
        <v>33.700000000000003</v>
      </c>
      <c r="J1410" s="28">
        <v>31.39</v>
      </c>
      <c r="K1410" s="29" t="s">
        <v>1193</v>
      </c>
      <c r="L1410" s="30" t="str">
        <f t="shared" si="356"/>
        <v>No</v>
      </c>
    </row>
    <row r="1411" spans="1:12">
      <c r="A1411" s="48" t="s">
        <v>524</v>
      </c>
      <c r="B1411" s="25" t="s">
        <v>49</v>
      </c>
      <c r="C1411" s="27">
        <v>14.605397261</v>
      </c>
      <c r="D1411" s="27" t="str">
        <f t="shared" si="353"/>
        <v>N/A</v>
      </c>
      <c r="E1411" s="27">
        <v>15.336220033</v>
      </c>
      <c r="F1411" s="27" t="str">
        <f t="shared" si="354"/>
        <v>N/A</v>
      </c>
      <c r="G1411" s="27">
        <v>15.334284297</v>
      </c>
      <c r="H1411" s="27" t="str">
        <f t="shared" si="355"/>
        <v>N/A</v>
      </c>
      <c r="I1411" s="28">
        <v>5.0039999999999996</v>
      </c>
      <c r="J1411" s="28">
        <v>-1.2999999999999999E-2</v>
      </c>
      <c r="K1411" s="29" t="s">
        <v>1193</v>
      </c>
      <c r="L1411" s="30" t="str">
        <f t="shared" si="356"/>
        <v>Yes</v>
      </c>
    </row>
    <row r="1412" spans="1:12">
      <c r="A1412" s="48" t="s">
        <v>527</v>
      </c>
      <c r="B1412" s="25" t="s">
        <v>49</v>
      </c>
      <c r="C1412" s="27">
        <v>12.271212491</v>
      </c>
      <c r="D1412" s="27" t="str">
        <f t="shared" si="353"/>
        <v>N/A</v>
      </c>
      <c r="E1412" s="27">
        <v>14.265686171</v>
      </c>
      <c r="F1412" s="27" t="str">
        <f t="shared" si="354"/>
        <v>N/A</v>
      </c>
      <c r="G1412" s="27">
        <v>15.945521214999999</v>
      </c>
      <c r="H1412" s="27" t="str">
        <f t="shared" si="355"/>
        <v>N/A</v>
      </c>
      <c r="I1412" s="28">
        <v>16.25</v>
      </c>
      <c r="J1412" s="28">
        <v>11.78</v>
      </c>
      <c r="K1412" s="29" t="s">
        <v>1193</v>
      </c>
      <c r="L1412" s="30" t="str">
        <f t="shared" si="356"/>
        <v>Yes</v>
      </c>
    </row>
    <row r="1413" spans="1:12">
      <c r="A1413" s="48" t="s">
        <v>530</v>
      </c>
      <c r="B1413" s="25" t="s">
        <v>49</v>
      </c>
      <c r="C1413" s="27">
        <v>0.1229779845</v>
      </c>
      <c r="D1413" s="27" t="str">
        <f t="shared" si="353"/>
        <v>N/A</v>
      </c>
      <c r="E1413" s="27">
        <v>0.1356715134</v>
      </c>
      <c r="F1413" s="27" t="str">
        <f t="shared" si="354"/>
        <v>N/A</v>
      </c>
      <c r="G1413" s="27">
        <v>0.24117759599999999</v>
      </c>
      <c r="H1413" s="27" t="str">
        <f t="shared" si="355"/>
        <v>N/A</v>
      </c>
      <c r="I1413" s="28">
        <v>10.32</v>
      </c>
      <c r="J1413" s="28">
        <v>77.77</v>
      </c>
      <c r="K1413" s="29" t="s">
        <v>1193</v>
      </c>
      <c r="L1413" s="30" t="str">
        <f t="shared" si="356"/>
        <v>No</v>
      </c>
    </row>
    <row r="1414" spans="1:12">
      <c r="A1414" s="48" t="s">
        <v>532</v>
      </c>
      <c r="B1414" s="25" t="s">
        <v>49</v>
      </c>
      <c r="C1414" s="27">
        <v>0.24511042599999999</v>
      </c>
      <c r="D1414" s="27" t="str">
        <f t="shared" si="353"/>
        <v>N/A</v>
      </c>
      <c r="E1414" s="27">
        <v>0.48802660219999999</v>
      </c>
      <c r="F1414" s="27" t="str">
        <f t="shared" si="354"/>
        <v>N/A</v>
      </c>
      <c r="G1414" s="27">
        <v>1.1665737961</v>
      </c>
      <c r="H1414" s="27" t="str">
        <f t="shared" si="355"/>
        <v>N/A</v>
      </c>
      <c r="I1414" s="28">
        <v>99.1</v>
      </c>
      <c r="J1414" s="28">
        <v>139</v>
      </c>
      <c r="K1414" s="29" t="s">
        <v>1193</v>
      </c>
      <c r="L1414" s="30" t="str">
        <f t="shared" si="356"/>
        <v>No</v>
      </c>
    </row>
    <row r="1415" spans="1:12" ht="25.5" customHeight="1">
      <c r="A1415" s="49" t="s">
        <v>745</v>
      </c>
      <c r="B1415" s="25" t="s">
        <v>49</v>
      </c>
      <c r="C1415" s="53">
        <v>146181326</v>
      </c>
      <c r="D1415" s="27" t="str">
        <f t="shared" si="353"/>
        <v>N/A</v>
      </c>
      <c r="E1415" s="53">
        <v>177707997</v>
      </c>
      <c r="F1415" s="27" t="str">
        <f t="shared" si="354"/>
        <v>N/A</v>
      </c>
      <c r="G1415" s="53">
        <v>207022211</v>
      </c>
      <c r="H1415" s="27" t="str">
        <f t="shared" si="355"/>
        <v>N/A</v>
      </c>
      <c r="I1415" s="28">
        <v>21.57</v>
      </c>
      <c r="J1415" s="28">
        <v>16.5</v>
      </c>
      <c r="K1415" s="29" t="s">
        <v>1193</v>
      </c>
      <c r="L1415" s="30" t="str">
        <f t="shared" si="356"/>
        <v>Yes</v>
      </c>
    </row>
    <row r="1416" spans="1:12" ht="12.75" customHeight="1">
      <c r="A1416" s="49" t="s">
        <v>457</v>
      </c>
      <c r="B1416" s="25" t="s">
        <v>49</v>
      </c>
      <c r="C1416" s="37">
        <v>20795</v>
      </c>
      <c r="D1416" s="37" t="str">
        <f t="shared" si="353"/>
        <v>N/A</v>
      </c>
      <c r="E1416" s="37">
        <v>21736</v>
      </c>
      <c r="F1416" s="37" t="str">
        <f t="shared" si="354"/>
        <v>N/A</v>
      </c>
      <c r="G1416" s="37">
        <v>21740</v>
      </c>
      <c r="H1416" s="27" t="str">
        <f t="shared" si="355"/>
        <v>N/A</v>
      </c>
      <c r="I1416" s="28">
        <v>4.5250000000000004</v>
      </c>
      <c r="J1416" s="28">
        <v>1.84E-2</v>
      </c>
      <c r="K1416" s="29" t="s">
        <v>1193</v>
      </c>
      <c r="L1416" s="30" t="str">
        <f t="shared" si="356"/>
        <v>Yes</v>
      </c>
    </row>
    <row r="1417" spans="1:12" ht="25.5">
      <c r="A1417" s="49" t="s">
        <v>754</v>
      </c>
      <c r="B1417" s="25" t="s">
        <v>49</v>
      </c>
      <c r="C1417" s="53">
        <v>7029.6381823000002</v>
      </c>
      <c r="D1417" s="27" t="str">
        <f t="shared" si="353"/>
        <v>N/A</v>
      </c>
      <c r="E1417" s="53">
        <v>8175.7451693000003</v>
      </c>
      <c r="F1417" s="27" t="str">
        <f t="shared" si="354"/>
        <v>N/A</v>
      </c>
      <c r="G1417" s="53">
        <v>9522.6408004000004</v>
      </c>
      <c r="H1417" s="27" t="str">
        <f t="shared" si="355"/>
        <v>N/A</v>
      </c>
      <c r="I1417" s="28">
        <v>16.3</v>
      </c>
      <c r="J1417" s="28">
        <v>16.47</v>
      </c>
      <c r="K1417" s="29" t="s">
        <v>1193</v>
      </c>
      <c r="L1417" s="30" t="str">
        <f t="shared" si="356"/>
        <v>Yes</v>
      </c>
    </row>
    <row r="1418" spans="1:12">
      <c r="A1418" s="48" t="s">
        <v>586</v>
      </c>
      <c r="B1418" s="25" t="s">
        <v>49</v>
      </c>
      <c r="C1418" s="53">
        <v>6876.9302249000002</v>
      </c>
      <c r="D1418" s="27" t="str">
        <f t="shared" si="353"/>
        <v>N/A</v>
      </c>
      <c r="E1418" s="53">
        <v>7916.7955442000002</v>
      </c>
      <c r="F1418" s="27" t="str">
        <f t="shared" si="354"/>
        <v>N/A</v>
      </c>
      <c r="G1418" s="53">
        <v>9233.6902981000003</v>
      </c>
      <c r="H1418" s="27" t="str">
        <f t="shared" si="355"/>
        <v>N/A</v>
      </c>
      <c r="I1418" s="28">
        <v>15.12</v>
      </c>
      <c r="J1418" s="28">
        <v>16.63</v>
      </c>
      <c r="K1418" s="29" t="s">
        <v>1193</v>
      </c>
      <c r="L1418" s="30" t="str">
        <f t="shared" si="356"/>
        <v>Yes</v>
      </c>
    </row>
    <row r="1419" spans="1:12">
      <c r="A1419" s="48" t="s">
        <v>587</v>
      </c>
      <c r="B1419" s="25" t="s">
        <v>49</v>
      </c>
      <c r="C1419" s="53">
        <v>7140.3496328000001</v>
      </c>
      <c r="D1419" s="27" t="str">
        <f t="shared" si="353"/>
        <v>N/A</v>
      </c>
      <c r="E1419" s="53">
        <v>8347.1637374000002</v>
      </c>
      <c r="F1419" s="27" t="str">
        <f t="shared" si="354"/>
        <v>N/A</v>
      </c>
      <c r="G1419" s="53">
        <v>9710.4850908999997</v>
      </c>
      <c r="H1419" s="27" t="str">
        <f t="shared" si="355"/>
        <v>N/A</v>
      </c>
      <c r="I1419" s="28">
        <v>16.899999999999999</v>
      </c>
      <c r="J1419" s="28">
        <v>16.329999999999998</v>
      </c>
      <c r="K1419" s="29" t="s">
        <v>1193</v>
      </c>
      <c r="L1419" s="30" t="str">
        <f t="shared" si="356"/>
        <v>Yes</v>
      </c>
    </row>
    <row r="1420" spans="1:12">
      <c r="A1420" s="48" t="s">
        <v>588</v>
      </c>
      <c r="B1420" s="25" t="s">
        <v>49</v>
      </c>
      <c r="C1420" s="53">
        <v>12273.756098</v>
      </c>
      <c r="D1420" s="27" t="str">
        <f t="shared" si="353"/>
        <v>N/A</v>
      </c>
      <c r="E1420" s="53">
        <v>16243.606556999999</v>
      </c>
      <c r="F1420" s="27" t="str">
        <f t="shared" si="354"/>
        <v>N/A</v>
      </c>
      <c r="G1420" s="53">
        <v>14185.788888999999</v>
      </c>
      <c r="H1420" s="27" t="str">
        <f t="shared" si="355"/>
        <v>N/A</v>
      </c>
      <c r="I1420" s="28">
        <v>32.340000000000003</v>
      </c>
      <c r="J1420" s="28">
        <v>-12.7</v>
      </c>
      <c r="K1420" s="29" t="s">
        <v>1193</v>
      </c>
      <c r="L1420" s="30" t="str">
        <f t="shared" si="356"/>
        <v>Yes</v>
      </c>
    </row>
    <row r="1421" spans="1:12">
      <c r="A1421" s="48" t="s">
        <v>589</v>
      </c>
      <c r="B1421" s="25" t="s">
        <v>49</v>
      </c>
      <c r="C1421" s="53">
        <v>2363.2380951999999</v>
      </c>
      <c r="D1421" s="27" t="str">
        <f t="shared" si="353"/>
        <v>N/A</v>
      </c>
      <c r="E1421" s="53">
        <v>7612.8836207000004</v>
      </c>
      <c r="F1421" s="27" t="str">
        <f t="shared" si="354"/>
        <v>N/A</v>
      </c>
      <c r="G1421" s="53">
        <v>9031.6761005999997</v>
      </c>
      <c r="H1421" s="27" t="str">
        <f t="shared" si="355"/>
        <v>N/A</v>
      </c>
      <c r="I1421" s="28">
        <v>222.1</v>
      </c>
      <c r="J1421" s="28">
        <v>18.64</v>
      </c>
      <c r="K1421" s="29" t="s">
        <v>1193</v>
      </c>
      <c r="L1421" s="30" t="str">
        <f t="shared" si="356"/>
        <v>Yes</v>
      </c>
    </row>
    <row r="1422" spans="1:12" ht="25.5">
      <c r="A1422" s="46" t="s">
        <v>458</v>
      </c>
      <c r="B1422" s="25" t="s">
        <v>49</v>
      </c>
      <c r="C1422" s="27">
        <v>3.0275368269</v>
      </c>
      <c r="D1422" s="27" t="str">
        <f t="shared" si="353"/>
        <v>N/A</v>
      </c>
      <c r="E1422" s="27">
        <v>4.2540199470999998</v>
      </c>
      <c r="F1422" s="27" t="str">
        <f t="shared" si="354"/>
        <v>N/A</v>
      </c>
      <c r="G1422" s="27">
        <v>5.4676555729</v>
      </c>
      <c r="H1422" s="27" t="str">
        <f t="shared" si="355"/>
        <v>N/A</v>
      </c>
      <c r="I1422" s="28">
        <v>40.51</v>
      </c>
      <c r="J1422" s="28">
        <v>28.53</v>
      </c>
      <c r="K1422" s="29" t="s">
        <v>1193</v>
      </c>
      <c r="L1422" s="30" t="str">
        <f t="shared" si="356"/>
        <v>Yes</v>
      </c>
    </row>
    <row r="1423" spans="1:12">
      <c r="A1423" s="48" t="s">
        <v>524</v>
      </c>
      <c r="B1423" s="25" t="s">
        <v>49</v>
      </c>
      <c r="C1423" s="27">
        <v>13.52712663</v>
      </c>
      <c r="D1423" s="27" t="str">
        <f t="shared" si="353"/>
        <v>N/A</v>
      </c>
      <c r="E1423" s="27">
        <v>14.153377288</v>
      </c>
      <c r="F1423" s="27" t="str">
        <f t="shared" si="354"/>
        <v>N/A</v>
      </c>
      <c r="G1423" s="27">
        <v>13.887682957000001</v>
      </c>
      <c r="H1423" s="27" t="str">
        <f t="shared" si="355"/>
        <v>N/A</v>
      </c>
      <c r="I1423" s="28">
        <v>4.63</v>
      </c>
      <c r="J1423" s="28">
        <v>-1.88</v>
      </c>
      <c r="K1423" s="29" t="s">
        <v>1193</v>
      </c>
      <c r="L1423" s="30" t="str">
        <f t="shared" si="356"/>
        <v>Yes</v>
      </c>
    </row>
    <row r="1424" spans="1:12">
      <c r="A1424" s="48" t="s">
        <v>527</v>
      </c>
      <c r="B1424" s="25" t="s">
        <v>49</v>
      </c>
      <c r="C1424" s="27">
        <v>8.5529767314999994</v>
      </c>
      <c r="D1424" s="27" t="str">
        <f t="shared" si="353"/>
        <v>N/A</v>
      </c>
      <c r="E1424" s="27">
        <v>10.635558847</v>
      </c>
      <c r="F1424" s="27" t="str">
        <f t="shared" si="354"/>
        <v>N/A</v>
      </c>
      <c r="G1424" s="27">
        <v>11.786275537</v>
      </c>
      <c r="H1424" s="27" t="str">
        <f t="shared" si="355"/>
        <v>N/A</v>
      </c>
      <c r="I1424" s="28">
        <v>24.35</v>
      </c>
      <c r="J1424" s="28">
        <v>10.82</v>
      </c>
      <c r="K1424" s="29" t="s">
        <v>1193</v>
      </c>
      <c r="L1424" s="30" t="str">
        <f t="shared" si="356"/>
        <v>Yes</v>
      </c>
    </row>
    <row r="1425" spans="1:13">
      <c r="A1425" s="48" t="s">
        <v>530</v>
      </c>
      <c r="B1425" s="25" t="s">
        <v>49</v>
      </c>
      <c r="C1425" s="27">
        <v>1.12296155E-2</v>
      </c>
      <c r="D1425" s="27" t="str">
        <f t="shared" si="353"/>
        <v>N/A</v>
      </c>
      <c r="E1425" s="27">
        <v>2.46308402E-2</v>
      </c>
      <c r="F1425" s="27" t="str">
        <f t="shared" si="354"/>
        <v>N/A</v>
      </c>
      <c r="G1425" s="27">
        <v>5.2177845299999998E-2</v>
      </c>
      <c r="H1425" s="27" t="str">
        <f t="shared" si="355"/>
        <v>N/A</v>
      </c>
      <c r="I1425" s="28">
        <v>119.3</v>
      </c>
      <c r="J1425" s="28">
        <v>111.8</v>
      </c>
      <c r="K1425" s="29" t="s">
        <v>1193</v>
      </c>
      <c r="L1425" s="30" t="str">
        <f t="shared" si="356"/>
        <v>No</v>
      </c>
    </row>
    <row r="1426" spans="1:13">
      <c r="A1426" s="48" t="s">
        <v>532</v>
      </c>
      <c r="B1426" s="25" t="s">
        <v>49</v>
      </c>
      <c r="C1426" s="27">
        <v>1.76883813E-2</v>
      </c>
      <c r="D1426" s="27" t="str">
        <f t="shared" si="353"/>
        <v>N/A</v>
      </c>
      <c r="E1426" s="27">
        <v>0.27750532280000001</v>
      </c>
      <c r="F1426" s="27" t="str">
        <f t="shared" si="354"/>
        <v>N/A</v>
      </c>
      <c r="G1426" s="27">
        <v>0.57160318519999997</v>
      </c>
      <c r="H1426" s="27" t="str">
        <f t="shared" si="355"/>
        <v>N/A</v>
      </c>
      <c r="I1426" s="28">
        <v>1469</v>
      </c>
      <c r="J1426" s="28">
        <v>106</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2012-03-14T18:12:46Z</dcterms:modified>
</cp:coreProperties>
</file>