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508_Systems\MA1\Project Staff Drop\MAX 2012\Deliverables_2018_01_31\State-Specific Validation Tables\"/>
    </mc:Choice>
  </mc:AlternateContent>
  <bookViews>
    <workbookView xWindow="2160" yWindow="2295" windowWidth="13875" windowHeight="8940" tabRatio="669" firstSheet="10" activeTab="1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<sst xmlns="http://schemas.openxmlformats.org/spreadsheetml/2006/main" count="7539" uniqueCount="1750">
  <si>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</si>
  <si>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</si>
  <si>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</si>
  <si>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</si>
  <si>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</si>
  <si>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</si>
  <si>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</si>
  <si>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</si>
  <si>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</si>
  <si>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</si>
  <si>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</si>
  <si>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</si>
  <si>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</si>
  <si>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</si>
  <si>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</si>
  <si>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</si>
  <si>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</si>
  <si>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</si>
  <si>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</si>
  <si>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</si>
  <si>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</si>
  <si>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</si>
  <si>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</si>
  <si>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</si>
  <si>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</si>
  <si>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</si>
  <si>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</si>
  <si>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</si>
  <si>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</si>
  <si>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</si>
  <si>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</si>
  <si>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</si>
  <si>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</si>
  <si>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</si>
  <si>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</si>
  <si>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</si>
  <si>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</si>
  <si>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</si>
  <si>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</si>
  <si>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</si>
  <si>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</si>
  <si>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</si>
  <si>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</si>
  <si>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</si>
  <si>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</si>
  <si>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</si>
  <si>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</si>
  <si>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</si>
  <si>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</si>
  <si>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</si>
  <si>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</si>
  <si>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</si>
  <si>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</si>
  <si>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</si>
  <si>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</si>
  <si>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</si>
  <si>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</si>
  <si>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</si>
  <si>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</si>
  <si>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</si>
  <si>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</si>
  <si>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</si>
  <si>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</si>
  <si>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</si>
  <si>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</si>
  <si>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</si>
  <si>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</si>
  <si>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</si>
  <si>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</si>
  <si>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</si>
  <si>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</si>
  <si>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</si>
  <si>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</si>
  <si>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</si>
  <si>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</si>
  <si>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</si>
  <si>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</si>
  <si>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</si>
  <si>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</si>
  <si>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</si>
  <si>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</si>
  <si>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</si>
  <si>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</si>
  <si>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</si>
  <si>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</si>
  <si>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</si>
  <si>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</si>
  <si>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</si>
  <si>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</si>
  <si>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</si>
  <si>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</si>
  <si>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</si>
  <si>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</si>
  <si>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</si>
  <si>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</si>
  <si>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</si>
  <si>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</si>
  <si>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</si>
  <si>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</si>
  <si>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</si>
  <si>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</si>
  <si>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</si>
  <si>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</si>
  <si>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</si>
  <si>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</si>
  <si>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</si>
  <si>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</si>
  <si>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</si>
  <si>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</si>
  <si>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</si>
  <si>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</si>
  <si>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</si>
  <si>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</si>
  <si>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</si>
  <si>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</si>
  <si>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</si>
  <si>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</si>
  <si>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</si>
  <si>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</si>
  <si>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</si>
  <si>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</si>
  <si>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</si>
  <si>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</si>
  <si>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</si>
  <si>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</si>
  <si>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</si>
  <si>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</si>
  <si>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</si>
  <si>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</si>
  <si>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</si>
  <si>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</si>
  <si>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</si>
  <si>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</si>
  <si>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</si>
  <si>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</si>
  <si>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</si>
  <si>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</si>
  <si>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</si>
  <si>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</si>
  <si>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</si>
  <si>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</si>
  <si>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</si>
  <si>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</si>
  <si>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</si>
  <si>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</si>
  <si>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</si>
  <si>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</si>
  <si>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</si>
  <si>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</si>
  <si>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</si>
  <si>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</si>
  <si>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</si>
  <si>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</si>
  <si>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</si>
  <si>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</si>
  <si>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</si>
  <si>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</si>
  <si>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</si>
  <si>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</si>
  <si>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</si>
  <si>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</si>
  <si>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</si>
  <si>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</si>
  <si>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</si>
  <si>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</si>
  <si>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</si>
  <si>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</si>
  <si>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</si>
  <si>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</si>
  <si>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</si>
  <si>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</si>
  <si>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</si>
  <si>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</si>
  <si>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</si>
  <si>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</si>
  <si>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</si>
  <si>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</si>
  <si>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</si>
  <si>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</si>
  <si>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</si>
  <si>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</si>
  <si>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</si>
  <si>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</si>
  <si>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</si>
  <si>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</si>
  <si>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</si>
  <si>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</si>
  <si>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</si>
  <si>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</si>
  <si>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</si>
  <si>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</si>
  <si>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</si>
  <si>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</si>
  <si>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</si>
  <si>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</si>
  <si>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</si>
  <si>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</si>
  <si>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</si>
  <si>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</si>
  <si>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</si>
  <si>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</si>
  <si>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</si>
  <si>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</si>
  <si>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</si>
  <si>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</si>
  <si>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</si>
  <si>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</si>
  <si>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</si>
  <si>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</si>
  <si>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</si>
  <si>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</si>
  <si>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</si>
  <si>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</si>
  <si>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</si>
  <si>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</si>
  <si>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</si>
  <si>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</si>
  <si>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</si>
  <si>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</si>
  <si>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</si>
  <si>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</si>
  <si>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</si>
  <si>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</si>
  <si>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</si>
  <si>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</si>
  <si>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</si>
  <si>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</si>
  <si>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</si>
  <si>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</si>
  <si>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</si>
  <si>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</si>
  <si>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</si>
  <si>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</si>
  <si>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</si>
  <si>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</si>
  <si>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</si>
  <si>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</si>
  <si>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</si>
  <si>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</si>
  <si>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</si>
  <si>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</si>
  <si>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</si>
  <si>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</si>
  <si>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</si>
  <si>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</si>
  <si>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</si>
  <si>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</si>
  <si>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</si>
  <si>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</si>
  <si>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</si>
  <si>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</si>
  <si>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</si>
  <si>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</si>
  <si>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</si>
  <si>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</si>
  <si>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</si>
  <si>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</si>
  <si>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</si>
  <si>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</si>
  <si>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</si>
  <si>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</si>
  <si>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</si>
  <si>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</si>
  <si>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</si>
  <si>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</si>
  <si>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</si>
  <si>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</si>
  <si>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</si>
  <si>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</si>
  <si>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</si>
  <si>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</si>
  <si>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</si>
  <si>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</si>
  <si>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</si>
  <si>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</si>
  <si>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</si>
  <si>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</si>
  <si>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</si>
  <si>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</si>
  <si>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</si>
  <si>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</si>
  <si>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</si>
  <si>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</si>
  <si>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</si>
  <si>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</si>
  <si>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</si>
  <si>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</si>
  <si>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</si>
  <si>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</si>
  <si>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</si>
  <si>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</si>
  <si>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</si>
  <si>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</si>
  <si>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</si>
  <si>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</si>
  <si>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</si>
  <si>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</si>
  <si>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</si>
  <si>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</si>
  <si>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</si>
  <si>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</si>
  <si>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</si>
  <si>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</si>
  <si>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</si>
  <si>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</si>
  <si>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</si>
  <si>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</si>
  <si>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</si>
  <si>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</si>
  <si>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</si>
  <si>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</si>
  <si>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</si>
  <si>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</si>
  <si>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</si>
  <si>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</si>
  <si>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</si>
  <si>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</si>
  <si>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</si>
  <si>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</si>
  <si>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</si>
  <si>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</si>
  <si>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</si>
  <si>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</si>
  <si>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</si>
  <si>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</si>
  <si>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</si>
  <si>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</si>
  <si>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</si>
  <si>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</si>
  <si>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</si>
  <si>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</si>
  <si>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</si>
  <si>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</si>
  <si>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</si>
  <si>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</si>
  <si>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</si>
  <si>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</si>
  <si>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</si>
  <si>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</si>
  <si>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</si>
  <si>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</si>
  <si>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</si>
  <si>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</si>
  <si>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</si>
  <si>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</si>
  <si>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</si>
  <si>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</si>
  <si>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</si>
  <si>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</si>
  <si>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</si>
  <si>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</si>
  <si>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</si>
  <si>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</si>
  <si>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</si>
  <si>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</si>
  <si>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</si>
  <si>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</si>
  <si>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</si>
  <si>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</si>
  <si>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</si>
  <si>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</si>
  <si>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</si>
  <si>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</si>
  <si>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</si>
  <si>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</si>
  <si>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</si>
  <si>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</si>
  <si>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</si>
  <si>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</si>
  <si>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</si>
  <si>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</si>
  <si>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</si>
  <si>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</si>
  <si>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</si>
  <si>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</si>
  <si>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</si>
  <si>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</si>
  <si>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</si>
  <si>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</si>
  <si>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</si>
  <si>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</si>
  <si>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</si>
  <si>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</si>
  <si>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</si>
  <si>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</si>
  <si>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</si>
  <si>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</si>
  <si>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</si>
  <si>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</si>
  <si>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</si>
  <si>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</si>
  <si>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</si>
  <si>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</si>
  <si>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</si>
  <si>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</si>
  <si>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</si>
  <si>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</si>
  <si>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</si>
  <si>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</si>
  <si>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</si>
  <si>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</si>
  <si>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</si>
  <si>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</si>
  <si>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</si>
  <si>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</si>
  <si>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</si>
  <si>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</si>
  <si>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</si>
  <si>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</si>
  <si>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</si>
  <si>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</si>
  <si>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</si>
  <si>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</si>
  <si>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</si>
  <si>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</si>
  <si>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</si>
  <si>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</si>
  <si>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</si>
  <si>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</si>
  <si>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</si>
  <si>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</si>
  <si>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</si>
  <si>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</si>
  <si>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</si>
  <si>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</si>
  <si>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</si>
  <si>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</si>
  <si>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</si>
  <si>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</si>
  <si>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</si>
  <si>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</si>
  <si>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</si>
  <si>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</si>
  <si>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</si>
  <si>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</si>
  <si>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</si>
  <si>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</si>
  <si>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</si>
  <si>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</si>
  <si>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</si>
  <si>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</si>
  <si>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</si>
  <si>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</si>
  <si>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</si>
  <si>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</si>
  <si>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</si>
  <si>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</si>
  <si>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</si>
  <si>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</si>
  <si>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</si>
  <si>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</si>
  <si>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</si>
  <si>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</si>
  <si>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</si>
  <si>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</si>
  <si>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</si>
  <si>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</si>
  <si>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</si>
  <si>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</si>
  <si>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</si>
  <si>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</si>
  <si>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</si>
  <si>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</si>
  <si>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</si>
  <si>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</si>
  <si>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</si>
  <si>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</si>
  <si>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</si>
  <si>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</si>
  <si>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</si>
  <si>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</si>
  <si>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</si>
  <si>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</si>
  <si>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</si>
  <si>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</si>
  <si>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</si>
  <si>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</si>
  <si>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</si>
  <si>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</si>
  <si>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</si>
  <si>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</si>
  <si>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</si>
  <si>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</si>
  <si>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</si>
  <si>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</si>
  <si>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</si>
  <si>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</si>
  <si>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</si>
  <si>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</si>
  <si>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</si>
  <si>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</si>
  <si>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</si>
  <si>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</si>
  <si>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</si>
  <si>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</si>
  <si>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</si>
  <si>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</si>
  <si>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</si>
  <si>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</si>
  <si>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</si>
  <si>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</si>
  <si>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</si>
  <si>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</si>
  <si>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</si>
  <si>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</si>
  <si>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</si>
  <si>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</si>
  <si>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</si>
  <si>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</si>
  <si>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</si>
  <si>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</si>
  <si>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</si>
  <si>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</si>
  <si>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</si>
  <si>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</si>
  <si>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</si>
  <si>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</si>
  <si>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</si>
  <si>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</si>
  <si>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</si>
  <si>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</si>
  <si>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</si>
  <si>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</si>
  <si>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</si>
  <si>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</si>
  <si>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</si>
  <si>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</si>
  <si>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</si>
  <si>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</si>
  <si>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</si>
  <si>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</si>
  <si>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</si>
  <si>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</si>
  <si>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</si>
  <si>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</si>
  <si>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</si>
  <si>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</si>
  <si>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</si>
  <si>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</si>
  <si>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</si>
  <si>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</si>
  <si>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</si>
  <si>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</si>
  <si>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</si>
  <si>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</si>
  <si>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</si>
  <si>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</si>
  <si>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</si>
  <si>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</si>
  <si>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</si>
  <si>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</si>
  <si>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</si>
  <si>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</si>
  <si>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</si>
  <si>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</si>
  <si>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</si>
  <si>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</si>
  <si>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</si>
  <si>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</si>
  <si>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</si>
  <si>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</si>
  <si>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</si>
  <si>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</si>
  <si>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</si>
  <si>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</si>
  <si>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</si>
  <si>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</si>
  <si>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</si>
  <si>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</si>
  <si>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</si>
  <si>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</si>
  <si>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</si>
  <si>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</si>
  <si>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</si>
  <si>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</si>
  <si>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</si>
  <si>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</si>
  <si>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</si>
  <si>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</si>
  <si>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</si>
  <si>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</si>
  <si>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</si>
  <si>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</si>
  <si>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</si>
  <si>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</si>
  <si>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</si>
  <si>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</si>
  <si>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</si>
  <si>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</si>
  <si>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</si>
  <si>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</si>
  <si>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</si>
  <si>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</si>
  <si>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</si>
  <si>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</si>
  <si>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</si>
  <si>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</si>
  <si>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</si>
  <si>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</si>
  <si>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</si>
  <si>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</si>
  <si>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</si>
  <si>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</si>
  <si>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</si>
  <si>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</si>
  <si>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</si>
  <si>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</si>
  <si>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</si>
  <si>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</si>
  <si>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</si>
  <si>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</si>
  <si>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</si>
  <si>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</si>
  <si>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</si>
  <si>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</si>
  <si>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</si>
  <si>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</si>
  <si>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</si>
  <si>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</si>
  <si>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</si>
  <si>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</si>
  <si>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</si>
  <si>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</si>
  <si>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</si>
  <si>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</si>
  <si>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</si>
  <si>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</si>
  <si>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</si>
  <si>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</si>
  <si>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</si>
  <si>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</si>
  <si>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</si>
  <si>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</si>
  <si>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</si>
  <si>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</si>
  <si>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</si>
  <si>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</si>
  <si>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</si>
  <si>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</si>
  <si>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</si>
  <si>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</si>
  <si>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</si>
  <si>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</si>
  <si>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</si>
  <si>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</si>
  <si>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</si>
  <si>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</si>
  <si>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</si>
  <si>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</si>
  <si>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</si>
  <si>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</si>
  <si>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</si>
  <si>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</si>
  <si>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</si>
  <si>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</si>
  <si>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</si>
  <si>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</si>
  <si>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</si>
  <si>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</si>
  <si>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</si>
  <si>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</si>
  <si>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</si>
  <si>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</si>
  <si>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</si>
  <si>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</si>
  <si>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</si>
  <si>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</si>
  <si>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</si>
  <si>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</si>
  <si>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</si>
  <si>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</si>
  <si>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</si>
  <si>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</si>
  <si>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</si>
  <si>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</si>
  <si>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</si>
  <si>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</si>
  <si>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</si>
  <si>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</si>
  <si>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</si>
  <si>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</si>
  <si>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</si>
  <si>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</si>
  <si>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</si>
  <si>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</si>
  <si>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</si>
  <si>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</si>
  <si>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</si>
  <si>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</si>
  <si>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</si>
  <si>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</si>
  <si>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</si>
  <si>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</si>
  <si>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</si>
  <si>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</si>
  <si>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</si>
  <si>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</si>
  <si>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</si>
  <si>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</si>
  <si>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</si>
  <si>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</si>
  <si>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</si>
  <si>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</si>
  <si>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</si>
  <si>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</si>
  <si>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</si>
  <si>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</si>
  <si>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</si>
  <si>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</si>
  <si>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</si>
  <si>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</si>
  <si>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</si>
  <si>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</si>
  <si>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</si>
  <si>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</si>
  <si>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</si>
  <si>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</si>
  <si>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</si>
  <si>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</si>
  <si>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</si>
  <si>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</si>
  <si>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</si>
  <si>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</si>
  <si>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</si>
  <si>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</si>
  <si>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</si>
  <si>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</si>
  <si>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</si>
  <si>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</si>
  <si>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</si>
  <si>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</si>
  <si>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</si>
  <si>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</si>
  <si>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</si>
  <si>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</si>
  <si>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</si>
  <si>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</si>
  <si>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</si>
  <si>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</si>
  <si>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</si>
  <si>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</si>
  <si>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</si>
  <si>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</si>
  <si>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</si>
  <si>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</si>
  <si>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</si>
  <si>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</si>
  <si>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</si>
  <si>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</si>
  <si>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</si>
  <si>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</si>
  <si>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</si>
  <si>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</si>
  <si>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</si>
  <si>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</si>
  <si>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</si>
  <si>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</si>
  <si>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</si>
  <si>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</si>
  <si>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</si>
  <si>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</si>
  <si>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</si>
  <si>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</si>
  <si>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</si>
  <si>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</si>
  <si>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</si>
  <si>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</si>
  <si>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</si>
  <si>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</si>
  <si>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</si>
  <si>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</si>
  <si>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</si>
  <si>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</si>
  <si>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</si>
  <si>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</si>
  <si>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</si>
  <si>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</si>
  <si>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</si>
  <si>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</si>
  <si>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</si>
  <si>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</si>
  <si>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</si>
  <si>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</si>
  <si>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</si>
  <si>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</si>
  <si>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</si>
  <si>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</si>
  <si>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</si>
  <si>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</si>
  <si>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</si>
  <si>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</si>
  <si>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</si>
  <si>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</si>
  <si>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</si>
  <si>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</si>
  <si>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</si>
  <si>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</si>
  <si>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</si>
  <si>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</si>
  <si>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</si>
  <si>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</si>
  <si>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</si>
  <si>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</si>
  <si>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</si>
  <si>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</si>
  <si>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</si>
  <si>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</si>
  <si>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</si>
  <si>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</si>
  <si>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</si>
  <si>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</si>
  <si>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</si>
  <si>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</si>
  <si>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</si>
  <si>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</si>
  <si>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</si>
  <si>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</si>
  <si>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</si>
  <si>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</si>
  <si>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</si>
  <si>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</si>
  <si>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</si>
  <si>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</si>
  <si>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</si>
  <si>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</si>
  <si>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</si>
  <si>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</si>
  <si>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</si>
  <si>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</si>
  <si>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</si>
  <si>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</si>
  <si>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</si>
  <si>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</si>
  <si>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</si>
  <si>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</si>
  <si>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</si>
  <si>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</si>
  <si>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</si>
  <si>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</si>
  <si>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</si>
  <si>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</si>
  <si>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</si>
  <si>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</si>
  <si>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</si>
  <si>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</si>
  <si>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</si>
  <si>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</si>
  <si>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</si>
  <si>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</si>
  <si>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</si>
  <si>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</si>
  <si>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</si>
  <si>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</si>
  <si>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</si>
  <si>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</si>
  <si>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</si>
  <si>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</si>
  <si>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</si>
  <si>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</si>
  <si>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</si>
  <si>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</si>
  <si>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</si>
  <si>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</si>
  <si>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</si>
  <si>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</si>
  <si>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</si>
  <si>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</si>
  <si>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</si>
  <si>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</si>
  <si>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</si>
  <si>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</si>
  <si>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</si>
  <si>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</si>
  <si>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</si>
  <si>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</si>
  <si>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</si>
  <si>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</si>
  <si>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</si>
  <si>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</si>
  <si>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</si>
  <si>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</si>
  <si>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</si>
  <si>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</si>
  <si>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</si>
  <si>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</si>
  <si>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</si>
  <si>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</si>
  <si>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</si>
  <si>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</si>
  <si>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</si>
  <si>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</si>
  <si>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</si>
  <si>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</si>
  <si>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</si>
  <si>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</si>
  <si>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</si>
  <si>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</si>
  <si>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</si>
  <si>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</si>
  <si>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</si>
  <si>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</si>
  <si>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</si>
  <si>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</si>
  <si>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</si>
  <si>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</si>
  <si>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</si>
  <si>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</si>
  <si>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</si>
  <si>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</si>
  <si>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</si>
  <si>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</si>
  <si>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</si>
  <si>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</si>
  <si>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</si>
  <si>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</si>
  <si>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</si>
  <si>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</si>
  <si>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</si>
  <si>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</si>
  <si>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</si>
  <si>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</si>
  <si>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</si>
  <si>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</si>
  <si>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</si>
  <si>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</si>
  <si>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</si>
  <si>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</si>
  <si>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</si>
  <si>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</si>
  <si>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</si>
  <si>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</si>
  <si>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</si>
  <si>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</si>
  <si>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</si>
  <si>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</si>
  <si>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</si>
  <si>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</si>
  <si>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</si>
  <si>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</si>
  <si>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</si>
  <si>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</si>
  <si>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</si>
  <si>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</si>
  <si>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</si>
  <si>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</si>
  <si>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</si>
  <si>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</si>
  <si>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</si>
  <si>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</si>
  <si>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</si>
  <si>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</si>
  <si>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</si>
  <si>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</si>
  <si>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</si>
  <si>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</si>
  <si>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</si>
  <si>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</si>
  <si>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</si>
  <si>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</si>
  <si>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</si>
  <si>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</si>
  <si>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</si>
  <si>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</si>
  <si>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</si>
  <si>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</si>
  <si>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</si>
  <si>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</si>
  <si>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</si>
  <si>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</si>
  <si>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</si>
  <si>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</si>
  <si>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</si>
  <si>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</si>
  <si>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</si>
  <si>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</si>
  <si>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</si>
  <si>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</si>
  <si>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</si>
  <si>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</si>
  <si>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</si>
  <si>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</si>
  <si>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</si>
  <si>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</si>
  <si>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</si>
  <si>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</si>
  <si>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</si>
  <si>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</si>
  <si>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</si>
  <si>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</si>
  <si>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</si>
  <si>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</si>
  <si>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</si>
  <si>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</si>
  <si>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</si>
  <si>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</si>
  <si>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</si>
  <si>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</si>
  <si>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</si>
  <si>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</si>
  <si>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</si>
  <si>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</si>
  <si>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</si>
  <si>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</si>
  <si>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</si>
  <si>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</si>
  <si>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</si>
  <si>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</si>
  <si>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</si>
  <si>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</si>
  <si>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</si>
  <si>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</si>
  <si>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</si>
  <si>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</si>
  <si>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</si>
  <si>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</si>
  <si>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</si>
  <si>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</si>
  <si>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</si>
  <si>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</si>
  <si>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</si>
  <si>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</si>
  <si>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</si>
  <si>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</si>
  <si>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</si>
  <si>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</si>
  <si>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</si>
  <si>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</si>
  <si>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</si>
  <si>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</si>
  <si>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</si>
  <si>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</si>
  <si>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</si>
  <si>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</si>
  <si>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</si>
  <si>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</si>
  <si>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</si>
  <si>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</si>
  <si>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</si>
  <si>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</si>
  <si>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</si>
  <si>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</si>
  <si>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</si>
  <si>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</si>
  <si>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</si>
  <si>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</si>
  <si>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</si>
  <si>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</si>
  <si>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</si>
  <si>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</si>
  <si>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</si>
  <si>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</si>
  <si>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</si>
  <si>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</si>
  <si>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</si>
  <si>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</si>
  <si>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</si>
  <si>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</si>
  <si>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</si>
  <si>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</si>
  <si>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</si>
  <si>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</si>
  <si>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</si>
  <si>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</si>
  <si>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</si>
  <si>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</si>
  <si>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</si>
  <si>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</si>
  <si>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</si>
  <si>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</si>
  <si>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</si>
  <si>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</si>
  <si>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</si>
  <si>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</si>
  <si>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</si>
  <si>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</si>
  <si>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</si>
  <si>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</si>
  <si>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</si>
  <si>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</si>
  <si>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</si>
  <si>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</si>
  <si>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</si>
  <si>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</si>
  <si>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</si>
  <si>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</si>
  <si>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</si>
  <si>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</si>
  <si>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</si>
  <si>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</si>
  <si>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</si>
  <si>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</si>
  <si>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</si>
  <si>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</si>
  <si>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</si>
  <si>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</si>
  <si>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</si>
  <si>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</si>
  <si>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</si>
  <si>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</si>
  <si>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</si>
  <si>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</si>
  <si>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</si>
  <si>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</si>
  <si>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</si>
  <si>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</si>
  <si>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</si>
  <si>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</si>
  <si>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</si>
  <si>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</si>
  <si>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</si>
  <si>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</si>
  <si>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</si>
  <si>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</si>
  <si>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</si>
  <si>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</si>
  <si>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</si>
  <si>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</si>
  <si>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</si>
  <si>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</si>
  <si>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</si>
  <si>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</si>
  <si>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</si>
  <si>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</si>
  <si>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</si>
  <si>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</si>
  <si>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</si>
  <si>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</si>
  <si>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</si>
  <si>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</si>
  <si>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</si>
  <si>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</si>
  <si>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</si>
  <si>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</si>
  <si>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</si>
  <si>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</si>
  <si>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</si>
  <si>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</si>
  <si>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</si>
  <si>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</si>
  <si>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</si>
  <si>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</si>
  <si>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</si>
  <si>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</si>
  <si>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</si>
  <si>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</si>
  <si>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</si>
  <si>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</si>
  <si>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</si>
  <si>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</si>
  <si>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</si>
  <si>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</si>
  <si>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</si>
  <si>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</si>
  <si>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</si>
  <si>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</si>
  <si>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</si>
  <si>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</si>
  <si>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</si>
  <si>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</si>
  <si>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</si>
  <si>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</si>
  <si>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</si>
  <si>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</si>
  <si>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</si>
  <si>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</si>
  <si>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</si>
  <si>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</si>
  <si>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</si>
  <si>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</si>
  <si>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</si>
  <si>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</si>
  <si>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</si>
  <si>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</si>
  <si>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</si>
  <si>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</si>
  <si>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</si>
  <si>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</si>
  <si>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</si>
  <si>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</si>
  <si>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</si>
  <si>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</si>
  <si>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</si>
  <si>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</si>
  <si>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</si>
  <si>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</si>
  <si>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</si>
  <si>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</si>
  <si>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</si>
  <si>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</si>
  <si>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</si>
  <si>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</si>
  <si>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</si>
  <si>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</si>
  <si>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</si>
  <si>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</si>
  <si>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</si>
  <si>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</si>
  <si>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</si>
  <si>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</si>
  <si>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</si>
  <si>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</si>
  <si>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</si>
  <si>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</si>
  <si>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</si>
  <si>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</si>
  <si>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</si>
  <si>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</si>
  <si>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</si>
  <si>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</si>
  <si>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</si>
  <si>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</si>
  <si>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</si>
  <si>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</si>
  <si>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</si>
  <si>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</si>
  <si>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</si>
  <si>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</si>
  <si>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</si>
  <si>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</si>
  <si>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</si>
  <si>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</si>
  <si>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</si>
  <si>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</si>
  <si>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</si>
  <si>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</si>
  <si>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</si>
  <si>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</si>
  <si>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</si>
  <si>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</si>
  <si>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</si>
  <si>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</si>
  <si>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</si>
  <si>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</si>
  <si>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</si>
  <si>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</si>
  <si>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</si>
  <si>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</si>
  <si>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</si>
  <si>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</si>
  <si>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</si>
  <si>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</si>
  <si>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</si>
  <si>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</si>
  <si>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</si>
  <si>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</si>
  <si>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</si>
  <si>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</si>
  <si>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</si>
  <si>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</si>
  <si>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</si>
  <si>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</si>
  <si>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</si>
  <si>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</si>
  <si>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</si>
  <si>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</si>
  <si>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</si>
  <si>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</si>
  <si>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</si>
  <si>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</si>
  <si>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</si>
  <si>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</si>
  <si>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</si>
  <si>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</si>
  <si>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</si>
  <si>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</si>
  <si>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</si>
  <si>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</si>
  <si>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</si>
  <si>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</si>
  <si>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</si>
  <si>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</si>
  <si>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</si>
  <si>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</si>
  <si>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</si>
  <si>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</si>
  <si>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</si>
  <si>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</si>
  <si>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</si>
  <si>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</si>
  <si>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</si>
  <si>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</si>
  <si>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</si>
  <si>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</si>
  <si>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</si>
  <si>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</si>
  <si>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</si>
  <si>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</si>
  <si>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</si>
  <si>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</si>
  <si>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</si>
  <si>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</si>
  <si>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</si>
  <si>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</si>
  <si>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</si>
  <si>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</si>
  <si>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</si>
  <si>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</si>
  <si>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</si>
  <si>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</si>
  <si>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</si>
  <si>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</si>
  <si>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</si>
  <si>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</si>
  <si>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</si>
  <si>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</si>
  <si>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</si>
  <si>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</si>
  <si>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</si>
  <si>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</si>
  <si>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</si>
  <si>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</si>
  <si>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</si>
  <si>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</si>
  <si>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</si>
  <si>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</si>
  <si>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</si>
  <si>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</si>
  <si>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</si>
  <si>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</si>
  <si>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</si>
  <si>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</si>
  <si>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</si>
  <si>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</si>
  <si>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</si>
  <si>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</si>
  <si>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</si>
  <si>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</si>
  <si>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</si>
  <si>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</si>
  <si>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</si>
  <si>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</si>
  <si>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</si>
  <si>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</si>
  <si>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</si>
  <si>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</si>
  <si>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</si>
  <si>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</si>
  <si>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</si>
  <si>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</si>
  <si>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</si>
  <si>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</si>
  <si>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</si>
  <si>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</si>
  <si>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</si>
  <si>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</si>
  <si>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</si>
  <si>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</si>
  <si>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</si>
  <si>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</si>
  <si>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</si>
  <si>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</si>
  <si>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</si>
  <si>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</si>
  <si>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</si>
  <si>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</si>
  <si>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</si>
  <si>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</si>
  <si>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</si>
  <si>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</si>
  <si>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</si>
  <si>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</si>
  <si>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</si>
  <si>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</si>
  <si>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</si>
  <si>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</si>
  <si>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</si>
  <si>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</si>
  <si>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</si>
  <si>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</si>
  <si>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</si>
  <si>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</si>
  <si>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</si>
  <si>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</si>
  <si>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</si>
  <si>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</si>
  <si>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</si>
  <si>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</si>
  <si>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</si>
  <si>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</si>
  <si>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</si>
  <si>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</si>
  <si>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</si>
  <si>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</si>
  <si>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</si>
  <si>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</si>
  <si>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</si>
  <si>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</si>
  <si>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</si>
  <si>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</si>
  <si>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</si>
  <si>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</si>
  <si>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</si>
  <si>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</si>
  <si>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</si>
  <si>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</si>
  <si>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</si>
  <si>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</si>
  <si>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</si>
  <si>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</si>
  <si>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</si>
  <si>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</si>
  <si>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</si>
  <si>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</si>
  <si>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</si>
  <si>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</si>
  <si>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</si>
  <si>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</si>
  <si>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</si>
  <si>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</si>
  <si>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</si>
  <si>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</si>
  <si>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</si>
  <si>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</si>
  <si>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</si>
  <si>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</si>
  <si>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</si>
  <si>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</si>
  <si>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</si>
  <si>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</si>
  <si>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</si>
  <si>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</si>
  <si>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</si>
  <si>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</si>
  <si>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</si>
  <si>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</si>
  <si>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</si>
  <si>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</si>
  <si>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</si>
  <si>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</si>
  <si>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</si>
  <si>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</si>
  <si>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</si>
  <si>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</si>
  <si>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</si>
  <si>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</si>
  <si>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</si>
  <si>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</si>
  <si>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</si>
  <si>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</si>
  <si>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</si>
  <si>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</si>
  <si>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</si>
  <si>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</si>
  <si>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</si>
  <si>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</si>
  <si>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</si>
  <si>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</si>
  <si>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</si>
  <si>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</si>
  <si>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</si>
  <si>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</si>
  <si>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</si>
  <si>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</si>
  <si>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</si>
  <si>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</si>
  <si>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</si>
  <si>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</si>
  <si>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</si>
  <si>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</si>
  <si>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</si>
  <si>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</si>
  <si>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</si>
  <si>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</si>
  <si>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</si>
  <si>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</si>
  <si>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</si>
  <si>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</si>
  <si>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</si>
  <si>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</si>
  <si>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</si>
  <si>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</si>
  <si>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</si>
  <si>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</si>
  <si>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</si>
  <si>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</si>
  <si>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</si>
  <si>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</si>
  <si>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</si>
  <si>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</si>
  <si>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</si>
  <si>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</si>
  <si>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</si>
  <si>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</si>
  <si>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</si>
  <si>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</si>
  <si>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</si>
  <si>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</si>
  <si>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</si>
  <si>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</si>
  <si>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</si>
  <si>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</si>
  <si>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</si>
  <si>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</si>
  <si>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</si>
  <si>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</si>
  <si>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</si>
  <si>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</si>
  <si>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</si>
  <si>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</si>
  <si>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</si>
  <si>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</si>
  <si>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</si>
  <si>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</si>
  <si>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</si>
  <si>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</si>
  <si>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</si>
  <si>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</si>
  <si>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</si>
  <si>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</si>
  <si>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</si>
  <si>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</si>
  <si>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</si>
  <si>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</si>
  <si>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</si>
  <si>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</si>
  <si>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</si>
  <si>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</si>
  <si>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</si>
  <si>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</si>
  <si>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</si>
  <si>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</si>
  <si>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</si>
  <si>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</si>
  <si>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</si>
  <si>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</si>
  <si>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</si>
  <si>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</si>
  <si>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</si>
  <si>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</si>
  <si>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</si>
  <si>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</si>
  <si>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</si>
  <si>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</si>
  <si>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</si>
  <si>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</si>
  <si>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</si>
  <si>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</si>
  <si>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</si>
  <si>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</si>
  <si>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</si>
  <si>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</si>
  <si>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</si>
  <si>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</si>
  <si>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</si>
  <si>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</si>
  <si>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</si>
  <si>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</si>
  <si>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</si>
  <si>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</si>
  <si>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</si>
  <si>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</si>
  <si>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</si>
  <si>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</si>
  <si>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</si>
  <si>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</si>
  <si>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</si>
  <si>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</si>
  <si>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</si>
  <si>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</si>
  <si>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</si>
  <si>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</si>
  <si>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</si>
  <si>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</si>
  <si>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</si>
  <si>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</si>
  <si>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</si>
  <si>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</si>
  <si>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</si>
  <si>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</si>
  <si>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</si>
  <si>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</si>
  <si>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</si>
  <si>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</si>
  <si>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</si>
  <si>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</si>
  <si>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</si>
  <si>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</si>
  <si>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</si>
  <si>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</si>
  <si>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</si>
  <si>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</si>
  <si>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</si>
  <si>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</si>
  <si>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</si>
  <si>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</si>
  <si>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</si>
  <si>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</si>
  <si>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</si>
  <si>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</si>
  <si>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</si>
  <si>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</si>
  <si>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</si>
  <si>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</si>
  <si>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</si>
  <si>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</si>
  <si>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</si>
  <si>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</si>
  <si>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</si>
  <si>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</si>
  <si>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</si>
  <si>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</si>
  <si>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</si>
  <si>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</si>
  <si>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</si>
  <si>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</si>
  <si>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</si>
  <si>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</si>
  <si>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</si>
  <si>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</si>
  <si>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</si>
  <si>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</si>
  <si>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</si>
  <si>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</si>
  <si>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</si>
  <si>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</si>
  <si>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</si>
  <si>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</si>
  <si>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</si>
  <si>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</si>
  <si>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</si>
  <si>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</si>
  <si>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</si>
  <si>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</si>
  <si>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</si>
  <si>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</si>
  <si>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</si>
  <si>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</si>
  <si>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</si>
  <si>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</si>
  <si>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</si>
  <si>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</si>
  <si>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</si>
  <si>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</si>
  <si>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</si>
  <si>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</si>
  <si>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</si>
  <si>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</si>
  <si>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</si>
  <si>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</si>
  <si>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</si>
  <si>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</si>
  <si>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</si>
  <si>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</si>
  <si>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</si>
  <si>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</si>
  <si>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</si>
  <si>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</si>
  <si>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</si>
  <si>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</si>
  <si>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</si>
  <si>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</si>
  <si>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</si>
  <si>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</si>
  <si>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</si>
  <si>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</si>
  <si>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</si>
  <si>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</si>
  <si>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</si>
  <si>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</si>
  <si>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</si>
  <si>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</si>
  <si>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</si>
  <si>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</si>
  <si>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</si>
  <si>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</si>
  <si>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</si>
  <si>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</si>
  <si>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</si>
  <si>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</si>
  <si>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</si>
  <si>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</si>
  <si>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</si>
  <si>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</si>
  <si>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</si>
  <si>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</si>
  <si>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</si>
  <si>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</si>
  <si>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</si>
  <si>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</si>
  <si>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</si>
  <si>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</si>
  <si>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</si>
  <si>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</si>
  <si>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</si>
  <si>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</si>
  <si>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</si>
  <si>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</si>
  <si>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</si>
  <si>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</si>
  <si>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</si>
  <si>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</si>
  <si>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</si>
  <si>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</si>
  <si>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</si>
  <si>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</si>
  <si>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</si>
  <si>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</si>
  <si>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</si>
  <si>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</si>
  <si>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</si>
  <si>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</si>
  <si>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</si>
  <si>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</si>
  <si>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</si>
  <si>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</si>
  <si>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</si>
  <si>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</si>
  <si>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</si>
  <si>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</si>
  <si>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</si>
  <si>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</si>
  <si>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</si>
  <si>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</si>
  <si>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</si>
  <si>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</si>
  <si>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</si>
  <si>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</si>
  <si>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</si>
  <si>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</si>
  <si>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</si>
  <si>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</si>
  <si>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</si>
  <si>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</si>
  <si>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</si>
  <si>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</si>
  <si>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</si>
  <si>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</si>
  <si>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</si>
  <si>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</si>
  <si>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</si>
  <si>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</si>
  <si>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</si>
  <si>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</si>
  <si>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</si>
  <si>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</si>
  <si>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</si>
  <si>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</si>
  <si>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</si>
  <si>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</si>
  <si>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</si>
  <si>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</si>
  <si>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</si>
  <si>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</si>
  <si>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</si>
  <si>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</si>
  <si>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 Child Enrollees with 12 Months Enrollment</t>
  </si>
  <si>
    <t>February 7, 2018</t>
  </si>
  <si>
    <t>.</t>
  </si>
  <si>
    <t>State: RI</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</si>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</sst>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49" fontId="4" fillId="2" borderId="12" xfId="0" applyNumberFormat="1" applyFont="1" applyFill="1" applyBorder="1" applyAlignment="1" applyProtection="1">
      <alignment horizontal="center" wrapText="1"/>
      <protection locked="0"/>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4"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id="3" name="Table3" displayName="Table3" ref="A5:K24" totalsRowShown="0" headerRowDxfId="324" dataDxfId="322" headerRowBorderDxfId="323" tableBorderDxfId="321">
  <autoFilter ref="A5:K24"/>
  <tableColumns count="11">
    <tableColumn id="1" name="Measure" dataDxfId="320"/>
    <tableColumn id="2" name="Expected Range" dataDxfId="319"/>
    <tableColumn id="3" name="2010_x000a_Value"/>
    <tableColumn id="4" name="2010 _x000a_Value Within Range" dataDxfId="318"/>
    <tableColumn id="5" name="2011_x000a_Value"/>
    <tableColumn id="6" name="2011_x000a_Value Within Range" dataDxfId="317"/>
    <tableColumn id="7" name="2012_x000a_Value"/>
    <tableColumn id="8" name="2012_x000a_ Value Within Range" dataDxfId="316"/>
    <tableColumn id="9" name="% Change 2010 -_x000a_ 2011" dataDxfId="315"/>
    <tableColumn id="10" name="% Change 2011 - _x000a_2012" dataDxfId="314"/>
    <tableColumn id="11"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2" name="Table12" displayName="Table12" ref="A5:K130" totalsRowShown="0" headerRowDxfId="191" dataDxfId="189" headerRowBorderDxfId="190" tableBorderDxfId="188" totalsRowBorderDxfId="187">
  <autoFilter ref="A5:K130"/>
  <tableColumns count="11">
    <tableColumn id="1" name="Measure" dataDxfId="186"/>
    <tableColumn id="2" name="Expected Range" dataDxfId="185"/>
    <tableColumn id="3" name="2010_x000a_Value" dataDxfId="184"/>
    <tableColumn id="4" name="2010 _x000a_Value Within Range" dataDxfId="183">
      <calculatedColumnFormula>IF($B6="N/A","N/A",IF(C6&gt;15,"No",IF(C6&lt;-15,"No","Yes")))</calculatedColumnFormula>
    </tableColumn>
    <tableColumn id="5" name="2011_x000a_Value" dataDxfId="182"/>
    <tableColumn id="6" name="2011_x000a_Value Within Range" dataDxfId="181">
      <calculatedColumnFormula>IF($B6="N/A","N/A",IF(E6&gt;15,"No",IF(E6&lt;-15,"No","Yes")))</calculatedColumnFormula>
    </tableColumn>
    <tableColumn id="7" name="2012_x000a_Value" dataDxfId="180"/>
    <tableColumn id="8" name="2012_x000a_ Value Within Range" dataDxfId="179">
      <calculatedColumnFormula>IF($B6="N/A","N/A",IF(G6&gt;15,"No",IF(G6&lt;-15,"No","Yes")))</calculatedColumnFormula>
    </tableColumn>
    <tableColumn id="9" name="% Change 2010 -_x000a_ 2011" dataDxfId="178"/>
    <tableColumn id="10" name="% Change 2011 - _x000a_2012" dataDxfId="177"/>
    <tableColumn id="11"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3" name="Table13" displayName="Table13" ref="A5:K47" totalsRowShown="0" headerRowDxfId="175" dataDxfId="173" headerRowBorderDxfId="174" tableBorderDxfId="172" totalsRowBorderDxfId="171">
  <autoFilter ref="A5:K47"/>
  <tableColumns count="11">
    <tableColumn id="1" name="Measure" dataDxfId="170"/>
    <tableColumn id="2" name="Expected Range" dataDxfId="169"/>
    <tableColumn id="3" name="2010_x000a_Value" dataDxfId="168"/>
    <tableColumn id="4" name="2010 _x000a_Value Within Range" dataDxfId="167">
      <calculatedColumnFormula>IF($B6="N/A","N/A",IF(C6&gt;15,"No",IF(C6&lt;-15,"No","Yes")))</calculatedColumnFormula>
    </tableColumn>
    <tableColumn id="5" name="2011_x000a_Value" dataDxfId="166"/>
    <tableColumn id="6" name="2011_x000a_Value Within Range" dataDxfId="165">
      <calculatedColumnFormula>IF($B6="N/A","N/A",IF(E6&gt;15,"No",IF(E6&lt;-15,"No","Yes")))</calculatedColumnFormula>
    </tableColumn>
    <tableColumn id="7" name="2012_x000a_Value" dataDxfId="164"/>
    <tableColumn id="8" name="2012_x000a_ Value Within Range" dataDxfId="163">
      <calculatedColumnFormula>IF($B6="N/A","N/A",IF(G6&gt;15,"No",IF(G6&lt;-15,"No","Yes")))</calculatedColumnFormula>
    </tableColumn>
    <tableColumn id="9" name="% Change 2010 -_x000a_ 2011" dataDxfId="162"/>
    <tableColumn id="10" name="% Change 2011 - _x000a_2012" dataDxfId="161"/>
    <tableColumn id="11"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4" name="Table14" displayName="Table14" ref="A5:K57" totalsRowShown="0" headerRowDxfId="159" dataDxfId="157" headerRowBorderDxfId="158" tableBorderDxfId="156" totalsRowBorderDxfId="155">
  <autoFilter ref="A5:K57"/>
  <tableColumns count="11">
    <tableColumn id="1" name="Measure" dataDxfId="154"/>
    <tableColumn id="2" name="Expected Range" dataDxfId="153"/>
    <tableColumn id="3" name="2010_x000a_Value" dataDxfId="152"/>
    <tableColumn id="4" name="2010 _x000a_Value Within Range" dataDxfId="151">
      <calculatedColumnFormula>IF($B6="N/A","N/A",IF(C6&lt;0,"No","Yes"))</calculatedColumnFormula>
    </tableColumn>
    <tableColumn id="5" name="2011_x000a_Value" dataDxfId="150"/>
    <tableColumn id="6" name="2011_x000a_Value Within Range" dataDxfId="149">
      <calculatedColumnFormula>IF($B6="N/A","N/A",IF(E6&lt;0,"No","Yes"))</calculatedColumnFormula>
    </tableColumn>
    <tableColumn id="7" name="2012_x000a_Value" dataDxfId="148"/>
    <tableColumn id="8" name="2012_x000a_ Value Within Range" dataDxfId="147">
      <calculatedColumnFormula>IF($B6="N/A","N/A",IF(G6&lt;0,"No","Yes"))</calculatedColumnFormula>
    </tableColumn>
    <tableColumn id="9" name="% Change 2010 -_x000a_ 2011" dataDxfId="146"/>
    <tableColumn id="10" name="% Change 2011 - _x000a_2012" dataDxfId="145"/>
    <tableColumn id="11"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5" name="Table15" displayName="Table15" ref="A5:K22" totalsRowShown="0" headerRowDxfId="143" dataDxfId="141" headerRowBorderDxfId="142" tableBorderDxfId="140">
  <autoFilter ref="A5:K22"/>
  <tableColumns count="11">
    <tableColumn id="1" name="Measure" dataDxfId="139"/>
    <tableColumn id="2" name="Expected Range" dataDxfId="138"/>
    <tableColumn id="3" name="2010_x000a_Value"/>
    <tableColumn id="4" name="2010 _x000a_Value Within Range" dataDxfId="137"/>
    <tableColumn id="5" name="2011_x000a_Value"/>
    <tableColumn id="6" name="2011_x000a_Value Within Range" dataDxfId="136"/>
    <tableColumn id="7" name="2012_x000a_Value"/>
    <tableColumn id="8" name="2012_x000a_ Value Within Range" dataDxfId="135"/>
    <tableColumn id="9" name="% Change 2010 -_x000a_ 2011" dataDxfId="134"/>
    <tableColumn id="10" name="% Change 2011 - _x000a_2012" dataDxfId="133"/>
    <tableColumn id="11"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6" name="Table16" displayName="Table16" ref="A5:K31" totalsRowShown="0" headerRowDxfId="131" dataDxfId="129" headerRowBorderDxfId="130" tableBorderDxfId="128" totalsRowBorderDxfId="127">
  <autoFilter ref="A5:K31"/>
  <tableColumns count="11">
    <tableColumn id="1" name="Measure" dataDxfId="126"/>
    <tableColumn id="2" name="Expected Range" dataDxfId="125"/>
    <tableColumn id="3" name="2010_x000a_Value" dataDxfId="124"/>
    <tableColumn id="4" name="2010 _x000a_Value Within Range" dataDxfId="123">
      <calculatedColumnFormula>IF($B6="N/A","N/A",IF(C6&gt;15,"No",IF(C6&lt;-15,"No","Yes")))</calculatedColumnFormula>
    </tableColumn>
    <tableColumn id="5" name="2011_x000a_Value" dataDxfId="122"/>
    <tableColumn id="6" name="2011_x000a_Value Within Range" dataDxfId="121">
      <calculatedColumnFormula>IF($B6="N/A","N/A",IF(E6&gt;15,"No",IF(E6&lt;-15,"No","Yes")))</calculatedColumnFormula>
    </tableColumn>
    <tableColumn id="7" name="2012_x000a_Value" dataDxfId="120"/>
    <tableColumn id="8" name="2012_x000a_ Value Within Range" dataDxfId="119">
      <calculatedColumnFormula>IF($B6="N/A","N/A",IF(G6&gt;15,"No",IF(G6&lt;-15,"No","Yes")))</calculatedColumnFormula>
    </tableColumn>
    <tableColumn id="9" name="% Change 2010 -_x000a_ 2011" dataDxfId="118"/>
    <tableColumn id="10" name="% Change 2011 - _x000a_2012" dataDxfId="117"/>
    <tableColumn id="11"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7" name="Table17" displayName="Table17" ref="A5:K31" totalsRowShown="0" headerRowDxfId="115" dataDxfId="113" headerRowBorderDxfId="114" tableBorderDxfId="112">
  <autoFilter ref="A5:K31"/>
  <tableColumns count="11">
    <tableColumn id="1" name="Measure" dataDxfId="111"/>
    <tableColumn id="2" name="Expected Range" dataDxfId="110"/>
    <tableColumn id="3" name="2010_x000a_Value" dataDxfId="109"/>
    <tableColumn id="4" name="2010 _x000a_Value Within Range" dataDxfId="108">
      <calculatedColumnFormula>IF($B6="N/A","N/A",IF(C6&lt;0,"No","Yes"))</calculatedColumnFormula>
    </tableColumn>
    <tableColumn id="5" name="2011_x000a_Value" dataDxfId="107"/>
    <tableColumn id="6" name="2011_x000a_Value Within Range" dataDxfId="106">
      <calculatedColumnFormula>IF($B6="N/A","N/A",IF(E6&lt;0,"No","Yes"))</calculatedColumnFormula>
    </tableColumn>
    <tableColumn id="7" name="2012_x000a_Value" dataDxfId="105"/>
    <tableColumn id="8" name="2012_x000a_ Value Within Range" dataDxfId="104">
      <calculatedColumnFormula>IF($B6="N/A","N/A",IF(G6&lt;0,"No","Yes"))</calculatedColumnFormula>
    </tableColumn>
    <tableColumn id="9" name="% Change 2010 -_x000a_ 2011" dataDxfId="103"/>
    <tableColumn id="10" name="% Change 2011 - _x000a_2012" dataDxfId="102"/>
    <tableColumn id="11"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8" name="Table18" displayName="Table18" ref="A5:L31" totalsRowShown="0" dataDxfId="99" headerRowBorderDxfId="100" tableBorderDxfId="98">
  <autoFilter ref="A5:L31"/>
  <tableColumns count="12">
    <tableColumn id="1" name="Measure" dataDxfId="97"/>
    <tableColumn id="2" name="Expected Range"/>
    <tableColumn id="3" name="2010_x000a_Value"/>
    <tableColumn id="4" name="2010 _x000a_Value Within Range" dataDxfId="96">
      <calculatedColumnFormula>IF($B6="N/A","N/A",IF(C6&gt;10,"No",IF(C6&lt;-10,"No","Yes")))</calculatedColumnFormula>
    </tableColumn>
    <tableColumn id="5" name="2011_x000a_Value"/>
    <tableColumn id="6" name="2011_x000a_Value Within Range" dataDxfId="95">
      <calculatedColumnFormula>IF($B6="N/A","N/A",IF(E6&gt;10,"No",IF(E6&lt;-10,"No","Yes")))</calculatedColumnFormula>
    </tableColumn>
    <tableColumn id="7" name="2012_x000a_Value"/>
    <tableColumn id="8" name="2012_x000a_ Value Within Range" dataDxfId="94">
      <calculatedColumnFormula>IF($B6="N/A","N/A",IF(G6&gt;10,"No",IF(G6&lt;-10,"No","Yes")))</calculatedColumnFormula>
    </tableColumn>
    <tableColumn id="9" name="% Change 2010 -_x000a_ 2011" dataDxfId="93"/>
    <tableColumn id="10" name="% Change 2011 - _x000a_2012" dataDxfId="92"/>
    <tableColumn id="11" name="Cross Year Expected Range"/>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9" name="Table19" displayName="Table19" ref="A5:L339" totalsRowShown="0" dataDxfId="89" headerRowBorderDxfId="90" tableBorderDxfId="88" totalsRowBorderDxfId="87">
  <autoFilter ref="A5:L339"/>
  <tableColumns count="12">
    <tableColumn id="1" name="Measure" dataDxfId="86"/>
    <tableColumn id="2" name="Expected Range" dataDxfId="85"/>
    <tableColumn id="3" name="2010_x000a_Value" dataDxfId="84"/>
    <tableColumn id="4" name="2010 _x000a_Value Within Range" dataDxfId="83">
      <calculatedColumnFormula>IF($B6="N/A","N/A",IF(C6&gt;10,"No",IF(C6&lt;-10,"No","Yes")))</calculatedColumnFormula>
    </tableColumn>
    <tableColumn id="5" name="2011_x000a_Value" dataDxfId="82"/>
    <tableColumn id="6" name="2011_x000a_Value Within Range" dataDxfId="81">
      <calculatedColumnFormula>IF($B6="N/A","N/A",IF(E6&gt;10,"No",IF(E6&lt;-10,"No","Yes")))</calculatedColumnFormula>
    </tableColumn>
    <tableColumn id="7" name="2012_x000a_Value" dataDxfId="80"/>
    <tableColumn id="8" name="2012_x000a_ Value Within Range" dataDxfId="79">
      <calculatedColumnFormula>IF($B6="N/A","N/A",IF(G6&gt;10,"No",IF(G6&lt;-10,"No","Yes")))</calculatedColumnFormula>
    </tableColumn>
    <tableColumn id="9" name="% Change 2010 -_x000a_ 2011" dataDxfId="78"/>
    <tableColumn id="10" name="% Change 2011 - _x000a_2012"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20" name="Table20" displayName="Table20" ref="A5:L171" totalsRowShown="0" headerRowBorderDxfId="74" tableBorderDxfId="73" totalsRowBorderDxfId="72">
  <autoFilter ref="A5:L171"/>
  <tableColumns count="12">
    <tableColumn id="1" name="Measure" dataDxfId="71"/>
    <tableColumn id="2" name="Expected Range" dataDxfId="70"/>
    <tableColumn id="3" name="2010_x000a_Value"/>
    <tableColumn id="4" name="2010 _x000a_Value Within Range" dataDxfId="69">
      <calculatedColumnFormula>IF($B6="N/A","N/A",IF(C6&gt;10,"No",IF(C6&lt;-10,"No","Yes")))</calculatedColumnFormula>
    </tableColumn>
    <tableColumn id="5" name="2011_x000a_Value"/>
    <tableColumn id="6" name="2011_x000a_Value Within Range" dataDxfId="68">
      <calculatedColumnFormula>IF($B6="N/A","N/A",IF(E6&gt;10,"No",IF(E6&lt;-10,"No","Yes")))</calculatedColumnFormula>
    </tableColumn>
    <tableColumn id="7" name="2012_x000a_Value"/>
    <tableColumn id="8" name="2012_x000a_ Value Within Range" dataDxfId="67">
      <calculatedColumnFormula>IF($B6="N/A","N/A",IF(G6&gt;10,"No",IF(G6&lt;-10,"No","Yes")))</calculatedColumnFormula>
    </tableColumn>
    <tableColumn id="9" name="% Change 2010 -_x000a_ 2011" dataDxfId="66"/>
    <tableColumn id="10" name="% Change 2011 - _x000a_2012"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21" name="Table21" displayName="Table21" ref="A5:L213" totalsRowShown="0" headerRowBorderDxfId="62" tableBorderDxfId="61" totalsRowBorderDxfId="60">
  <autoFilter ref="A5:L213"/>
  <tableColumns count="12">
    <tableColumn id="1" name="Measure" dataDxfId="59"/>
    <tableColumn id="2" name="Expected Range" dataDxfId="58"/>
    <tableColumn id="3" name="2010_x000a_Value" dataDxfId="57"/>
    <tableColumn id="4" name="2010 _x000a_Value Within Range" dataDxfId="56">
      <calculatedColumnFormula>IF($B6="N/A","N/A",IF(C6&gt;10,"No",IF(C6&lt;-10,"No","Yes")))</calculatedColumnFormula>
    </tableColumn>
    <tableColumn id="5" name="2011_x000a_Value" dataDxfId="55"/>
    <tableColumn id="6" name="2011_x000a_Value Within Range" dataDxfId="54">
      <calculatedColumnFormula>IF($B6="N/A","N/A",IF(E6&gt;10,"No",IF(E6&lt;-10,"No","Yes")))</calculatedColumnFormula>
    </tableColumn>
    <tableColumn id="7" name="2012_x000a_Value" dataDxfId="53"/>
    <tableColumn id="8" name="2012_x000a_ Value Within Range" dataDxfId="52">
      <calculatedColumnFormula>IF($B6="N/A","N/A",IF(G6&gt;10,"No",IF(G6&lt;-10,"No","Yes")))</calculatedColumnFormula>
    </tableColumn>
    <tableColumn id="9" name="% Change 2010 -_x000a_ 2011" dataDxfId="51"/>
    <tableColumn id="10" name="% Change 2011 - _x000a_2012"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4" name="Table4" displayName="Table4" ref="A5:K40" totalsRowShown="0" headerRowDxfId="312" dataDxfId="310" headerRowBorderDxfId="311" tableBorderDxfId="309" totalsRowBorderDxfId="308">
  <autoFilter ref="A5:K40"/>
  <tableColumns count="11">
    <tableColumn id="1" name="Measure" dataDxfId="307"/>
    <tableColumn id="2" name="Expected Range" dataDxfId="306"/>
    <tableColumn id="3" name="2010_x000a_Value" dataDxfId="305"/>
    <tableColumn id="4" name="2010 _x000a_Value Within Range" dataDxfId="304"/>
    <tableColumn id="5" name="2011_x000a_Value" dataDxfId="303"/>
    <tableColumn id="6" name="2011_x000a_Value Within Range" dataDxfId="302"/>
    <tableColumn id="7" name="2012_x000a_Value" dataDxfId="301"/>
    <tableColumn id="8" name="2012_x000a_ Value Within Range" dataDxfId="300"/>
    <tableColumn id="9" name="% Change 2010 -_x000a_ 2011" dataDxfId="299"/>
    <tableColumn id="10" name="% Change 2011 - _x000a_2012" dataDxfId="298"/>
    <tableColumn id="11"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2" name="Table22" displayName="Table22" ref="A5:L252" totalsRowShown="0" dataDxfId="46" headerRowBorderDxfId="47" tableBorderDxfId="45" totalsRowBorderDxfId="44">
  <autoFilter ref="A5:L252"/>
  <tableColumns count="12">
    <tableColumn id="1" name="Measure" dataDxfId="43"/>
    <tableColumn id="2" name="Expected Range" dataDxfId="42"/>
    <tableColumn id="3" name="2010_x000a_Value" dataDxfId="41"/>
    <tableColumn id="4" name="2010 _x000a_Value Within Range" dataDxfId="40">
      <calculatedColumnFormula>IF($B6="N/A","N/A",IF(C6&gt;10,"No",IF(C6&lt;-10,"No","Yes")))</calculatedColumnFormula>
    </tableColumn>
    <tableColumn id="5" name="2011_x000a_Value" dataDxfId="39"/>
    <tableColumn id="6" name="2011_x000a_Value Within Range" dataDxfId="38">
      <calculatedColumnFormula>IF($B6="N/A","N/A",IF(E6&gt;10,"No",IF(E6&lt;-10,"No","Yes")))</calculatedColumnFormula>
    </tableColumn>
    <tableColumn id="7" name="2012_x000a_Value" dataDxfId="37"/>
    <tableColumn id="8" name="2012_x000a_ Value Within Range" dataDxfId="36">
      <calculatedColumnFormula>IF($B6="N/A","N/A",IF(G6&gt;10,"No",IF(G6&lt;-10,"No","Yes")))</calculatedColumnFormula>
    </tableColumn>
    <tableColumn id="9" name="% Change 2010 -_x000a_ 2011" dataDxfId="35"/>
    <tableColumn id="10" name="% Change 2011 - _x000a_2012"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3" name="Table23" displayName="Table23" ref="A5:L203" totalsRowShown="0" dataDxfId="30" headerRowBorderDxfId="31" tableBorderDxfId="29" totalsRowBorderDxfId="28">
  <autoFilter ref="A5:L203"/>
  <tableColumns count="12">
    <tableColumn id="1" name="Measure" dataDxfId="27"/>
    <tableColumn id="2" name="Expected Range" dataDxfId="26"/>
    <tableColumn id="3" name="2010_x000a_Value" dataDxfId="25"/>
    <tableColumn id="4" name="2010 _x000a_Value Within Range" dataDxfId="24">
      <calculatedColumnFormula>IF($B6="N/A","N/A",IF(C6&gt;10,"No",IF(C6&lt;-10,"No","Yes")))</calculatedColumnFormula>
    </tableColumn>
    <tableColumn id="5" name="2011_x000a_Value" dataDxfId="23"/>
    <tableColumn id="6" name="2011_x000a_Value Within Range" dataDxfId="22">
      <calculatedColumnFormula>IF($B6="N/A","N/A",IF(E6&gt;10,"No",IF(E6&lt;-10,"No","Yes")))</calculatedColumnFormula>
    </tableColumn>
    <tableColumn id="7" name="2012_x000a_Value" dataDxfId="21"/>
    <tableColumn id="8" name="2012_x000a_ Value Within Range" dataDxfId="20">
      <calculatedColumnFormula>IF($B6="N/A","N/A",IF(G6&gt;10,"No",IF(G6&lt;-10,"No","Yes")))</calculatedColumnFormula>
    </tableColumn>
    <tableColumn id="9" name="% Change 2010 -_x000a_ 2011" dataDxfId="19"/>
    <tableColumn id="10" name="% Change 2011 - _x000a_2012"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4" name="Table24" displayName="Table24" ref="A5:L253" totalsRowShown="0" dataDxfId="14" headerRowBorderDxfId="15" tableBorderDxfId="13" totalsRowBorderDxfId="12">
  <autoFilter ref="A5:L253"/>
  <tableColumns count="12">
    <tableColumn id="1" name="Measure" dataDxfId="11" dataCellStyle="Normal 2"/>
    <tableColumn id="2" name="Expected Range" dataDxfId="10"/>
    <tableColumn id="3" name="2010_x000a_Value" dataDxfId="9"/>
    <tableColumn id="4" name="2010 _x000a_Value Within Range" dataDxfId="8">
      <calculatedColumnFormula>IF($B6="N/A","N/A",IF(C6&gt;10,"No",IF(C6&lt;-10,"No","Yes")))</calculatedColumnFormula>
    </tableColumn>
    <tableColumn id="5" name="2011_x000a_Value" dataDxfId="7"/>
    <tableColumn id="6" name="2011_x000a_Value Within Range" dataDxfId="6">
      <calculatedColumnFormula>IF($B6="N/A","N/A",IF(E6&gt;10,"No",IF(E6&lt;-10,"No","Yes")))</calculatedColumnFormula>
    </tableColumn>
    <tableColumn id="7" name="2012_x000a_Value" dataDxfId="5"/>
    <tableColumn id="8" name="2012_x000a_ Value Within Range" dataDxfId="4">
      <calculatedColumnFormula>IF($B6="N/A","N/A",IF(G6&gt;10,"No",IF(G6&lt;-10,"No","Yes")))</calculatedColumnFormula>
    </tableColumn>
    <tableColumn id="9" name="% Change 2010 -_x000a_ 2011" dataDxfId="3"/>
    <tableColumn id="10" name="% Change 2011 - _x000a_2012"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5" name="Table5" displayName="Table5" ref="A5:K31" totalsRowShown="0" headerRowDxfId="296" dataDxfId="294" headerRowBorderDxfId="295" tableBorderDxfId="293" totalsRowBorderDxfId="292">
  <autoFilter ref="A5:K31"/>
  <tableColumns count="11">
    <tableColumn id="1" name="Measure" dataDxfId="291"/>
    <tableColumn id="2" name="Expected Range" dataDxfId="290"/>
    <tableColumn id="3" name="2010_x000a_Value" dataDxfId="289"/>
    <tableColumn id="4" name="2010 _x000a_Value Within Range" dataDxfId="288"/>
    <tableColumn id="5" name="2011_x000a_Value" dataDxfId="287"/>
    <tableColumn id="6" name="2011_x000a_Value Within Range" dataDxfId="286"/>
    <tableColumn id="7" name="2012_x000a_Value" dataDxfId="285"/>
    <tableColumn id="8" name="2012_x000a_ Value Within Range" dataDxfId="284"/>
    <tableColumn id="9" name="% Change 2010 -_x000a_ 2011" dataDxfId="283"/>
    <tableColumn id="10" name="% Change 2011 - _x000a_2012" dataDxfId="282"/>
    <tableColumn id="11"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6" name="Table6" displayName="Table6" ref="A5:K39" totalsRowShown="0" headerRowDxfId="280" dataDxfId="278" headerRowBorderDxfId="279" tableBorderDxfId="277">
  <autoFilter ref="A5:K39"/>
  <tableColumns count="11">
    <tableColumn id="1" name="Measure" dataDxfId="276" dataCellStyle="Normal 2"/>
    <tableColumn id="2" name="Expected Range" dataDxfId="275"/>
    <tableColumn id="3" name="2010_x000a_Value" dataDxfId="274"/>
    <tableColumn id="4" name="2010 _x000a_Value Within Range" dataDxfId="273">
      <calculatedColumnFormula>IF($B6="N/A","N/A",IF(C6&lt;0,"No","Yes"))</calculatedColumnFormula>
    </tableColumn>
    <tableColumn id="5" name="2011_x000a_Value" dataDxfId="272"/>
    <tableColumn id="6" name="2011_x000a_Value Within Range" dataDxfId="271">
      <calculatedColumnFormula>IF($B6="N/A","N/A",IF(E6&lt;0,"No","Yes"))</calculatedColumnFormula>
    </tableColumn>
    <tableColumn id="7" name="2012_x000a_Value" dataDxfId="270"/>
    <tableColumn id="8" name="2012_x000a_ Value Within Range" dataDxfId="269">
      <calculatedColumnFormula>IF($B6="N/A","N/A",IF(G6&lt;0,"No","Yes"))</calculatedColumnFormula>
    </tableColumn>
    <tableColumn id="9" name="% Change 2010 -_x000a_ 2011" dataDxfId="268"/>
    <tableColumn id="10" name="% Change 2011 - _x000a_2012" dataDxfId="267"/>
    <tableColumn id="11"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7" name="Table7" displayName="Table7" ref="A5:K25" totalsRowShown="0" headerRowDxfId="265" dataDxfId="263" headerRowBorderDxfId="264" tableBorderDxfId="262">
  <autoFilter ref="A5:K25"/>
  <tableColumns count="11">
    <tableColumn id="1" name="Measure" dataDxfId="261"/>
    <tableColumn id="2" name="Expected Range" dataDxfId="260"/>
    <tableColumn id="3" name="2010_x000a_Value"/>
    <tableColumn id="4" name="2010 _x000a_Value Within Range" dataDxfId="259"/>
    <tableColumn id="5" name="2011_x000a_Value"/>
    <tableColumn id="6" name="2011_x000a_Value Within Range" dataDxfId="258"/>
    <tableColumn id="7" name="2012_x000a_Value"/>
    <tableColumn id="8" name="2012_x000a_ Value Within Range" dataDxfId="257"/>
    <tableColumn id="9" name="% Change 2010 -_x000a_ 2011" dataDxfId="256"/>
    <tableColumn id="10" name="% Change 2011 - _x000a_2012" dataDxfId="255"/>
    <tableColumn id="11" name="Cross Year Within Expected Range" dataDxfId="254"/>
  </tableColumns>
  <tableStyleInfo showFirstColumn="0" showLastColumn="0" showRowStripes="1" showColumnStripes="0"/>
</table>
</file>

<file path=xl/tables/table6.xml><?xml version="1.0" encoding="utf-8"?>
<table xmlns="http://schemas.openxmlformats.org/spreadsheetml/2006/main" id="8" name="Table8" displayName="Table8" ref="A5:K34" totalsRowShown="0" headerRowDxfId="253" dataDxfId="251" headerRowBorderDxfId="252" tableBorderDxfId="250" totalsRowBorderDxfId="249">
  <autoFilter ref="A5:K34"/>
  <tableColumns count="11">
    <tableColumn id="1" name="Measure" dataDxfId="248" dataCellStyle="Normal 2"/>
    <tableColumn id="2" name="Expected Range" dataDxfId="247"/>
    <tableColumn id="3" name="2010_x000a_Value" dataDxfId="246"/>
    <tableColumn id="4" name="2010 _x000a_Value Within Range" dataDxfId="245"/>
    <tableColumn id="5" name="2011_x000a_Value" dataDxfId="244"/>
    <tableColumn id="6" name="2011_x000a_Value Within Range" dataDxfId="243"/>
    <tableColumn id="7" name="2012_x000a_Value" dataDxfId="242"/>
    <tableColumn id="8" name="2012_x000a_ Value Within Range" dataDxfId="241"/>
    <tableColumn id="9" name="% Change 2010 -_x000a_ 2011" dataDxfId="240"/>
    <tableColumn id="10" name="% Change 2011 - _x000a_2012" dataDxfId="239"/>
    <tableColumn id="11"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9" name="Table9" displayName="Table9" ref="A5:K22" totalsRowShown="0" headerRowDxfId="237" dataDxfId="235" headerRowBorderDxfId="236" tableBorderDxfId="234" totalsRowBorderDxfId="233">
  <autoFilter ref="A5:K22"/>
  <tableColumns count="11">
    <tableColumn id="1" name="Measure" dataDxfId="232" dataCellStyle="Normal 2"/>
    <tableColumn id="2" name="Expected Range" dataDxfId="231"/>
    <tableColumn id="3" name="2010_x000a_Value" dataDxfId="230"/>
    <tableColumn id="4" name="2010 _x000a_Value Within Range" dataDxfId="229"/>
    <tableColumn id="5" name="2011_x000a_Value" dataDxfId="228"/>
    <tableColumn id="6" name="2011_x000a_Value Within Range" dataDxfId="227"/>
    <tableColumn id="7" name="2012_x000a_Value" dataDxfId="226"/>
    <tableColumn id="8" name="2012_x000a_ Value Within Range" dataDxfId="225"/>
    <tableColumn id="9" name="% Change 2010 -_x000a_ 2011" dataDxfId="224"/>
    <tableColumn id="10" name="% Change 2011 - _x000a_2012" dataDxfId="223"/>
    <tableColumn id="11"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10" name="Table10" displayName="Table10" ref="A5:K30" totalsRowShown="0" headerRowDxfId="221" dataDxfId="219" headerRowBorderDxfId="220" tableBorderDxfId="218">
  <autoFilter ref="A5:K30"/>
  <tableColumns count="11">
    <tableColumn id="1" name="Measure" dataDxfId="217" dataCellStyle="Normal 2"/>
    <tableColumn id="2" name="Expected Range" dataDxfId="216"/>
    <tableColumn id="3" name="2010_x000a_Value" dataDxfId="215"/>
    <tableColumn id="4" name="2010 _x000a_Value Within Range" dataDxfId="214">
      <calculatedColumnFormula>IF($B6="N/A","N/A",IF(C6&lt;0,"No","Yes"))</calculatedColumnFormula>
    </tableColumn>
    <tableColumn id="5" name="2011_x000a_Value" dataDxfId="213"/>
    <tableColumn id="6" name="2011_x000a_Value Within Range" dataDxfId="212">
      <calculatedColumnFormula>IF($B6="N/A","N/A",IF(E6&lt;0,"No","Yes"))</calculatedColumnFormula>
    </tableColumn>
    <tableColumn id="7" name="2012_x000a_Value" dataDxfId="211"/>
    <tableColumn id="8" name="2012_x000a_ Value Within Range" dataDxfId="210">
      <calculatedColumnFormula>IF($B6="N/A","N/A",IF(G6&lt;0,"No","Yes"))</calculatedColumnFormula>
    </tableColumn>
    <tableColumn id="9" name="% Change 2010 -_x000a_ 2011" dataDxfId="209"/>
    <tableColumn id="10" name="% Change 2011 - _x000a_2012" dataDxfId="208"/>
    <tableColumn id="11"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11" name="Table11" displayName="Table11" ref="A5:K54" totalsRowShown="0" headerRowDxfId="206" dataDxfId="204" headerRowBorderDxfId="205" tableBorderDxfId="203">
  <autoFilter ref="A5:K54"/>
  <tableColumns count="11">
    <tableColumn id="1" name="Measure" dataDxfId="202"/>
    <tableColumn id="2" name="Expected Range" dataDxfId="201"/>
    <tableColumn id="3" name="2010_x000a_Value" dataDxfId="200"/>
    <tableColumn id="4" name="2010 _x000a_Value Within Range" dataDxfId="199"/>
    <tableColumn id="5" name="2011_x000a_Value" dataDxfId="198"/>
    <tableColumn id="6" name="2011_x000a_Value Within Range" dataDxfId="197"/>
    <tableColumn id="7" name="2012_x000a_Value" dataDxfId="196"/>
    <tableColumn id="8" name="2012_x000a_ Value Within Range" dataDxfId="195"/>
    <tableColumn id="9" name="% Change 2010 -_x000a_ 2011" dataDxfId="194"/>
    <tableColumn id="10" name="% Change 2011 - _x000a_2012" dataDxfId="193"/>
    <tableColumn id="11"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6" sqref="A6"/>
    </sheetView>
  </sheetViews>
  <sheetFormatPr defaultRowHeight="12.75" x14ac:dyDescent="0.2"/>
  <cols>
    <col min="1" max="1" width="106.5703125" customWidth="1"/>
    <col min="2" max="9" width="9.140625" customWidth="1"/>
  </cols>
  <sheetData>
    <row r="1" spans="1:1" ht="77.25" customHeight="1" x14ac:dyDescent="0.25">
      <c r="A1" s="85" t="s">
        <v>1648</v>
      </c>
    </row>
    <row r="2" spans="1:1" ht="15" x14ac:dyDescent="0.25">
      <c r="A2" s="85" t="s">
        <v>650</v>
      </c>
    </row>
    <row r="3" spans="1:1" ht="30" x14ac:dyDescent="0.6">
      <c r="A3" s="86" t="s">
        <v>1649</v>
      </c>
    </row>
    <row r="4" spans="1:1" ht="30" x14ac:dyDescent="0.6">
      <c r="A4" s="86" t="s">
        <v>1708</v>
      </c>
    </row>
    <row r="5" spans="1:1" ht="18" x14ac:dyDescent="0.25">
      <c r="A5" s="87" t="s">
        <v>1746</v>
      </c>
    </row>
    <row r="6" spans="1:1" ht="16.5" customHeight="1" x14ac:dyDescent="0.2">
      <c r="A6" s="88" t="s">
        <v>650</v>
      </c>
    </row>
    <row r="7" spans="1:1" ht="13.5" x14ac:dyDescent="0.25">
      <c r="A7" s="89" t="s">
        <v>1650</v>
      </c>
    </row>
    <row r="8" spans="1:1" ht="62.1" customHeight="1" x14ac:dyDescent="0.2">
      <c r="A8" s="90" t="s">
        <v>1651</v>
      </c>
    </row>
    <row r="9" spans="1:1" x14ac:dyDescent="0.2">
      <c r="A9" s="91" t="s">
        <v>650</v>
      </c>
    </row>
    <row r="10" spans="1:1" ht="13.5" x14ac:dyDescent="0.25">
      <c r="A10" s="89" t="s">
        <v>1652</v>
      </c>
    </row>
    <row r="11" spans="1:1" ht="95.1" customHeight="1" x14ac:dyDescent="0.2">
      <c r="A11" s="92" t="s">
        <v>1744</v>
      </c>
    </row>
    <row r="12" spans="1:1" x14ac:dyDescent="0.2">
      <c r="A12" s="10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ColWidth="9.140625" defaultRowHeight="12.75" x14ac:dyDescent="0.2"/>
  <cols>
    <col min="1" max="1" width="77.28515625" style="74"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1710</v>
      </c>
      <c r="B1" s="185"/>
      <c r="C1" s="185"/>
      <c r="D1" s="185"/>
      <c r="E1" s="185"/>
      <c r="F1" s="185"/>
      <c r="G1" s="185"/>
      <c r="H1" s="185"/>
      <c r="I1" s="185"/>
      <c r="J1" s="185"/>
      <c r="K1" s="186"/>
    </row>
    <row r="2" spans="1:11" x14ac:dyDescent="0.2">
      <c r="A2" s="190" t="s">
        <v>1596</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s="14" customFormat="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32" t="s">
        <v>12</v>
      </c>
      <c r="B6" s="73" t="s">
        <v>213</v>
      </c>
      <c r="C6" s="23">
        <v>0</v>
      </c>
      <c r="D6" s="5" t="str">
        <f>IF($B6="N/A","N/A",IF(C6&lt;0,"No","Yes"))</f>
        <v>N/A</v>
      </c>
      <c r="E6" s="23">
        <v>0</v>
      </c>
      <c r="F6" s="5" t="str">
        <f>IF($B6="N/A","N/A",IF(E6&lt;0,"No","Yes"))</f>
        <v>N/A</v>
      </c>
      <c r="G6" s="23">
        <v>1050</v>
      </c>
      <c r="H6" s="5" t="str">
        <f>IF($B6="N/A","N/A",IF(G6&lt;0,"No","Yes"))</f>
        <v>N/A</v>
      </c>
      <c r="I6" s="6" t="s">
        <v>1749</v>
      </c>
      <c r="J6" s="6" t="s">
        <v>1749</v>
      </c>
      <c r="K6" s="112" t="str">
        <f t="shared" ref="K6:K11" si="0">IF(J6="Div by 0", "N/A", IF(J6="N/A","N/A", IF(J6&gt;30, "No", IF(J6&lt;-30, "No", "Yes"))))</f>
        <v>N/A</v>
      </c>
    </row>
    <row r="7" spans="1:11" x14ac:dyDescent="0.2">
      <c r="A7" s="132" t="s">
        <v>445</v>
      </c>
      <c r="B7" s="73" t="s">
        <v>213</v>
      </c>
      <c r="C7" s="5" t="s">
        <v>1749</v>
      </c>
      <c r="D7" s="5" t="str">
        <f t="shared" ref="D7:D11" si="1">IF($B7="N/A","N/A",IF(C7&lt;0,"No","Yes"))</f>
        <v>N/A</v>
      </c>
      <c r="E7" s="5" t="s">
        <v>1749</v>
      </c>
      <c r="F7" s="5" t="str">
        <f t="shared" ref="F7:F11" si="2">IF($B7="N/A","N/A",IF(E7&lt;0,"No","Yes"))</f>
        <v>N/A</v>
      </c>
      <c r="G7" s="5">
        <v>0</v>
      </c>
      <c r="H7" s="5" t="str">
        <f t="shared" ref="H7:H11" si="3">IF($B7="N/A","N/A",IF(G7&lt;0,"No","Yes"))</f>
        <v>N/A</v>
      </c>
      <c r="I7" s="6" t="s">
        <v>1749</v>
      </c>
      <c r="J7" s="6" t="s">
        <v>1749</v>
      </c>
      <c r="K7" s="112" t="str">
        <f t="shared" si="0"/>
        <v>N/A</v>
      </c>
    </row>
    <row r="8" spans="1:11" x14ac:dyDescent="0.2">
      <c r="A8" s="132" t="s">
        <v>446</v>
      </c>
      <c r="B8" s="73" t="s">
        <v>213</v>
      </c>
      <c r="C8" s="5" t="s">
        <v>1749</v>
      </c>
      <c r="D8" s="5" t="str">
        <f t="shared" si="1"/>
        <v>N/A</v>
      </c>
      <c r="E8" s="5" t="s">
        <v>1749</v>
      </c>
      <c r="F8" s="5" t="str">
        <f t="shared" si="2"/>
        <v>N/A</v>
      </c>
      <c r="G8" s="5">
        <v>51.809523810000002</v>
      </c>
      <c r="H8" s="5" t="str">
        <f t="shared" si="3"/>
        <v>N/A</v>
      </c>
      <c r="I8" s="6" t="s">
        <v>1749</v>
      </c>
      <c r="J8" s="6" t="s">
        <v>1749</v>
      </c>
      <c r="K8" s="112" t="str">
        <f t="shared" si="0"/>
        <v>N/A</v>
      </c>
    </row>
    <row r="9" spans="1:11" x14ac:dyDescent="0.2">
      <c r="A9" s="132" t="s">
        <v>447</v>
      </c>
      <c r="B9" s="73" t="s">
        <v>213</v>
      </c>
      <c r="C9" s="5" t="s">
        <v>1749</v>
      </c>
      <c r="D9" s="5" t="str">
        <f t="shared" si="1"/>
        <v>N/A</v>
      </c>
      <c r="E9" s="5" t="s">
        <v>1749</v>
      </c>
      <c r="F9" s="5" t="str">
        <f t="shared" si="2"/>
        <v>N/A</v>
      </c>
      <c r="G9" s="5">
        <v>38.285714286000001</v>
      </c>
      <c r="H9" s="5" t="str">
        <f t="shared" si="3"/>
        <v>N/A</v>
      </c>
      <c r="I9" s="6" t="s">
        <v>1749</v>
      </c>
      <c r="J9" s="6" t="s">
        <v>1749</v>
      </c>
      <c r="K9" s="112" t="str">
        <f t="shared" si="0"/>
        <v>N/A</v>
      </c>
    </row>
    <row r="10" spans="1:11" x14ac:dyDescent="0.2">
      <c r="A10" s="132" t="s">
        <v>448</v>
      </c>
      <c r="B10" s="73" t="s">
        <v>213</v>
      </c>
      <c r="C10" s="5" t="s">
        <v>1749</v>
      </c>
      <c r="D10" s="5" t="str">
        <f t="shared" si="1"/>
        <v>N/A</v>
      </c>
      <c r="E10" s="5" t="s">
        <v>1749</v>
      </c>
      <c r="F10" s="5" t="str">
        <f t="shared" si="2"/>
        <v>N/A</v>
      </c>
      <c r="G10" s="5">
        <v>6.5714285714000003</v>
      </c>
      <c r="H10" s="5" t="str">
        <f t="shared" si="3"/>
        <v>N/A</v>
      </c>
      <c r="I10" s="6" t="s">
        <v>1749</v>
      </c>
      <c r="J10" s="6" t="s">
        <v>1749</v>
      </c>
      <c r="K10" s="112" t="str">
        <f t="shared" si="0"/>
        <v>N/A</v>
      </c>
    </row>
    <row r="11" spans="1:11" x14ac:dyDescent="0.2">
      <c r="A11" s="132" t="s">
        <v>204</v>
      </c>
      <c r="B11" s="73" t="s">
        <v>213</v>
      </c>
      <c r="C11" s="5" t="s">
        <v>1749</v>
      </c>
      <c r="D11" s="5" t="str">
        <f t="shared" si="1"/>
        <v>N/A</v>
      </c>
      <c r="E11" s="5" t="s">
        <v>1749</v>
      </c>
      <c r="F11" s="5" t="str">
        <f t="shared" si="2"/>
        <v>N/A</v>
      </c>
      <c r="G11" s="5">
        <v>100</v>
      </c>
      <c r="H11" s="5" t="str">
        <f t="shared" si="3"/>
        <v>N/A</v>
      </c>
      <c r="I11" s="6" t="s">
        <v>1749</v>
      </c>
      <c r="J11" s="6" t="s">
        <v>1749</v>
      </c>
      <c r="K11" s="112" t="str">
        <f t="shared" si="0"/>
        <v>N/A</v>
      </c>
    </row>
    <row r="12" spans="1:11" x14ac:dyDescent="0.2">
      <c r="A12" s="132" t="s">
        <v>655</v>
      </c>
      <c r="B12" s="73" t="s">
        <v>213</v>
      </c>
      <c r="C12" s="5" t="s">
        <v>1749</v>
      </c>
      <c r="D12" s="5" t="str">
        <f t="shared" ref="D12:D23" si="4">IF($B12="N/A","N/A",IF(C12&lt;0,"No","Yes"))</f>
        <v>N/A</v>
      </c>
      <c r="E12" s="5" t="s">
        <v>1749</v>
      </c>
      <c r="F12" s="5" t="str">
        <f t="shared" ref="F12:F23" si="5">IF($B12="N/A","N/A",IF(E12&lt;0,"No","Yes"))</f>
        <v>N/A</v>
      </c>
      <c r="G12" s="5">
        <v>0</v>
      </c>
      <c r="H12" s="5" t="str">
        <f t="shared" ref="H12:H23" si="6">IF($B12="N/A","N/A",IF(G12&lt;0,"No","Yes"))</f>
        <v>N/A</v>
      </c>
      <c r="I12" s="6" t="s">
        <v>1749</v>
      </c>
      <c r="J12" s="6" t="s">
        <v>1749</v>
      </c>
      <c r="K12" s="112" t="str">
        <f t="shared" ref="K12:K23" si="7">IF(J12="Div by 0", "N/A", IF(J12="N/A","N/A", IF(J12&gt;30, "No", IF(J12&lt;-30, "No", "Yes"))))</f>
        <v>N/A</v>
      </c>
    </row>
    <row r="13" spans="1:11" x14ac:dyDescent="0.2">
      <c r="A13" s="132" t="s">
        <v>654</v>
      </c>
      <c r="B13" s="73" t="s">
        <v>213</v>
      </c>
      <c r="C13" s="5" t="s">
        <v>1749</v>
      </c>
      <c r="D13" s="5" t="str">
        <f t="shared" si="4"/>
        <v>N/A</v>
      </c>
      <c r="E13" s="5" t="s">
        <v>1749</v>
      </c>
      <c r="F13" s="5" t="str">
        <f t="shared" si="5"/>
        <v>N/A</v>
      </c>
      <c r="G13" s="5" t="s">
        <v>1749</v>
      </c>
      <c r="H13" s="5" t="str">
        <f t="shared" si="6"/>
        <v>N/A</v>
      </c>
      <c r="I13" s="6" t="s">
        <v>1749</v>
      </c>
      <c r="J13" s="6" t="s">
        <v>1749</v>
      </c>
      <c r="K13" s="112" t="str">
        <f t="shared" si="7"/>
        <v>N/A</v>
      </c>
    </row>
    <row r="14" spans="1:11" x14ac:dyDescent="0.2">
      <c r="A14" s="132" t="s">
        <v>855</v>
      </c>
      <c r="B14" s="73" t="s">
        <v>213</v>
      </c>
      <c r="C14" s="6" t="s">
        <v>1749</v>
      </c>
      <c r="D14" s="5" t="str">
        <f t="shared" si="4"/>
        <v>N/A</v>
      </c>
      <c r="E14" s="6" t="s">
        <v>1749</v>
      </c>
      <c r="F14" s="5" t="str">
        <f t="shared" si="5"/>
        <v>N/A</v>
      </c>
      <c r="G14" s="6" t="s">
        <v>1749</v>
      </c>
      <c r="H14" s="5" t="str">
        <f t="shared" si="6"/>
        <v>N/A</v>
      </c>
      <c r="I14" s="6" t="s">
        <v>1749</v>
      </c>
      <c r="J14" s="6" t="s">
        <v>1749</v>
      </c>
      <c r="K14" s="112" t="str">
        <f t="shared" si="7"/>
        <v>N/A</v>
      </c>
    </row>
    <row r="15" spans="1:11" x14ac:dyDescent="0.2">
      <c r="A15" s="132" t="s">
        <v>656</v>
      </c>
      <c r="B15" s="73" t="s">
        <v>213</v>
      </c>
      <c r="C15" s="5" t="s">
        <v>1749</v>
      </c>
      <c r="D15" s="5" t="str">
        <f t="shared" si="4"/>
        <v>N/A</v>
      </c>
      <c r="E15" s="5" t="s">
        <v>1749</v>
      </c>
      <c r="F15" s="5" t="str">
        <f t="shared" si="5"/>
        <v>N/A</v>
      </c>
      <c r="G15" s="5">
        <v>0</v>
      </c>
      <c r="H15" s="5" t="str">
        <f t="shared" si="6"/>
        <v>N/A</v>
      </c>
      <c r="I15" s="6" t="s">
        <v>1749</v>
      </c>
      <c r="J15" s="6" t="s">
        <v>1749</v>
      </c>
      <c r="K15" s="112" t="str">
        <f t="shared" si="7"/>
        <v>N/A</v>
      </c>
    </row>
    <row r="16" spans="1:11" x14ac:dyDescent="0.2">
      <c r="A16" s="132" t="s">
        <v>372</v>
      </c>
      <c r="B16" s="73" t="s">
        <v>213</v>
      </c>
      <c r="C16" s="5" t="s">
        <v>1749</v>
      </c>
      <c r="D16" s="5" t="str">
        <f t="shared" si="4"/>
        <v>N/A</v>
      </c>
      <c r="E16" s="5" t="s">
        <v>1749</v>
      </c>
      <c r="F16" s="5" t="str">
        <f t="shared" si="5"/>
        <v>N/A</v>
      </c>
      <c r="G16" s="5" t="s">
        <v>1749</v>
      </c>
      <c r="H16" s="5" t="str">
        <f t="shared" si="6"/>
        <v>N/A</v>
      </c>
      <c r="I16" s="6" t="s">
        <v>1749</v>
      </c>
      <c r="J16" s="6" t="s">
        <v>1749</v>
      </c>
      <c r="K16" s="112" t="str">
        <f t="shared" si="7"/>
        <v>N/A</v>
      </c>
    </row>
    <row r="17" spans="1:11" x14ac:dyDescent="0.2">
      <c r="A17" s="132" t="s">
        <v>856</v>
      </c>
      <c r="B17" s="73" t="s">
        <v>213</v>
      </c>
      <c r="C17" s="6" t="s">
        <v>1749</v>
      </c>
      <c r="D17" s="5" t="str">
        <f t="shared" si="4"/>
        <v>N/A</v>
      </c>
      <c r="E17" s="6" t="s">
        <v>1749</v>
      </c>
      <c r="F17" s="5" t="str">
        <f t="shared" si="5"/>
        <v>N/A</v>
      </c>
      <c r="G17" s="6" t="s">
        <v>1749</v>
      </c>
      <c r="H17" s="5" t="str">
        <f t="shared" si="6"/>
        <v>N/A</v>
      </c>
      <c r="I17" s="6" t="s">
        <v>1749</v>
      </c>
      <c r="J17" s="6" t="s">
        <v>1749</v>
      </c>
      <c r="K17" s="112" t="str">
        <f t="shared" si="7"/>
        <v>N/A</v>
      </c>
    </row>
    <row r="18" spans="1:11" x14ac:dyDescent="0.2">
      <c r="A18" s="132" t="s">
        <v>657</v>
      </c>
      <c r="B18" s="73" t="s">
        <v>213</v>
      </c>
      <c r="C18" s="5" t="s">
        <v>1749</v>
      </c>
      <c r="D18" s="5" t="str">
        <f t="shared" si="4"/>
        <v>N/A</v>
      </c>
      <c r="E18" s="5" t="s">
        <v>1749</v>
      </c>
      <c r="F18" s="5" t="str">
        <f t="shared" si="5"/>
        <v>N/A</v>
      </c>
      <c r="G18" s="5">
        <v>9.5238095199999998E-2</v>
      </c>
      <c r="H18" s="5" t="str">
        <f t="shared" si="6"/>
        <v>N/A</v>
      </c>
      <c r="I18" s="6" t="s">
        <v>1749</v>
      </c>
      <c r="J18" s="6" t="s">
        <v>1749</v>
      </c>
      <c r="K18" s="112" t="str">
        <f t="shared" si="7"/>
        <v>N/A</v>
      </c>
    </row>
    <row r="19" spans="1:11" x14ac:dyDescent="0.2">
      <c r="A19" s="132" t="s">
        <v>205</v>
      </c>
      <c r="B19" s="73" t="s">
        <v>213</v>
      </c>
      <c r="C19" s="5" t="s">
        <v>1749</v>
      </c>
      <c r="D19" s="5" t="str">
        <f t="shared" si="4"/>
        <v>N/A</v>
      </c>
      <c r="E19" s="5" t="s">
        <v>1749</v>
      </c>
      <c r="F19" s="5" t="str">
        <f t="shared" si="5"/>
        <v>N/A</v>
      </c>
      <c r="G19" s="5">
        <v>0</v>
      </c>
      <c r="H19" s="5" t="str">
        <f t="shared" si="6"/>
        <v>N/A</v>
      </c>
      <c r="I19" s="6" t="s">
        <v>1749</v>
      </c>
      <c r="J19" s="6" t="s">
        <v>1749</v>
      </c>
      <c r="K19" s="112" t="str">
        <f t="shared" si="7"/>
        <v>N/A</v>
      </c>
    </row>
    <row r="20" spans="1:11" x14ac:dyDescent="0.2">
      <c r="A20" s="132" t="s">
        <v>857</v>
      </c>
      <c r="B20" s="73" t="s">
        <v>213</v>
      </c>
      <c r="C20" s="6" t="s">
        <v>1749</v>
      </c>
      <c r="D20" s="5" t="str">
        <f t="shared" si="4"/>
        <v>N/A</v>
      </c>
      <c r="E20" s="6" t="s">
        <v>1749</v>
      </c>
      <c r="F20" s="5" t="str">
        <f t="shared" si="5"/>
        <v>N/A</v>
      </c>
      <c r="G20" s="6" t="s">
        <v>1749</v>
      </c>
      <c r="H20" s="5" t="str">
        <f t="shared" si="6"/>
        <v>N/A</v>
      </c>
      <c r="I20" s="6" t="s">
        <v>1749</v>
      </c>
      <c r="J20" s="6" t="s">
        <v>1749</v>
      </c>
      <c r="K20" s="112" t="str">
        <f t="shared" si="7"/>
        <v>N/A</v>
      </c>
    </row>
    <row r="21" spans="1:11" x14ac:dyDescent="0.2">
      <c r="A21" s="132" t="s">
        <v>658</v>
      </c>
      <c r="B21" s="73" t="s">
        <v>213</v>
      </c>
      <c r="C21" s="5" t="s">
        <v>1749</v>
      </c>
      <c r="D21" s="5" t="str">
        <f t="shared" si="4"/>
        <v>N/A</v>
      </c>
      <c r="E21" s="5" t="s">
        <v>1749</v>
      </c>
      <c r="F21" s="5" t="str">
        <f t="shared" si="5"/>
        <v>N/A</v>
      </c>
      <c r="G21" s="5">
        <v>59.523809524000001</v>
      </c>
      <c r="H21" s="5" t="str">
        <f t="shared" si="6"/>
        <v>N/A</v>
      </c>
      <c r="I21" s="6" t="s">
        <v>1749</v>
      </c>
      <c r="J21" s="6" t="s">
        <v>1749</v>
      </c>
      <c r="K21" s="112" t="str">
        <f t="shared" si="7"/>
        <v>N/A</v>
      </c>
    </row>
    <row r="22" spans="1:11" x14ac:dyDescent="0.2">
      <c r="A22" s="132" t="s">
        <v>1723</v>
      </c>
      <c r="B22" s="73" t="s">
        <v>213</v>
      </c>
      <c r="C22" s="5" t="s">
        <v>1749</v>
      </c>
      <c r="D22" s="5" t="str">
        <f t="shared" si="4"/>
        <v>N/A</v>
      </c>
      <c r="E22" s="5" t="s">
        <v>1749</v>
      </c>
      <c r="F22" s="5" t="str">
        <f t="shared" si="5"/>
        <v>N/A</v>
      </c>
      <c r="G22" s="5">
        <v>0</v>
      </c>
      <c r="H22" s="5" t="str">
        <f t="shared" si="6"/>
        <v>N/A</v>
      </c>
      <c r="I22" s="6" t="s">
        <v>1749</v>
      </c>
      <c r="J22" s="6" t="s">
        <v>1749</v>
      </c>
      <c r="K22" s="112" t="str">
        <f t="shared" si="7"/>
        <v>N/A</v>
      </c>
    </row>
    <row r="23" spans="1:11" x14ac:dyDescent="0.2">
      <c r="A23" s="132" t="s">
        <v>858</v>
      </c>
      <c r="B23" s="73" t="s">
        <v>213</v>
      </c>
      <c r="C23" s="6" t="s">
        <v>1749</v>
      </c>
      <c r="D23" s="5" t="str">
        <f t="shared" si="4"/>
        <v>N/A</v>
      </c>
      <c r="E23" s="6" t="s">
        <v>1749</v>
      </c>
      <c r="F23" s="5" t="str">
        <f t="shared" si="5"/>
        <v>N/A</v>
      </c>
      <c r="G23" s="6" t="s">
        <v>1749</v>
      </c>
      <c r="H23" s="5" t="str">
        <f t="shared" si="6"/>
        <v>N/A</v>
      </c>
      <c r="I23" s="6" t="s">
        <v>1749</v>
      </c>
      <c r="J23" s="6" t="s">
        <v>1749</v>
      </c>
      <c r="K23" s="112" t="str">
        <f t="shared" si="7"/>
        <v>N/A</v>
      </c>
    </row>
    <row r="24" spans="1:11" x14ac:dyDescent="0.2">
      <c r="A24" s="132" t="s">
        <v>15</v>
      </c>
      <c r="B24" s="73" t="s">
        <v>213</v>
      </c>
      <c r="C24" s="5" t="s">
        <v>1749</v>
      </c>
      <c r="D24" s="5" t="str">
        <f>IF($B24="N/A","N/A",IF(C24&lt;0,"No","Yes"))</f>
        <v>N/A</v>
      </c>
      <c r="E24" s="5" t="s">
        <v>1749</v>
      </c>
      <c r="F24" s="5" t="str">
        <f>IF($B24="N/A","N/A",IF(E24&lt;0,"No","Yes"))</f>
        <v>N/A</v>
      </c>
      <c r="G24" s="5">
        <v>0</v>
      </c>
      <c r="H24" s="5" t="str">
        <f>IF($B24="N/A","N/A",IF(G24&lt;0,"No","Yes"))</f>
        <v>N/A</v>
      </c>
      <c r="I24" s="6" t="s">
        <v>1749</v>
      </c>
      <c r="J24" s="6" t="s">
        <v>1749</v>
      </c>
      <c r="K24" s="112" t="str">
        <f t="shared" ref="K24:K30" si="8">IF(J24="Div by 0", "N/A", IF(J24="N/A","N/A", IF(J24&gt;30, "No", IF(J24&lt;-30, "No", "Yes"))))</f>
        <v>N/A</v>
      </c>
    </row>
    <row r="25" spans="1:11" x14ac:dyDescent="0.2">
      <c r="A25" s="132" t="s">
        <v>159</v>
      </c>
      <c r="B25" s="73" t="s">
        <v>213</v>
      </c>
      <c r="C25" s="5" t="s">
        <v>1749</v>
      </c>
      <c r="D25" s="5" t="str">
        <f>IF($B25="N/A","N/A",IF(C25&lt;0,"No","Yes"))</f>
        <v>N/A</v>
      </c>
      <c r="E25" s="5" t="s">
        <v>1749</v>
      </c>
      <c r="F25" s="5" t="str">
        <f>IF($B25="N/A","N/A",IF(E25&lt;0,"No","Yes"))</f>
        <v>N/A</v>
      </c>
      <c r="G25" s="5">
        <v>100</v>
      </c>
      <c r="H25" s="5" t="str">
        <f>IF($B25="N/A","N/A",IF(G25&lt;0,"No","Yes"))</f>
        <v>N/A</v>
      </c>
      <c r="I25" s="6" t="s">
        <v>1749</v>
      </c>
      <c r="J25" s="6" t="s">
        <v>1749</v>
      </c>
      <c r="K25" s="112" t="str">
        <f t="shared" si="8"/>
        <v>N/A</v>
      </c>
    </row>
    <row r="26" spans="1:11" x14ac:dyDescent="0.2">
      <c r="A26" s="132" t="s">
        <v>32</v>
      </c>
      <c r="B26" s="73" t="s">
        <v>213</v>
      </c>
      <c r="C26" s="5" t="s">
        <v>1749</v>
      </c>
      <c r="D26" s="5" t="str">
        <f>IF($B26="N/A","N/A",IF(C26&lt;0,"No","Yes"))</f>
        <v>N/A</v>
      </c>
      <c r="E26" s="5" t="s">
        <v>1749</v>
      </c>
      <c r="F26" s="5" t="str">
        <f>IF($B26="N/A","N/A",IF(E26&lt;0,"No","Yes"))</f>
        <v>N/A</v>
      </c>
      <c r="G26" s="5">
        <v>100</v>
      </c>
      <c r="H26" s="5" t="str">
        <f>IF($B26="N/A","N/A",IF(G26&lt;0,"No","Yes"))</f>
        <v>N/A</v>
      </c>
      <c r="I26" s="6" t="s">
        <v>1749</v>
      </c>
      <c r="J26" s="6" t="s">
        <v>1749</v>
      </c>
      <c r="K26" s="112" t="str">
        <f t="shared" si="8"/>
        <v>N/A</v>
      </c>
    </row>
    <row r="27" spans="1:11" x14ac:dyDescent="0.2">
      <c r="A27" s="132" t="s">
        <v>160</v>
      </c>
      <c r="B27" s="73" t="s">
        <v>213</v>
      </c>
      <c r="C27" s="5" t="s">
        <v>1749</v>
      </c>
      <c r="D27" s="5" t="str">
        <f t="shared" ref="D27:D30" si="9">IF($B27="N/A","N/A",IF(C27&lt;0,"No","Yes"))</f>
        <v>N/A</v>
      </c>
      <c r="E27" s="5" t="s">
        <v>1749</v>
      </c>
      <c r="F27" s="5" t="str">
        <f t="shared" ref="F27:F30" si="10">IF($B27="N/A","N/A",IF(E27&lt;0,"No","Yes"))</f>
        <v>N/A</v>
      </c>
      <c r="G27" s="5">
        <v>100</v>
      </c>
      <c r="H27" s="5" t="str">
        <f t="shared" ref="H27:H30" si="11">IF($B27="N/A","N/A",IF(G27&lt;0,"No","Yes"))</f>
        <v>N/A</v>
      </c>
      <c r="I27" s="6" t="s">
        <v>1749</v>
      </c>
      <c r="J27" s="6" t="s">
        <v>1749</v>
      </c>
      <c r="K27" s="112" t="str">
        <f t="shared" si="8"/>
        <v>N/A</v>
      </c>
    </row>
    <row r="28" spans="1:11" x14ac:dyDescent="0.2">
      <c r="A28" s="110" t="s">
        <v>374</v>
      </c>
      <c r="B28" s="73" t="s">
        <v>213</v>
      </c>
      <c r="C28" s="5" t="s">
        <v>1749</v>
      </c>
      <c r="D28" s="5" t="str">
        <f t="shared" si="9"/>
        <v>N/A</v>
      </c>
      <c r="E28" s="5" t="s">
        <v>1749</v>
      </c>
      <c r="F28" s="5" t="str">
        <f t="shared" si="10"/>
        <v>N/A</v>
      </c>
      <c r="G28" s="5">
        <v>90.666666667000001</v>
      </c>
      <c r="H28" s="5" t="str">
        <f t="shared" si="11"/>
        <v>N/A</v>
      </c>
      <c r="I28" s="6" t="s">
        <v>1749</v>
      </c>
      <c r="J28" s="6" t="s">
        <v>1749</v>
      </c>
      <c r="K28" s="112" t="str">
        <f t="shared" si="8"/>
        <v>N/A</v>
      </c>
    </row>
    <row r="29" spans="1:11" x14ac:dyDescent="0.2">
      <c r="A29" s="110" t="s">
        <v>376</v>
      </c>
      <c r="B29" s="73" t="s">
        <v>213</v>
      </c>
      <c r="C29" s="5" t="s">
        <v>1749</v>
      </c>
      <c r="D29" s="5" t="str">
        <f t="shared" si="9"/>
        <v>N/A</v>
      </c>
      <c r="E29" s="5" t="s">
        <v>1749</v>
      </c>
      <c r="F29" s="5" t="str">
        <f t="shared" si="10"/>
        <v>N/A</v>
      </c>
      <c r="G29" s="5">
        <v>1.8095238094999999</v>
      </c>
      <c r="H29" s="5" t="str">
        <f t="shared" si="11"/>
        <v>N/A</v>
      </c>
      <c r="I29" s="6" t="s">
        <v>1749</v>
      </c>
      <c r="J29" s="6" t="s">
        <v>1749</v>
      </c>
      <c r="K29" s="112" t="str">
        <f t="shared" si="8"/>
        <v>N/A</v>
      </c>
    </row>
    <row r="30" spans="1:11" x14ac:dyDescent="0.2">
      <c r="A30" s="127" t="s">
        <v>377</v>
      </c>
      <c r="B30" s="134" t="s">
        <v>213</v>
      </c>
      <c r="C30" s="121" t="s">
        <v>1749</v>
      </c>
      <c r="D30" s="121" t="str">
        <f t="shared" si="9"/>
        <v>N/A</v>
      </c>
      <c r="E30" s="121" t="s">
        <v>1749</v>
      </c>
      <c r="F30" s="121" t="str">
        <f t="shared" si="10"/>
        <v>N/A</v>
      </c>
      <c r="G30" s="121">
        <v>0</v>
      </c>
      <c r="H30" s="121" t="str">
        <f t="shared" si="11"/>
        <v>N/A</v>
      </c>
      <c r="I30" s="122" t="s">
        <v>1749</v>
      </c>
      <c r="J30" s="122" t="s">
        <v>1749</v>
      </c>
      <c r="K30" s="123" t="str">
        <f t="shared" si="8"/>
        <v>N/A</v>
      </c>
    </row>
    <row r="31" spans="1:11" ht="12" customHeight="1" x14ac:dyDescent="0.2">
      <c r="A31" s="204" t="s">
        <v>1647</v>
      </c>
      <c r="B31" s="205"/>
      <c r="C31" s="205"/>
      <c r="D31" s="205"/>
      <c r="E31" s="205"/>
      <c r="F31" s="205"/>
      <c r="G31" s="205"/>
      <c r="H31" s="205"/>
      <c r="I31" s="205"/>
      <c r="J31" s="205"/>
      <c r="K31" s="206"/>
    </row>
    <row r="32" spans="1:11" x14ac:dyDescent="0.2">
      <c r="A32" s="193" t="s">
        <v>1645</v>
      </c>
      <c r="B32" s="194"/>
      <c r="C32" s="194"/>
      <c r="D32" s="194"/>
      <c r="E32" s="194"/>
      <c r="F32" s="194"/>
      <c r="G32" s="194"/>
      <c r="H32" s="194"/>
      <c r="I32" s="194"/>
      <c r="J32" s="194"/>
      <c r="K32" s="195"/>
    </row>
    <row r="33" spans="1:11" x14ac:dyDescent="0.2">
      <c r="A33" s="196" t="s">
        <v>1743</v>
      </c>
      <c r="B33" s="196"/>
      <c r="C33" s="196"/>
      <c r="D33" s="196"/>
      <c r="E33" s="196"/>
      <c r="F33" s="196"/>
      <c r="G33" s="196"/>
      <c r="H33" s="196"/>
      <c r="I33" s="196"/>
      <c r="J33" s="196"/>
      <c r="K33" s="197"/>
    </row>
  </sheetData>
  <mergeCells count="7">
    <mergeCell ref="A33:K33"/>
    <mergeCell ref="A1:K1"/>
    <mergeCell ref="A2:K2"/>
    <mergeCell ref="A4:K4"/>
    <mergeCell ref="A31:K31"/>
    <mergeCell ref="A32:K32"/>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10" activePane="bottomRight" state="frozen"/>
      <selection activeCell="L3" sqref="L3"/>
      <selection pane="topRight" activeCell="L3" sqref="L3"/>
      <selection pane="bottomLeft" activeCell="L3" sqref="L3"/>
      <selection pane="bottomRight" activeCell="A5" sqref="A5"/>
    </sheetView>
  </sheetViews>
  <sheetFormatPr defaultRowHeight="12.75" x14ac:dyDescent="0.2"/>
  <cols>
    <col min="1" max="1" width="77.28515625" style="58" customWidth="1"/>
    <col min="2" max="2" width="20.7109375"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9.85546875" style="13" customWidth="1"/>
    <col min="12" max="16384" width="9.140625" style="13"/>
  </cols>
  <sheetData>
    <row r="1" spans="1:11" s="12" customFormat="1" ht="18.75" customHeight="1" x14ac:dyDescent="0.2">
      <c r="A1" s="184" t="s">
        <v>1711</v>
      </c>
      <c r="B1" s="185"/>
      <c r="C1" s="185"/>
      <c r="D1" s="185"/>
      <c r="E1" s="185"/>
      <c r="F1" s="185"/>
      <c r="G1" s="185"/>
      <c r="H1" s="185"/>
      <c r="I1" s="185"/>
      <c r="J1" s="185"/>
      <c r="K1" s="186"/>
    </row>
    <row r="2" spans="1:11" x14ac:dyDescent="0.2">
      <c r="A2" s="190" t="s">
        <v>1597</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s="16" customFormat="1" x14ac:dyDescent="0.2">
      <c r="A6" s="132" t="s">
        <v>343</v>
      </c>
      <c r="B6" s="5" t="s">
        <v>213</v>
      </c>
      <c r="C6" s="15">
        <v>7</v>
      </c>
      <c r="D6" s="5" t="s">
        <v>213</v>
      </c>
      <c r="E6" s="15">
        <v>7</v>
      </c>
      <c r="F6" s="5" t="s">
        <v>213</v>
      </c>
      <c r="G6" s="15" t="s">
        <v>1747</v>
      </c>
      <c r="H6" s="5" t="s">
        <v>213</v>
      </c>
      <c r="I6" s="96" t="s">
        <v>213</v>
      </c>
      <c r="J6" s="96" t="s">
        <v>213</v>
      </c>
      <c r="K6" s="112" t="s">
        <v>213</v>
      </c>
    </row>
    <row r="7" spans="1:11" x14ac:dyDescent="0.2">
      <c r="A7" s="131" t="s">
        <v>12</v>
      </c>
      <c r="B7" s="17" t="s">
        <v>213</v>
      </c>
      <c r="C7" s="67">
        <v>6647012</v>
      </c>
      <c r="D7" s="19" t="str">
        <f>IF($B7="N/A","N/A",IF(C7&gt;15,"No",IF(C7&lt;-15,"No","Yes")))</f>
        <v>N/A</v>
      </c>
      <c r="E7" s="18">
        <v>6657333</v>
      </c>
      <c r="F7" s="19" t="str">
        <f>IF($B7="N/A","N/A",IF(E7&gt;15,"No",IF(E7&lt;-15,"No","Yes")))</f>
        <v>N/A</v>
      </c>
      <c r="G7" s="18">
        <v>7840830</v>
      </c>
      <c r="H7" s="19" t="str">
        <f>IF($B7="N/A","N/A",IF(G7&gt;15,"No",IF(G7&lt;-15,"No","Yes")))</f>
        <v>N/A</v>
      </c>
      <c r="I7" s="20">
        <v>0.15529999999999999</v>
      </c>
      <c r="J7" s="20">
        <v>17.78</v>
      </c>
      <c r="K7" s="113" t="str">
        <f t="shared" ref="K7:K54" si="0">IF(J7="Div by 0", "N/A", IF(J7="N/A","N/A", IF(J7&gt;30, "No", IF(J7&lt;-30, "No", "Yes"))))</f>
        <v>Yes</v>
      </c>
    </row>
    <row r="8" spans="1:11" x14ac:dyDescent="0.2">
      <c r="A8" s="131" t="s">
        <v>362</v>
      </c>
      <c r="B8" s="17" t="s">
        <v>213</v>
      </c>
      <c r="C8" s="106">
        <v>45.202490984000001</v>
      </c>
      <c r="D8" s="19" t="str">
        <f>IF($B8="N/A","N/A",IF(C8&gt;15,"No",IF(C8&lt;-15,"No","Yes")))</f>
        <v>N/A</v>
      </c>
      <c r="E8" s="21">
        <v>43.322708959000003</v>
      </c>
      <c r="F8" s="19" t="str">
        <f>IF($B8="N/A","N/A",IF(E8&gt;15,"No",IF(E8&lt;-15,"No","Yes")))</f>
        <v>N/A</v>
      </c>
      <c r="G8" s="21">
        <v>44.329286568000001</v>
      </c>
      <c r="H8" s="19" t="str">
        <f>IF($B8="N/A","N/A",IF(G8&gt;15,"No",IF(G8&lt;-15,"No","Yes")))</f>
        <v>N/A</v>
      </c>
      <c r="I8" s="20">
        <v>-4.16</v>
      </c>
      <c r="J8" s="20">
        <v>2.323</v>
      </c>
      <c r="K8" s="113" t="str">
        <f t="shared" si="0"/>
        <v>Yes</v>
      </c>
    </row>
    <row r="9" spans="1:11" x14ac:dyDescent="0.2">
      <c r="A9" s="131" t="s">
        <v>119</v>
      </c>
      <c r="B9" s="22" t="s">
        <v>213</v>
      </c>
      <c r="C9" s="66">
        <v>34.500584623999998</v>
      </c>
      <c r="D9" s="5" t="str">
        <f>IF($B9="N/A","N/A",IF(C9&gt;15,"No",IF(C9&lt;-15,"No","Yes")))</f>
        <v>N/A</v>
      </c>
      <c r="E9" s="5">
        <v>35.955224112000003</v>
      </c>
      <c r="F9" s="5" t="str">
        <f>IF($B9="N/A","N/A",IF(E9&gt;15,"No",IF(E9&lt;-15,"No","Yes")))</f>
        <v>N/A</v>
      </c>
      <c r="G9" s="5">
        <v>41.080561623999998</v>
      </c>
      <c r="H9" s="5" t="str">
        <f>IF($B9="N/A","N/A",IF(G9&gt;15,"No",IF(G9&lt;-15,"No","Yes")))</f>
        <v>N/A</v>
      </c>
      <c r="I9" s="6">
        <v>4.2160000000000002</v>
      </c>
      <c r="J9" s="6">
        <v>14.25</v>
      </c>
      <c r="K9" s="112" t="str">
        <f t="shared" si="0"/>
        <v>Yes</v>
      </c>
    </row>
    <row r="10" spans="1:11" x14ac:dyDescent="0.2">
      <c r="A10" s="131" t="s">
        <v>120</v>
      </c>
      <c r="B10" s="22" t="s">
        <v>213</v>
      </c>
      <c r="C10" s="66">
        <v>5.92597095E-2</v>
      </c>
      <c r="D10" s="5" t="str">
        <f>IF($B10="N/A","N/A",IF(C10&gt;15,"No",IF(C10&lt;-15,"No","Yes")))</f>
        <v>N/A</v>
      </c>
      <c r="E10" s="5">
        <v>5.84017654E-2</v>
      </c>
      <c r="F10" s="5" t="str">
        <f>IF($B10="N/A","N/A",IF(E10&gt;15,"No",IF(E10&lt;-15,"No","Yes")))</f>
        <v>N/A</v>
      </c>
      <c r="G10" s="5">
        <v>3.7776612899999999E-2</v>
      </c>
      <c r="H10" s="5" t="str">
        <f>IF($B10="N/A","N/A",IF(G10&gt;15,"No",IF(G10&lt;-15,"No","Yes")))</f>
        <v>N/A</v>
      </c>
      <c r="I10" s="6">
        <v>-1.45</v>
      </c>
      <c r="J10" s="6">
        <v>-35.299999999999997</v>
      </c>
      <c r="K10" s="112" t="str">
        <f t="shared" si="0"/>
        <v>No</v>
      </c>
    </row>
    <row r="11" spans="1:11" x14ac:dyDescent="0.2">
      <c r="A11" s="131" t="s">
        <v>859</v>
      </c>
      <c r="B11" s="22" t="s">
        <v>213</v>
      </c>
      <c r="C11" s="66">
        <v>20.237664682999998</v>
      </c>
      <c r="D11" s="5" t="str">
        <f>IF($B11="N/A","N/A",IF(C11&gt;15,"No",IF(C11&lt;-15,"No","Yes")))</f>
        <v>N/A</v>
      </c>
      <c r="E11" s="5">
        <v>20.663665164000001</v>
      </c>
      <c r="F11" s="5" t="str">
        <f>IF($B11="N/A","N/A",IF(E11&gt;15,"No",IF(E11&lt;-15,"No","Yes")))</f>
        <v>N/A</v>
      </c>
      <c r="G11" s="5">
        <v>14.552375195</v>
      </c>
      <c r="H11" s="5" t="str">
        <f>IF($B11="N/A","N/A",IF(G11&gt;15,"No",IF(G11&lt;-15,"No","Yes")))</f>
        <v>N/A</v>
      </c>
      <c r="I11" s="6">
        <v>2.105</v>
      </c>
      <c r="J11" s="6">
        <v>-29.6</v>
      </c>
      <c r="K11" s="112" t="str">
        <f t="shared" si="0"/>
        <v>Yes</v>
      </c>
    </row>
    <row r="12" spans="1:11" x14ac:dyDescent="0.2">
      <c r="A12" s="131" t="s">
        <v>860</v>
      </c>
      <c r="B12" s="68" t="s">
        <v>214</v>
      </c>
      <c r="C12" s="66">
        <v>44.827636286999997</v>
      </c>
      <c r="D12" s="5" t="str">
        <f>IF(OR($B12="N/A",$C12="N/A"),"N/A",IF(C12&gt;100,"No",IF(C12&lt;95,"No","Yes")))</f>
        <v>No</v>
      </c>
      <c r="E12" s="66">
        <v>52.339973387000001</v>
      </c>
      <c r="F12" s="5" t="str">
        <f>IF(OR($B12="N/A",$E12="N/A"),"N/A",IF(E12&gt;100,"No",IF(E12&lt;95,"No","Yes")))</f>
        <v>No</v>
      </c>
      <c r="G12" s="66">
        <v>43.947844437000001</v>
      </c>
      <c r="H12" s="5" t="str">
        <f>IF($B12="N/A","N/A",IF(G12&gt;100,"No",IF(G12&lt;95,"No","Yes")))</f>
        <v>No</v>
      </c>
      <c r="I12" s="69">
        <v>16.760000000000002</v>
      </c>
      <c r="J12" s="69">
        <v>-16</v>
      </c>
      <c r="K12" s="112" t="str">
        <f t="shared" si="0"/>
        <v>Yes</v>
      </c>
    </row>
    <row r="13" spans="1:11" x14ac:dyDescent="0.2">
      <c r="A13" s="131" t="s">
        <v>347</v>
      </c>
      <c r="B13" s="68" t="s">
        <v>213</v>
      </c>
      <c r="C13" s="66">
        <v>99.995834520000002</v>
      </c>
      <c r="D13" s="5" t="str">
        <f>IF($B13="N/A","N/A",IF(C13&gt;100,"No",IF(C13&lt;95,"No","Yes")))</f>
        <v>N/A</v>
      </c>
      <c r="E13" s="66">
        <v>99.998733916999996</v>
      </c>
      <c r="F13" s="5" t="str">
        <f>IF($B13="N/A","N/A",IF(E13&gt;100,"No",IF(E13&lt;95,"No","Yes")))</f>
        <v>N/A</v>
      </c>
      <c r="G13" s="66">
        <v>65.054022541999998</v>
      </c>
      <c r="H13" s="5" t="str">
        <f>IF($B13="N/A","N/A",IF(G13&gt;100,"No",IF(G13&lt;95,"No","Yes")))</f>
        <v>N/A</v>
      </c>
      <c r="I13" s="69">
        <v>2.8999999999999998E-3</v>
      </c>
      <c r="J13" s="69">
        <v>-34.9</v>
      </c>
      <c r="K13" s="112" t="str">
        <f t="shared" si="0"/>
        <v>No</v>
      </c>
    </row>
    <row r="14" spans="1:11" x14ac:dyDescent="0.2">
      <c r="A14" s="131" t="s">
        <v>348</v>
      </c>
      <c r="B14" s="68" t="s">
        <v>213</v>
      </c>
      <c r="C14" s="66">
        <v>73.439259942000007</v>
      </c>
      <c r="D14" s="5" t="str">
        <f t="shared" ref="D14" si="1">IF($B14="N/A","N/A",IF(C14&lt;0,"No","Yes"))</f>
        <v>N/A</v>
      </c>
      <c r="E14" s="66">
        <v>73.411174520000003</v>
      </c>
      <c r="F14" s="5" t="str">
        <f t="shared" ref="F14" si="2">IF($B14="N/A","N/A",IF(E14&lt;0,"No","Yes"))</f>
        <v>N/A</v>
      </c>
      <c r="G14" s="66">
        <v>49.161651245999998</v>
      </c>
      <c r="H14" s="5" t="str">
        <f t="shared" ref="H14" si="3">IF($B14="N/A","N/A",IF(G14&lt;0,"No","Yes"))</f>
        <v>N/A</v>
      </c>
      <c r="I14" s="69">
        <v>-3.7999999999999999E-2</v>
      </c>
      <c r="J14" s="69">
        <v>-33</v>
      </c>
      <c r="K14" s="112" t="str">
        <f t="shared" si="0"/>
        <v>No</v>
      </c>
    </row>
    <row r="15" spans="1:11" x14ac:dyDescent="0.2">
      <c r="A15" s="131" t="s">
        <v>861</v>
      </c>
      <c r="B15" s="68" t="s">
        <v>214</v>
      </c>
      <c r="C15" s="66">
        <v>43.740517392999998</v>
      </c>
      <c r="D15" s="5" t="str">
        <f>IF(OR($B15="N/A",$C15="N/A"),"N/A",IF(C15&gt;100,"No",IF(C15&lt;95,"No","Yes")))</f>
        <v>No</v>
      </c>
      <c r="E15" s="66">
        <v>51.279686554999998</v>
      </c>
      <c r="F15" s="5" t="str">
        <f>IF(OR($B15="N/A",$E15="N/A"),"N/A",IF(E15&gt;100,"No",IF(E15&lt;95,"No","Yes")))</f>
        <v>No</v>
      </c>
      <c r="G15" s="66">
        <v>27.670738974999999</v>
      </c>
      <c r="H15" s="5" t="str">
        <f>IF($B15="N/A","N/A",IF(G15&gt;100,"No",IF(G15&lt;95,"No","Yes")))</f>
        <v>No</v>
      </c>
      <c r="I15" s="69">
        <v>17.239999999999998</v>
      </c>
      <c r="J15" s="69">
        <v>-46</v>
      </c>
      <c r="K15" s="112" t="str">
        <f t="shared" si="0"/>
        <v>No</v>
      </c>
    </row>
    <row r="16" spans="1:11" x14ac:dyDescent="0.2">
      <c r="A16" s="131" t="s">
        <v>331</v>
      </c>
      <c r="B16" s="22" t="s">
        <v>213</v>
      </c>
      <c r="C16" s="56">
        <v>3004615</v>
      </c>
      <c r="D16" s="5" t="str">
        <f>IF($B16="N/A","N/A",IF(C16&gt;15,"No",IF(C16&lt;-15,"No","Yes")))</f>
        <v>N/A</v>
      </c>
      <c r="E16" s="23">
        <v>2884137</v>
      </c>
      <c r="F16" s="5" t="str">
        <f>IF($B16="N/A","N/A",IF(E16&gt;15,"No",IF(E16&lt;-15,"No","Yes")))</f>
        <v>N/A</v>
      </c>
      <c r="G16" s="23">
        <v>3475784</v>
      </c>
      <c r="H16" s="5" t="str">
        <f>IF($B16="N/A","N/A",IF(G16&gt;15,"No",IF(G16&lt;-15,"No","Yes")))</f>
        <v>N/A</v>
      </c>
      <c r="I16" s="6">
        <v>-4.01</v>
      </c>
      <c r="J16" s="6">
        <v>20.51</v>
      </c>
      <c r="K16" s="112" t="str">
        <f t="shared" si="0"/>
        <v>Yes</v>
      </c>
    </row>
    <row r="17" spans="1:11" x14ac:dyDescent="0.2">
      <c r="A17" s="131" t="s">
        <v>442</v>
      </c>
      <c r="B17" s="22" t="s">
        <v>215</v>
      </c>
      <c r="C17" s="66">
        <v>6.8501954493000001</v>
      </c>
      <c r="D17" s="5" t="str">
        <f>IF($B17="N/A","N/A",IF(C17&gt;20,"No",IF(C17&lt;5,"No","Yes")))</f>
        <v>Yes</v>
      </c>
      <c r="E17" s="5">
        <v>7.1514980043999996</v>
      </c>
      <c r="F17" s="5" t="str">
        <f>IF($B17="N/A","N/A",IF(E17&gt;20,"No",IF(E17&lt;5,"No","Yes")))</f>
        <v>Yes</v>
      </c>
      <c r="G17" s="5">
        <v>13.758421122</v>
      </c>
      <c r="H17" s="5" t="str">
        <f>IF($B17="N/A","N/A",IF(G17&gt;20,"No",IF(G17&lt;5,"No","Yes")))</f>
        <v>Yes</v>
      </c>
      <c r="I17" s="6">
        <v>4.3979999999999997</v>
      </c>
      <c r="J17" s="6">
        <v>92.39</v>
      </c>
      <c r="K17" s="112" t="str">
        <f t="shared" si="0"/>
        <v>No</v>
      </c>
    </row>
    <row r="18" spans="1:11" x14ac:dyDescent="0.2">
      <c r="A18" s="131" t="s">
        <v>443</v>
      </c>
      <c r="B18" s="17" t="s">
        <v>213</v>
      </c>
      <c r="C18" s="66">
        <v>93.149804551000003</v>
      </c>
      <c r="D18" s="5" t="str">
        <f>IF($B18="N/A","N/A",IF(C18&gt;15,"No",IF(C18&lt;-15,"No","Yes")))</f>
        <v>N/A</v>
      </c>
      <c r="E18" s="5">
        <v>92.848501995999996</v>
      </c>
      <c r="F18" s="5" t="str">
        <f>IF($B18="N/A","N/A",IF(E18&gt;15,"No",IF(E18&lt;-15,"No","Yes")))</f>
        <v>N/A</v>
      </c>
      <c r="G18" s="5">
        <v>86.241578877999999</v>
      </c>
      <c r="H18" s="5" t="str">
        <f>IF($B18="N/A","N/A",IF(G18&gt;15,"No",IF(G18&lt;-15,"No","Yes")))</f>
        <v>N/A</v>
      </c>
      <c r="I18" s="6">
        <v>-0.32300000000000001</v>
      </c>
      <c r="J18" s="6">
        <v>-7.12</v>
      </c>
      <c r="K18" s="112" t="str">
        <f t="shared" si="0"/>
        <v>Yes</v>
      </c>
    </row>
    <row r="19" spans="1:11" x14ac:dyDescent="0.2">
      <c r="A19" s="131" t="s">
        <v>444</v>
      </c>
      <c r="B19" s="22" t="s">
        <v>216</v>
      </c>
      <c r="C19" s="66">
        <v>0.90251163629999998</v>
      </c>
      <c r="D19" s="5" t="str">
        <f>IF($B19="N/A","N/A",IF(C19&gt;1,"Yes","No"))</f>
        <v>No</v>
      </c>
      <c r="E19" s="5">
        <v>4.9373174714000001</v>
      </c>
      <c r="F19" s="5" t="str">
        <f>IF($B19="N/A","N/A",IF(E19&gt;1,"Yes","No"))</f>
        <v>Yes</v>
      </c>
      <c r="G19" s="5">
        <v>5.0101502279999997</v>
      </c>
      <c r="H19" s="5" t="str">
        <f>IF($B19="N/A","N/A",IF(G19&gt;1,"Yes","No"))</f>
        <v>Yes</v>
      </c>
      <c r="I19" s="6">
        <v>447.1</v>
      </c>
      <c r="J19" s="6">
        <v>1.4750000000000001</v>
      </c>
      <c r="K19" s="112" t="str">
        <f t="shared" si="0"/>
        <v>Yes</v>
      </c>
    </row>
    <row r="20" spans="1:11" x14ac:dyDescent="0.2">
      <c r="A20" s="131" t="s">
        <v>862</v>
      </c>
      <c r="B20" s="22" t="s">
        <v>213</v>
      </c>
      <c r="C20" s="59">
        <v>137.93030202</v>
      </c>
      <c r="D20" s="5" t="str">
        <f>IF($B20="N/A","N/A",IF(C20&gt;15,"No",IF(C20&lt;-15,"No","Yes")))</f>
        <v>N/A</v>
      </c>
      <c r="E20" s="24">
        <v>84.258836087000006</v>
      </c>
      <c r="F20" s="5" t="str">
        <f>IF($B20="N/A","N/A",IF(E20&gt;15,"No",IF(E20&lt;-15,"No","Yes")))</f>
        <v>N/A</v>
      </c>
      <c r="G20" s="24">
        <v>376.50232569000002</v>
      </c>
      <c r="H20" s="5" t="str">
        <f>IF($B20="N/A","N/A",IF(G20&gt;15,"No",IF(G20&lt;-15,"No","Yes")))</f>
        <v>N/A</v>
      </c>
      <c r="I20" s="6">
        <v>-38.9</v>
      </c>
      <c r="J20" s="6">
        <v>346.8</v>
      </c>
      <c r="K20" s="112" t="str">
        <f t="shared" si="0"/>
        <v>No</v>
      </c>
    </row>
    <row r="21" spans="1:11" x14ac:dyDescent="0.2">
      <c r="A21" s="131" t="s">
        <v>34</v>
      </c>
      <c r="B21" s="22" t="s">
        <v>213</v>
      </c>
      <c r="C21" s="70">
        <v>30.925453150999999</v>
      </c>
      <c r="D21" s="5" t="str">
        <f>IF($B21="N/A","N/A",IF(C21&gt;15,"No",IF(C21&lt;-15,"No","Yes")))</f>
        <v>N/A</v>
      </c>
      <c r="E21" s="71">
        <v>32.293852319999999</v>
      </c>
      <c r="F21" s="5" t="str">
        <f>IF($B21="N/A","N/A",IF(E21&gt;15,"No",IF(E21&lt;-15,"No","Yes")))</f>
        <v>N/A</v>
      </c>
      <c r="G21" s="71">
        <v>24.714613615000001</v>
      </c>
      <c r="H21" s="5" t="str">
        <f>IF($B21="N/A","N/A",IF(G21&gt;15,"No",IF(G21&lt;-15,"No","Yes")))</f>
        <v>N/A</v>
      </c>
      <c r="I21" s="6">
        <v>4.4249999999999998</v>
      </c>
      <c r="J21" s="6">
        <v>-23.5</v>
      </c>
      <c r="K21" s="112" t="str">
        <f t="shared" si="0"/>
        <v>Yes</v>
      </c>
    </row>
    <row r="22" spans="1:11" x14ac:dyDescent="0.2">
      <c r="A22" s="131" t="s">
        <v>1724</v>
      </c>
      <c r="B22" s="22" t="s">
        <v>213</v>
      </c>
      <c r="C22" s="70">
        <v>0</v>
      </c>
      <c r="D22" s="5" t="str">
        <f>IF($B22="N/A","N/A",IF(C22&gt;15,"No",IF(C22&lt;-15,"No","Yes")))</f>
        <v>N/A</v>
      </c>
      <c r="E22" s="71">
        <v>0</v>
      </c>
      <c r="F22" s="5" t="str">
        <f>IF($B22="N/A","N/A",IF(E22&gt;15,"No",IF(E22&lt;-15,"No","Yes")))</f>
        <v>N/A</v>
      </c>
      <c r="G22" s="71">
        <v>0</v>
      </c>
      <c r="H22" s="5" t="str">
        <f>IF($B22="N/A","N/A",IF(G22&gt;15,"No",IF(G22&lt;-15,"No","Yes")))</f>
        <v>N/A</v>
      </c>
      <c r="I22" s="6" t="s">
        <v>1749</v>
      </c>
      <c r="J22" s="6" t="s">
        <v>1749</v>
      </c>
      <c r="K22" s="112" t="str">
        <f t="shared" si="0"/>
        <v>N/A</v>
      </c>
    </row>
    <row r="23" spans="1:11" x14ac:dyDescent="0.2">
      <c r="A23" s="131" t="s">
        <v>35</v>
      </c>
      <c r="B23" s="22" t="s">
        <v>213</v>
      </c>
      <c r="C23" s="70">
        <v>0</v>
      </c>
      <c r="D23" s="5" t="str">
        <f>IF($B23="N/A","N/A",IF(C23&gt;15,"No",IF(C23&lt;-15,"No","Yes")))</f>
        <v>N/A</v>
      </c>
      <c r="E23" s="71">
        <v>0</v>
      </c>
      <c r="F23" s="5" t="str">
        <f>IF($B23="N/A","N/A",IF(E23&gt;15,"No",IF(E23&lt;-15,"No","Yes")))</f>
        <v>N/A</v>
      </c>
      <c r="G23" s="71">
        <v>0</v>
      </c>
      <c r="H23" s="5" t="str">
        <f>IF($B23="N/A","N/A",IF(G23&gt;15,"No",IF(G23&lt;-15,"No","Yes")))</f>
        <v>N/A</v>
      </c>
      <c r="I23" s="6" t="s">
        <v>1749</v>
      </c>
      <c r="J23" s="6" t="s">
        <v>1749</v>
      </c>
      <c r="K23" s="112" t="str">
        <f t="shared" si="0"/>
        <v>N/A</v>
      </c>
    </row>
    <row r="24" spans="1:11" x14ac:dyDescent="0.2">
      <c r="A24" s="131" t="s">
        <v>863</v>
      </c>
      <c r="B24" s="22" t="s">
        <v>243</v>
      </c>
      <c r="C24" s="59">
        <v>281.07110467000001</v>
      </c>
      <c r="D24" s="5" t="str">
        <f>IF($B24="N/A","N/A",IF(C24&gt;300,"No",IF(C24&lt;75,"No","Yes")))</f>
        <v>Yes</v>
      </c>
      <c r="E24" s="24">
        <v>294.09632907999998</v>
      </c>
      <c r="F24" s="5" t="str">
        <f>IF($B24="N/A","N/A",IF(E24&gt;300,"No",IF(E24&lt;75,"No","Yes")))</f>
        <v>Yes</v>
      </c>
      <c r="G24" s="24">
        <v>282.30631790000001</v>
      </c>
      <c r="H24" s="5" t="str">
        <f>IF($B24="N/A","N/A",IF(G24&gt;300,"No",IF(G24&lt;75,"No","Yes")))</f>
        <v>Yes</v>
      </c>
      <c r="I24" s="6">
        <v>4.6340000000000003</v>
      </c>
      <c r="J24" s="6">
        <v>-4.01</v>
      </c>
      <c r="K24" s="112" t="str">
        <f t="shared" si="0"/>
        <v>Yes</v>
      </c>
    </row>
    <row r="25" spans="1:11" x14ac:dyDescent="0.2">
      <c r="A25" s="131" t="s">
        <v>864</v>
      </c>
      <c r="B25" s="22" t="s">
        <v>244</v>
      </c>
      <c r="C25" s="59" t="s">
        <v>1749</v>
      </c>
      <c r="D25" s="5" t="str">
        <f>IF($B25="N/A","N/A",IF(C25&gt;250,"No",IF(C25&lt;20,"No","Yes")))</f>
        <v>No</v>
      </c>
      <c r="E25" s="24" t="s">
        <v>1749</v>
      </c>
      <c r="F25" s="5" t="str">
        <f>IF($B25="N/A","N/A",IF(E25&gt;250,"No",IF(E25&lt;20,"No","Yes")))</f>
        <v>No</v>
      </c>
      <c r="G25" s="24" t="s">
        <v>1749</v>
      </c>
      <c r="H25" s="5" t="str">
        <f>IF($B25="N/A","N/A",IF(G25&gt;250,"No",IF(G25&lt;20,"No","Yes")))</f>
        <v>No</v>
      </c>
      <c r="I25" s="6" t="s">
        <v>1749</v>
      </c>
      <c r="J25" s="6" t="s">
        <v>1749</v>
      </c>
      <c r="K25" s="112" t="str">
        <f t="shared" si="0"/>
        <v>N/A</v>
      </c>
    </row>
    <row r="26" spans="1:11" x14ac:dyDescent="0.2">
      <c r="A26" s="131" t="s">
        <v>865</v>
      </c>
      <c r="B26" s="22" t="s">
        <v>245</v>
      </c>
      <c r="C26" s="59" t="s">
        <v>1749</v>
      </c>
      <c r="D26" s="5" t="str">
        <f>IF($B26="N/A","N/A",IF(C26&gt;5,"No",IF(C26&lt;3,"No","Yes")))</f>
        <v>No</v>
      </c>
      <c r="E26" s="24" t="s">
        <v>1749</v>
      </c>
      <c r="F26" s="5" t="str">
        <f>IF($B26="N/A","N/A",IF(E26&gt;5,"No",IF(E26&lt;3,"No","Yes")))</f>
        <v>No</v>
      </c>
      <c r="G26" s="24" t="s">
        <v>1749</v>
      </c>
      <c r="H26" s="5" t="str">
        <f>IF($B26="N/A","N/A",IF(G26&gt;5,"No",IF(G26&lt;3,"No","Yes")))</f>
        <v>No</v>
      </c>
      <c r="I26" s="6" t="s">
        <v>1749</v>
      </c>
      <c r="J26" s="6" t="s">
        <v>1749</v>
      </c>
      <c r="K26" s="112" t="str">
        <f t="shared" si="0"/>
        <v>N/A</v>
      </c>
    </row>
    <row r="27" spans="1:11" x14ac:dyDescent="0.2">
      <c r="A27" s="131" t="s">
        <v>131</v>
      </c>
      <c r="B27" s="22" t="s">
        <v>213</v>
      </c>
      <c r="C27" s="56">
        <v>254</v>
      </c>
      <c r="D27" s="22" t="s">
        <v>213</v>
      </c>
      <c r="E27" s="23">
        <v>88412</v>
      </c>
      <c r="F27" s="22" t="s">
        <v>213</v>
      </c>
      <c r="G27" s="23">
        <v>29905</v>
      </c>
      <c r="H27" s="5" t="str">
        <f>IF($B27="N/A","N/A",IF(G27&gt;15,"No",IF(G27&lt;-15,"No","Yes")))</f>
        <v>N/A</v>
      </c>
      <c r="I27" s="6">
        <v>34708</v>
      </c>
      <c r="J27" s="6">
        <v>-66.2</v>
      </c>
      <c r="K27" s="112" t="str">
        <f t="shared" si="0"/>
        <v>No</v>
      </c>
    </row>
    <row r="28" spans="1:11" x14ac:dyDescent="0.2">
      <c r="A28" s="131" t="s">
        <v>346</v>
      </c>
      <c r="B28" s="22" t="s">
        <v>213</v>
      </c>
      <c r="C28" s="57">
        <v>3.8212659000000002E-3</v>
      </c>
      <c r="D28" s="22" t="s">
        <v>213</v>
      </c>
      <c r="E28" s="4">
        <v>1.3280393214999999</v>
      </c>
      <c r="F28" s="22" t="s">
        <v>213</v>
      </c>
      <c r="G28" s="4">
        <v>0.38140094860000001</v>
      </c>
      <c r="H28" s="5" t="str">
        <f>IF($B28="N/A","N/A",IF(G28&gt;15,"No",IF(G28&lt;-15,"No","Yes")))</f>
        <v>N/A</v>
      </c>
      <c r="I28" s="6">
        <v>34654</v>
      </c>
      <c r="J28" s="6">
        <v>-71.3</v>
      </c>
      <c r="K28" s="112" t="str">
        <f t="shared" si="0"/>
        <v>No</v>
      </c>
    </row>
    <row r="29" spans="1:11" ht="25.5" x14ac:dyDescent="0.2">
      <c r="A29" s="131" t="s">
        <v>841</v>
      </c>
      <c r="B29" s="22" t="s">
        <v>213</v>
      </c>
      <c r="C29" s="24">
        <v>133.10629921</v>
      </c>
      <c r="D29" s="22" t="s">
        <v>213</v>
      </c>
      <c r="E29" s="24">
        <v>244.14318191999999</v>
      </c>
      <c r="F29" s="22" t="s">
        <v>213</v>
      </c>
      <c r="G29" s="24">
        <v>429.32864069999999</v>
      </c>
      <c r="H29" s="22" t="s">
        <v>213</v>
      </c>
      <c r="I29" s="6">
        <v>83.42</v>
      </c>
      <c r="J29" s="6">
        <v>75.849999999999994</v>
      </c>
      <c r="K29" s="112" t="str">
        <f t="shared" si="0"/>
        <v>No</v>
      </c>
    </row>
    <row r="30" spans="1:11" x14ac:dyDescent="0.2">
      <c r="A30" s="131" t="s">
        <v>27</v>
      </c>
      <c r="B30" s="22" t="s">
        <v>217</v>
      </c>
      <c r="C30" s="23">
        <v>0</v>
      </c>
      <c r="D30" s="5" t="str">
        <f>IF($B30="N/A","N/A",IF(C30="N/A","N/A",IF(C30=0,"Yes","No")))</f>
        <v>Yes</v>
      </c>
      <c r="E30" s="23">
        <v>0</v>
      </c>
      <c r="F30" s="5" t="str">
        <f>IF($B30="N/A","N/A",IF(E30="N/A","N/A",IF(E30=0,"Yes","No")))</f>
        <v>Yes</v>
      </c>
      <c r="G30" s="23">
        <v>11</v>
      </c>
      <c r="H30" s="5" t="str">
        <f>IF($B30="N/A","N/A",IF(G30=0,"Yes","No"))</f>
        <v>No</v>
      </c>
      <c r="I30" s="6" t="s">
        <v>1749</v>
      </c>
      <c r="J30" s="6" t="s">
        <v>1749</v>
      </c>
      <c r="K30" s="112" t="str">
        <f t="shared" si="0"/>
        <v>N/A</v>
      </c>
    </row>
    <row r="31" spans="1:11" x14ac:dyDescent="0.2">
      <c r="A31" s="131" t="s">
        <v>206</v>
      </c>
      <c r="B31" s="72" t="s">
        <v>213</v>
      </c>
      <c r="C31" s="56">
        <v>1345200</v>
      </c>
      <c r="D31" s="5" t="str">
        <f t="shared" ref="D31:F50" si="4">IF($B31="N/A","N/A",IF(C31&lt;0,"No","Yes"))</f>
        <v>N/A</v>
      </c>
      <c r="E31" s="56">
        <v>1375649</v>
      </c>
      <c r="F31" s="5" t="str">
        <f t="shared" si="4"/>
        <v>N/A</v>
      </c>
      <c r="G31" s="56">
        <v>1141027</v>
      </c>
      <c r="H31" s="5" t="str">
        <f t="shared" ref="H31:H50" si="5">IF($B31="N/A","N/A",IF(G31&lt;0,"No","Yes"))</f>
        <v>N/A</v>
      </c>
      <c r="I31" s="6">
        <v>2.2639999999999998</v>
      </c>
      <c r="J31" s="6">
        <v>-17.100000000000001</v>
      </c>
      <c r="K31" s="112" t="str">
        <f t="shared" si="0"/>
        <v>Yes</v>
      </c>
    </row>
    <row r="32" spans="1:11" ht="25.5" x14ac:dyDescent="0.2">
      <c r="A32" s="135" t="s">
        <v>659</v>
      </c>
      <c r="B32" s="72" t="s">
        <v>213</v>
      </c>
      <c r="C32" s="57">
        <v>99.954876597999998</v>
      </c>
      <c r="D32" s="5" t="str">
        <f t="shared" si="4"/>
        <v>N/A</v>
      </c>
      <c r="E32" s="57">
        <v>97.534908978000004</v>
      </c>
      <c r="F32" s="5" t="str">
        <f t="shared" si="4"/>
        <v>N/A</v>
      </c>
      <c r="G32" s="57">
        <v>98.681188087999999</v>
      </c>
      <c r="H32" s="5" t="str">
        <f t="shared" si="5"/>
        <v>N/A</v>
      </c>
      <c r="I32" s="6">
        <v>-2.42</v>
      </c>
      <c r="J32" s="6">
        <v>1.175</v>
      </c>
      <c r="K32" s="112" t="str">
        <f t="shared" si="0"/>
        <v>Yes</v>
      </c>
    </row>
    <row r="33" spans="1:11" x14ac:dyDescent="0.2">
      <c r="A33" s="135" t="s">
        <v>660</v>
      </c>
      <c r="B33" s="72" t="s">
        <v>213</v>
      </c>
      <c r="C33" s="57">
        <v>0</v>
      </c>
      <c r="D33" s="5" t="str">
        <f t="shared" si="4"/>
        <v>N/A</v>
      </c>
      <c r="E33" s="57">
        <v>0</v>
      </c>
      <c r="F33" s="5" t="str">
        <f t="shared" si="4"/>
        <v>N/A</v>
      </c>
      <c r="G33" s="57">
        <v>0</v>
      </c>
      <c r="H33" s="5" t="str">
        <f t="shared" si="5"/>
        <v>N/A</v>
      </c>
      <c r="I33" s="6" t="s">
        <v>1749</v>
      </c>
      <c r="J33" s="6" t="s">
        <v>1749</v>
      </c>
      <c r="K33" s="112" t="str">
        <f t="shared" si="0"/>
        <v>N/A</v>
      </c>
    </row>
    <row r="34" spans="1:11" x14ac:dyDescent="0.2">
      <c r="A34" s="135" t="s">
        <v>661</v>
      </c>
      <c r="B34" s="72" t="s">
        <v>213</v>
      </c>
      <c r="C34" s="57">
        <v>0</v>
      </c>
      <c r="D34" s="5" t="str">
        <f t="shared" si="4"/>
        <v>N/A</v>
      </c>
      <c r="E34" s="57">
        <v>0</v>
      </c>
      <c r="F34" s="5" t="str">
        <f t="shared" si="4"/>
        <v>N/A</v>
      </c>
      <c r="G34" s="57">
        <v>0</v>
      </c>
      <c r="H34" s="5" t="str">
        <f t="shared" si="5"/>
        <v>N/A</v>
      </c>
      <c r="I34" s="6" t="s">
        <v>1749</v>
      </c>
      <c r="J34" s="6" t="s">
        <v>1749</v>
      </c>
      <c r="K34" s="112" t="str">
        <f t="shared" si="0"/>
        <v>N/A</v>
      </c>
    </row>
    <row r="35" spans="1:11" x14ac:dyDescent="0.2">
      <c r="A35" s="135" t="s">
        <v>662</v>
      </c>
      <c r="B35" s="72" t="s">
        <v>213</v>
      </c>
      <c r="C35" s="57">
        <v>4.5123401700000003E-2</v>
      </c>
      <c r="D35" s="5" t="str">
        <f t="shared" si="4"/>
        <v>N/A</v>
      </c>
      <c r="E35" s="57">
        <v>2.4650910224999998</v>
      </c>
      <c r="F35" s="5" t="str">
        <f t="shared" si="4"/>
        <v>N/A</v>
      </c>
      <c r="G35" s="57">
        <v>1.3188119124</v>
      </c>
      <c r="H35" s="5" t="str">
        <f t="shared" si="5"/>
        <v>N/A</v>
      </c>
      <c r="I35" s="6">
        <v>5363</v>
      </c>
      <c r="J35" s="6">
        <v>-46.5</v>
      </c>
      <c r="K35" s="112" t="str">
        <f t="shared" si="0"/>
        <v>No</v>
      </c>
    </row>
    <row r="36" spans="1:11" x14ac:dyDescent="0.2">
      <c r="A36" s="135" t="s">
        <v>349</v>
      </c>
      <c r="B36" s="72" t="s">
        <v>213</v>
      </c>
      <c r="C36" s="56">
        <v>0</v>
      </c>
      <c r="D36" s="5" t="str">
        <f t="shared" si="4"/>
        <v>N/A</v>
      </c>
      <c r="E36" s="56">
        <v>0</v>
      </c>
      <c r="F36" s="5" t="str">
        <f t="shared" si="4"/>
        <v>N/A</v>
      </c>
      <c r="G36" s="56">
        <v>0</v>
      </c>
      <c r="H36" s="5" t="str">
        <f t="shared" si="5"/>
        <v>N/A</v>
      </c>
      <c r="I36" s="6" t="s">
        <v>1749</v>
      </c>
      <c r="J36" s="6" t="s">
        <v>1749</v>
      </c>
      <c r="K36" s="112" t="str">
        <f t="shared" si="0"/>
        <v>N/A</v>
      </c>
    </row>
    <row r="37" spans="1:11" x14ac:dyDescent="0.2">
      <c r="A37" s="135" t="s">
        <v>663</v>
      </c>
      <c r="B37" s="72" t="s">
        <v>213</v>
      </c>
      <c r="C37" s="57" t="s">
        <v>1749</v>
      </c>
      <c r="D37" s="5" t="str">
        <f t="shared" si="4"/>
        <v>N/A</v>
      </c>
      <c r="E37" s="57" t="s">
        <v>1749</v>
      </c>
      <c r="F37" s="5" t="str">
        <f t="shared" si="4"/>
        <v>N/A</v>
      </c>
      <c r="G37" s="57" t="s">
        <v>1749</v>
      </c>
      <c r="H37" s="5" t="str">
        <f t="shared" si="5"/>
        <v>N/A</v>
      </c>
      <c r="I37" s="6" t="s">
        <v>1749</v>
      </c>
      <c r="J37" s="6" t="s">
        <v>1749</v>
      </c>
      <c r="K37" s="112" t="str">
        <f t="shared" si="0"/>
        <v>N/A</v>
      </c>
    </row>
    <row r="38" spans="1:11" x14ac:dyDescent="0.2">
      <c r="A38" s="135" t="s">
        <v>664</v>
      </c>
      <c r="B38" s="72" t="s">
        <v>213</v>
      </c>
      <c r="C38" s="57" t="s">
        <v>1749</v>
      </c>
      <c r="D38" s="5" t="str">
        <f t="shared" si="4"/>
        <v>N/A</v>
      </c>
      <c r="E38" s="57" t="s">
        <v>1749</v>
      </c>
      <c r="F38" s="5" t="str">
        <f t="shared" si="4"/>
        <v>N/A</v>
      </c>
      <c r="G38" s="57" t="s">
        <v>1749</v>
      </c>
      <c r="H38" s="5" t="str">
        <f t="shared" si="5"/>
        <v>N/A</v>
      </c>
      <c r="I38" s="6" t="s">
        <v>1749</v>
      </c>
      <c r="J38" s="6" t="s">
        <v>1749</v>
      </c>
      <c r="K38" s="112" t="str">
        <f t="shared" si="0"/>
        <v>N/A</v>
      </c>
    </row>
    <row r="39" spans="1:11" x14ac:dyDescent="0.2">
      <c r="A39" s="135" t="s">
        <v>665</v>
      </c>
      <c r="B39" s="72" t="s">
        <v>213</v>
      </c>
      <c r="C39" s="57" t="s">
        <v>1749</v>
      </c>
      <c r="D39" s="5" t="str">
        <f t="shared" si="4"/>
        <v>N/A</v>
      </c>
      <c r="E39" s="57" t="s">
        <v>1749</v>
      </c>
      <c r="F39" s="5" t="str">
        <f t="shared" si="4"/>
        <v>N/A</v>
      </c>
      <c r="G39" s="57" t="s">
        <v>1749</v>
      </c>
      <c r="H39" s="5" t="str">
        <f t="shared" si="5"/>
        <v>N/A</v>
      </c>
      <c r="I39" s="6" t="s">
        <v>1749</v>
      </c>
      <c r="J39" s="6" t="s">
        <v>1749</v>
      </c>
      <c r="K39" s="112" t="str">
        <f t="shared" si="0"/>
        <v>N/A</v>
      </c>
    </row>
    <row r="40" spans="1:11" x14ac:dyDescent="0.2">
      <c r="A40" s="135" t="s">
        <v>666</v>
      </c>
      <c r="B40" s="72" t="s">
        <v>213</v>
      </c>
      <c r="C40" s="57" t="s">
        <v>1749</v>
      </c>
      <c r="D40" s="5" t="str">
        <f t="shared" si="4"/>
        <v>N/A</v>
      </c>
      <c r="E40" s="57" t="s">
        <v>1749</v>
      </c>
      <c r="F40" s="5" t="str">
        <f t="shared" si="4"/>
        <v>N/A</v>
      </c>
      <c r="G40" s="57" t="s">
        <v>1749</v>
      </c>
      <c r="H40" s="5" t="str">
        <f t="shared" si="5"/>
        <v>N/A</v>
      </c>
      <c r="I40" s="6" t="s">
        <v>1749</v>
      </c>
      <c r="J40" s="6" t="s">
        <v>1749</v>
      </c>
      <c r="K40" s="112" t="str">
        <f t="shared" si="0"/>
        <v>N/A</v>
      </c>
    </row>
    <row r="41" spans="1:11" x14ac:dyDescent="0.2">
      <c r="A41" s="135" t="s">
        <v>667</v>
      </c>
      <c r="B41" s="72" t="s">
        <v>213</v>
      </c>
      <c r="C41" s="57" t="s">
        <v>1749</v>
      </c>
      <c r="D41" s="5" t="str">
        <f t="shared" si="4"/>
        <v>N/A</v>
      </c>
      <c r="E41" s="57" t="s">
        <v>1749</v>
      </c>
      <c r="F41" s="5" t="str">
        <f t="shared" si="4"/>
        <v>N/A</v>
      </c>
      <c r="G41" s="57" t="s">
        <v>1749</v>
      </c>
      <c r="H41" s="5" t="str">
        <f t="shared" si="5"/>
        <v>N/A</v>
      </c>
      <c r="I41" s="6" t="s">
        <v>1749</v>
      </c>
      <c r="J41" s="6" t="s">
        <v>1749</v>
      </c>
      <c r="K41" s="112" t="str">
        <f t="shared" si="0"/>
        <v>N/A</v>
      </c>
    </row>
    <row r="42" spans="1:11" x14ac:dyDescent="0.2">
      <c r="A42" s="135" t="s">
        <v>668</v>
      </c>
      <c r="B42" s="72" t="s">
        <v>213</v>
      </c>
      <c r="C42" s="57" t="s">
        <v>1749</v>
      </c>
      <c r="D42" s="5" t="str">
        <f t="shared" si="4"/>
        <v>N/A</v>
      </c>
      <c r="E42" s="57" t="s">
        <v>1749</v>
      </c>
      <c r="F42" s="5" t="str">
        <f t="shared" si="4"/>
        <v>N/A</v>
      </c>
      <c r="G42" s="57" t="s">
        <v>1749</v>
      </c>
      <c r="H42" s="5" t="str">
        <f t="shared" si="5"/>
        <v>N/A</v>
      </c>
      <c r="I42" s="6" t="s">
        <v>1749</v>
      </c>
      <c r="J42" s="6" t="s">
        <v>1749</v>
      </c>
      <c r="K42" s="112" t="str">
        <f t="shared" si="0"/>
        <v>N/A</v>
      </c>
    </row>
    <row r="43" spans="1:11" x14ac:dyDescent="0.2">
      <c r="A43" s="135" t="s">
        <v>669</v>
      </c>
      <c r="B43" s="72" t="s">
        <v>213</v>
      </c>
      <c r="C43" s="57" t="s">
        <v>1749</v>
      </c>
      <c r="D43" s="5" t="str">
        <f t="shared" si="4"/>
        <v>N/A</v>
      </c>
      <c r="E43" s="57" t="s">
        <v>1749</v>
      </c>
      <c r="F43" s="5" t="str">
        <f t="shared" si="4"/>
        <v>N/A</v>
      </c>
      <c r="G43" s="57" t="s">
        <v>1749</v>
      </c>
      <c r="H43" s="5" t="str">
        <f t="shared" si="5"/>
        <v>N/A</v>
      </c>
      <c r="I43" s="6" t="s">
        <v>1749</v>
      </c>
      <c r="J43" s="6" t="s">
        <v>1749</v>
      </c>
      <c r="K43" s="112" t="str">
        <f t="shared" si="0"/>
        <v>N/A</v>
      </c>
    </row>
    <row r="44" spans="1:11" x14ac:dyDescent="0.2">
      <c r="A44" s="135" t="s">
        <v>670</v>
      </c>
      <c r="B44" s="72" t="s">
        <v>213</v>
      </c>
      <c r="C44" s="57" t="s">
        <v>1749</v>
      </c>
      <c r="D44" s="5" t="str">
        <f t="shared" si="4"/>
        <v>N/A</v>
      </c>
      <c r="E44" s="57" t="s">
        <v>1749</v>
      </c>
      <c r="F44" s="5" t="str">
        <f t="shared" si="4"/>
        <v>N/A</v>
      </c>
      <c r="G44" s="57" t="s">
        <v>1749</v>
      </c>
      <c r="H44" s="5" t="str">
        <f t="shared" si="5"/>
        <v>N/A</v>
      </c>
      <c r="I44" s="6" t="s">
        <v>1749</v>
      </c>
      <c r="J44" s="6" t="s">
        <v>1749</v>
      </c>
      <c r="K44" s="112" t="str">
        <f t="shared" si="0"/>
        <v>N/A</v>
      </c>
    </row>
    <row r="45" spans="1:11" x14ac:dyDescent="0.2">
      <c r="A45" s="135" t="s">
        <v>671</v>
      </c>
      <c r="B45" s="72" t="s">
        <v>213</v>
      </c>
      <c r="C45" s="57" t="s">
        <v>1749</v>
      </c>
      <c r="D45" s="5" t="str">
        <f t="shared" si="4"/>
        <v>N/A</v>
      </c>
      <c r="E45" s="57" t="s">
        <v>1749</v>
      </c>
      <c r="F45" s="5" t="str">
        <f t="shared" si="4"/>
        <v>N/A</v>
      </c>
      <c r="G45" s="57" t="s">
        <v>1749</v>
      </c>
      <c r="H45" s="5" t="str">
        <f t="shared" si="5"/>
        <v>N/A</v>
      </c>
      <c r="I45" s="6" t="s">
        <v>1749</v>
      </c>
      <c r="J45" s="6" t="s">
        <v>1749</v>
      </c>
      <c r="K45" s="112" t="str">
        <f t="shared" si="0"/>
        <v>N/A</v>
      </c>
    </row>
    <row r="46" spans="1:11" x14ac:dyDescent="0.2">
      <c r="A46" s="135" t="s">
        <v>350</v>
      </c>
      <c r="B46" s="72" t="s">
        <v>213</v>
      </c>
      <c r="C46" s="56">
        <v>0</v>
      </c>
      <c r="D46" s="5" t="str">
        <f t="shared" si="4"/>
        <v>N/A</v>
      </c>
      <c r="E46" s="56">
        <v>0</v>
      </c>
      <c r="F46" s="5" t="str">
        <f t="shared" si="4"/>
        <v>N/A</v>
      </c>
      <c r="G46" s="56">
        <v>0</v>
      </c>
      <c r="H46" s="5" t="str">
        <f t="shared" si="5"/>
        <v>N/A</v>
      </c>
      <c r="I46" s="6" t="s">
        <v>1749</v>
      </c>
      <c r="J46" s="6" t="s">
        <v>1749</v>
      </c>
      <c r="K46" s="112" t="str">
        <f t="shared" si="0"/>
        <v>N/A</v>
      </c>
    </row>
    <row r="47" spans="1:11" x14ac:dyDescent="0.2">
      <c r="A47" s="135" t="s">
        <v>672</v>
      </c>
      <c r="B47" s="72" t="s">
        <v>213</v>
      </c>
      <c r="C47" s="57" t="s">
        <v>1749</v>
      </c>
      <c r="D47" s="5" t="str">
        <f t="shared" si="4"/>
        <v>N/A</v>
      </c>
      <c r="E47" s="57" t="s">
        <v>1749</v>
      </c>
      <c r="F47" s="5" t="str">
        <f t="shared" si="4"/>
        <v>N/A</v>
      </c>
      <c r="G47" s="57" t="s">
        <v>1749</v>
      </c>
      <c r="H47" s="5" t="str">
        <f t="shared" si="5"/>
        <v>N/A</v>
      </c>
      <c r="I47" s="6" t="s">
        <v>1749</v>
      </c>
      <c r="J47" s="6" t="s">
        <v>1749</v>
      </c>
      <c r="K47" s="112" t="str">
        <f t="shared" si="0"/>
        <v>N/A</v>
      </c>
    </row>
    <row r="48" spans="1:11" x14ac:dyDescent="0.2">
      <c r="A48" s="135" t="s">
        <v>673</v>
      </c>
      <c r="B48" s="72" t="s">
        <v>213</v>
      </c>
      <c r="C48" s="57" t="s">
        <v>1749</v>
      </c>
      <c r="D48" s="5" t="str">
        <f t="shared" si="4"/>
        <v>N/A</v>
      </c>
      <c r="E48" s="57" t="s">
        <v>1749</v>
      </c>
      <c r="F48" s="5" t="str">
        <f t="shared" si="4"/>
        <v>N/A</v>
      </c>
      <c r="G48" s="57" t="s">
        <v>1749</v>
      </c>
      <c r="H48" s="5" t="str">
        <f t="shared" si="5"/>
        <v>N/A</v>
      </c>
      <c r="I48" s="6" t="s">
        <v>1749</v>
      </c>
      <c r="J48" s="6" t="s">
        <v>1749</v>
      </c>
      <c r="K48" s="112" t="str">
        <f t="shared" si="0"/>
        <v>N/A</v>
      </c>
    </row>
    <row r="49" spans="1:11" x14ac:dyDescent="0.2">
      <c r="A49" s="135" t="s">
        <v>674</v>
      </c>
      <c r="B49" s="72" t="s">
        <v>213</v>
      </c>
      <c r="C49" s="57" t="s">
        <v>1749</v>
      </c>
      <c r="D49" s="5" t="str">
        <f t="shared" si="4"/>
        <v>N/A</v>
      </c>
      <c r="E49" s="57" t="s">
        <v>1749</v>
      </c>
      <c r="F49" s="5" t="str">
        <f t="shared" si="4"/>
        <v>N/A</v>
      </c>
      <c r="G49" s="57" t="s">
        <v>1749</v>
      </c>
      <c r="H49" s="5" t="str">
        <f t="shared" si="5"/>
        <v>N/A</v>
      </c>
      <c r="I49" s="6" t="s">
        <v>1749</v>
      </c>
      <c r="J49" s="6" t="s">
        <v>1749</v>
      </c>
      <c r="K49" s="112" t="str">
        <f t="shared" si="0"/>
        <v>N/A</v>
      </c>
    </row>
    <row r="50" spans="1:11" x14ac:dyDescent="0.2">
      <c r="A50" s="135" t="s">
        <v>675</v>
      </c>
      <c r="B50" s="72" t="s">
        <v>213</v>
      </c>
      <c r="C50" s="57" t="s">
        <v>1749</v>
      </c>
      <c r="D50" s="5" t="str">
        <f t="shared" si="4"/>
        <v>N/A</v>
      </c>
      <c r="E50" s="57" t="s">
        <v>1749</v>
      </c>
      <c r="F50" s="5" t="str">
        <f t="shared" si="4"/>
        <v>N/A</v>
      </c>
      <c r="G50" s="57" t="s">
        <v>1749</v>
      </c>
      <c r="H50" s="5" t="str">
        <f t="shared" si="5"/>
        <v>N/A</v>
      </c>
      <c r="I50" s="6" t="s">
        <v>1749</v>
      </c>
      <c r="J50" s="6" t="s">
        <v>1749</v>
      </c>
      <c r="K50" s="112" t="str">
        <f t="shared" si="0"/>
        <v>N/A</v>
      </c>
    </row>
    <row r="51" spans="1:11" x14ac:dyDescent="0.2">
      <c r="A51" s="135" t="s">
        <v>351</v>
      </c>
      <c r="B51" s="22" t="s">
        <v>213</v>
      </c>
      <c r="C51" s="56">
        <v>2293258</v>
      </c>
      <c r="D51" s="22" t="s">
        <v>213</v>
      </c>
      <c r="E51" s="23">
        <v>2393659</v>
      </c>
      <c r="F51" s="22" t="s">
        <v>213</v>
      </c>
      <c r="G51" s="23">
        <v>3221057</v>
      </c>
      <c r="H51" s="22" t="s">
        <v>213</v>
      </c>
      <c r="I51" s="6">
        <v>4.3780000000000001</v>
      </c>
      <c r="J51" s="6">
        <v>34.57</v>
      </c>
      <c r="K51" s="112" t="str">
        <f t="shared" si="0"/>
        <v>No</v>
      </c>
    </row>
    <row r="52" spans="1:11" x14ac:dyDescent="0.2">
      <c r="A52" s="135" t="s">
        <v>352</v>
      </c>
      <c r="B52" s="22" t="s">
        <v>213</v>
      </c>
      <c r="C52" s="57">
        <v>87.189099526000007</v>
      </c>
      <c r="D52" s="5" t="str">
        <f t="shared" ref="D52:D54" si="6">IF($B52="N/A","N/A",IF(C52&gt;15,"No",IF(C52&lt;-15,"No","Yes")))</f>
        <v>N/A</v>
      </c>
      <c r="E52" s="4">
        <v>87.850441520999993</v>
      </c>
      <c r="F52" s="5" t="str">
        <f t="shared" ref="F52:F54" si="7">IF($B52="N/A","N/A",IF(E52&gt;15,"No",IF(E52&lt;-15,"No","Yes")))</f>
        <v>N/A</v>
      </c>
      <c r="G52" s="4">
        <v>80.537662015999999</v>
      </c>
      <c r="H52" s="5" t="str">
        <f t="shared" ref="H52:H54" si="8">IF($B52="N/A","N/A",IF(G52&gt;15,"No",IF(G52&lt;-15,"No","Yes")))</f>
        <v>N/A</v>
      </c>
      <c r="I52" s="6">
        <v>0.75849999999999995</v>
      </c>
      <c r="J52" s="6">
        <v>-8.32</v>
      </c>
      <c r="K52" s="112" t="str">
        <f t="shared" si="0"/>
        <v>Yes</v>
      </c>
    </row>
    <row r="53" spans="1:11" x14ac:dyDescent="0.2">
      <c r="A53" s="135" t="s">
        <v>353</v>
      </c>
      <c r="B53" s="22" t="s">
        <v>213</v>
      </c>
      <c r="C53" s="57">
        <v>0</v>
      </c>
      <c r="D53" s="5" t="str">
        <f t="shared" si="6"/>
        <v>N/A</v>
      </c>
      <c r="E53" s="4">
        <v>0</v>
      </c>
      <c r="F53" s="5" t="str">
        <f t="shared" si="7"/>
        <v>N/A</v>
      </c>
      <c r="G53" s="4">
        <v>0</v>
      </c>
      <c r="H53" s="5" t="str">
        <f t="shared" si="8"/>
        <v>N/A</v>
      </c>
      <c r="I53" s="6" t="s">
        <v>1749</v>
      </c>
      <c r="J53" s="6" t="s">
        <v>1749</v>
      </c>
      <c r="K53" s="112" t="str">
        <f t="shared" si="0"/>
        <v>N/A</v>
      </c>
    </row>
    <row r="54" spans="1:11" x14ac:dyDescent="0.2">
      <c r="A54" s="136" t="s">
        <v>354</v>
      </c>
      <c r="B54" s="120" t="s">
        <v>213</v>
      </c>
      <c r="C54" s="137">
        <v>12.805929381</v>
      </c>
      <c r="D54" s="121" t="str">
        <f t="shared" si="6"/>
        <v>N/A</v>
      </c>
      <c r="E54" s="125">
        <v>12.142080388</v>
      </c>
      <c r="F54" s="121" t="str">
        <f t="shared" si="7"/>
        <v>N/A</v>
      </c>
      <c r="G54" s="125">
        <v>19.460257922</v>
      </c>
      <c r="H54" s="121" t="str">
        <f t="shared" si="8"/>
        <v>N/A</v>
      </c>
      <c r="I54" s="122">
        <v>-5.18</v>
      </c>
      <c r="J54" s="122">
        <v>60.27</v>
      </c>
      <c r="K54" s="123" t="str">
        <f t="shared" si="0"/>
        <v>No</v>
      </c>
    </row>
    <row r="55" spans="1:11" ht="12" customHeight="1" x14ac:dyDescent="0.2">
      <c r="A55" s="204" t="s">
        <v>1647</v>
      </c>
      <c r="B55" s="205"/>
      <c r="C55" s="205"/>
      <c r="D55" s="205"/>
      <c r="E55" s="205"/>
      <c r="F55" s="205"/>
      <c r="G55" s="205"/>
      <c r="H55" s="205"/>
      <c r="I55" s="205"/>
      <c r="J55" s="205"/>
      <c r="K55" s="206"/>
    </row>
    <row r="56" spans="1:11" x14ac:dyDescent="0.2">
      <c r="A56" s="193" t="s">
        <v>1645</v>
      </c>
      <c r="B56" s="194"/>
      <c r="C56" s="194"/>
      <c r="D56" s="194"/>
      <c r="E56" s="194"/>
      <c r="F56" s="194"/>
      <c r="G56" s="194"/>
      <c r="H56" s="194"/>
      <c r="I56" s="194"/>
      <c r="J56" s="194"/>
      <c r="K56" s="195"/>
    </row>
    <row r="57" spans="1:11" x14ac:dyDescent="0.2">
      <c r="A57" s="196" t="s">
        <v>1743</v>
      </c>
      <c r="B57" s="196"/>
      <c r="C57" s="196"/>
      <c r="D57" s="196"/>
      <c r="E57" s="196"/>
      <c r="F57" s="196"/>
      <c r="G57" s="196"/>
      <c r="H57" s="196"/>
      <c r="I57" s="196"/>
      <c r="J57" s="196"/>
      <c r="K57" s="197"/>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3"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2" activePane="bottomRight" state="frozen"/>
      <selection activeCell="L3" sqref="L3"/>
      <selection pane="topRight" activeCell="L3" sqref="L3"/>
      <selection pane="bottomLeft" activeCell="L3" sqref="L3"/>
      <selection pane="bottomRight" activeCell="A133" sqref="A133:K133"/>
    </sheetView>
  </sheetViews>
  <sheetFormatPr defaultRowHeight="12.75" x14ac:dyDescent="0.2"/>
  <cols>
    <col min="1" max="1" width="77.28515625" style="58"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1711</v>
      </c>
      <c r="B1" s="185"/>
      <c r="C1" s="185"/>
      <c r="D1" s="185"/>
      <c r="E1" s="185"/>
      <c r="F1" s="185"/>
      <c r="G1" s="185"/>
      <c r="H1" s="185"/>
      <c r="I1" s="185"/>
      <c r="J1" s="185"/>
      <c r="K1" s="186"/>
    </row>
    <row r="2" spans="1:11" ht="12.75" customHeight="1" x14ac:dyDescent="0.2">
      <c r="A2" s="190" t="s">
        <v>1598</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31" t="s">
        <v>12</v>
      </c>
      <c r="B6" s="22" t="s">
        <v>213</v>
      </c>
      <c r="C6" s="56">
        <v>2798793</v>
      </c>
      <c r="D6" s="5" t="str">
        <f>IF($B6="N/A","N/A",IF(C6&gt;15,"No",IF(C6&lt;-15,"No","Yes")))</f>
        <v>N/A</v>
      </c>
      <c r="E6" s="23">
        <v>2677878</v>
      </c>
      <c r="F6" s="5" t="str">
        <f>IF($B6="N/A","N/A",IF(E6&gt;15,"No",IF(E6&lt;-15,"No","Yes")))</f>
        <v>N/A</v>
      </c>
      <c r="G6" s="23">
        <v>2997571</v>
      </c>
      <c r="H6" s="5" t="str">
        <f>IF($B6="N/A","N/A",IF(G6&gt;15,"No",IF(G6&lt;-15,"No","Yes")))</f>
        <v>N/A</v>
      </c>
      <c r="I6" s="6">
        <v>-4.32</v>
      </c>
      <c r="J6" s="6">
        <v>11.94</v>
      </c>
      <c r="K6" s="112" t="str">
        <f t="shared" ref="K6:K15" si="0">IF(J6="Div by 0", "N/A", IF(J6="N/A","N/A", IF(J6&gt;30, "No", IF(J6&lt;-30, "No", "Yes"))))</f>
        <v>Yes</v>
      </c>
    </row>
    <row r="7" spans="1:11" x14ac:dyDescent="0.2">
      <c r="A7" s="131" t="s">
        <v>30</v>
      </c>
      <c r="B7" s="22" t="s">
        <v>246</v>
      </c>
      <c r="C7" s="57">
        <v>100</v>
      </c>
      <c r="D7" s="5" t="str">
        <f>IF($B7="N/A","N/A",IF(C7&gt;95,"Yes","No"))</f>
        <v>Yes</v>
      </c>
      <c r="E7" s="4">
        <v>100</v>
      </c>
      <c r="F7" s="5" t="str">
        <f>IF($B7="N/A","N/A",IF(E7&gt;95,"Yes","No"))</f>
        <v>Yes</v>
      </c>
      <c r="G7" s="4">
        <v>100</v>
      </c>
      <c r="H7" s="5" t="str">
        <f>IF($B7="N/A","N/A",IF(G7&gt;95,"Yes","No"))</f>
        <v>Yes</v>
      </c>
      <c r="I7" s="6">
        <v>0</v>
      </c>
      <c r="J7" s="6">
        <v>0</v>
      </c>
      <c r="K7" s="112" t="str">
        <f t="shared" si="0"/>
        <v>Yes</v>
      </c>
    </row>
    <row r="8" spans="1:11" x14ac:dyDescent="0.2">
      <c r="A8" s="131" t="s">
        <v>29</v>
      </c>
      <c r="B8" s="22" t="s">
        <v>217</v>
      </c>
      <c r="C8" s="57">
        <v>0</v>
      </c>
      <c r="D8" s="5" t="str">
        <f>IF($B8="N/A","N/A",IF(C8=0,"Yes","No"))</f>
        <v>Yes</v>
      </c>
      <c r="E8" s="4">
        <v>0</v>
      </c>
      <c r="F8" s="5" t="str">
        <f>IF($B8="N/A","N/A",IF(E8=0,"Yes","No"))</f>
        <v>Yes</v>
      </c>
      <c r="G8" s="4">
        <v>0</v>
      </c>
      <c r="H8" s="5" t="str">
        <f>IF($B8="N/A","N/A",IF(G8=0,"Yes","No"))</f>
        <v>Yes</v>
      </c>
      <c r="I8" s="6" t="s">
        <v>1749</v>
      </c>
      <c r="J8" s="6" t="s">
        <v>1749</v>
      </c>
      <c r="K8" s="112" t="str">
        <f t="shared" si="0"/>
        <v>N/A</v>
      </c>
    </row>
    <row r="9" spans="1:11" x14ac:dyDescent="0.2">
      <c r="A9" s="131" t="s">
        <v>16</v>
      </c>
      <c r="B9" s="22" t="s">
        <v>213</v>
      </c>
      <c r="C9" s="57">
        <v>17.188838187999998</v>
      </c>
      <c r="D9" s="5" t="str">
        <f t="shared" ref="D9:D15" si="1">IF($B9="N/A","N/A",IF(C9&gt;15,"No",IF(C9&lt;-15,"No","Yes")))</f>
        <v>N/A</v>
      </c>
      <c r="E9" s="4">
        <v>20.332255614000001</v>
      </c>
      <c r="F9" s="5" t="str">
        <f t="shared" ref="F9:F15" si="2">IF($B9="N/A","N/A",IF(E9&gt;15,"No",IF(E9&lt;-15,"No","Yes")))</f>
        <v>N/A</v>
      </c>
      <c r="G9" s="4">
        <v>23.688713294999999</v>
      </c>
      <c r="H9" s="5" t="str">
        <f t="shared" ref="H9:H15" si="3">IF($B9="N/A","N/A",IF(G9&gt;15,"No",IF(G9&lt;-15,"No","Yes")))</f>
        <v>N/A</v>
      </c>
      <c r="I9" s="6">
        <v>18.29</v>
      </c>
      <c r="J9" s="6">
        <v>16.510000000000002</v>
      </c>
      <c r="K9" s="112" t="str">
        <f t="shared" si="0"/>
        <v>Yes</v>
      </c>
    </row>
    <row r="10" spans="1:11" x14ac:dyDescent="0.2">
      <c r="A10" s="131" t="s">
        <v>36</v>
      </c>
      <c r="B10" s="22" t="s">
        <v>213</v>
      </c>
      <c r="C10" s="57">
        <v>10.854221731999999</v>
      </c>
      <c r="D10" s="5" t="str">
        <f t="shared" si="1"/>
        <v>N/A</v>
      </c>
      <c r="E10" s="4">
        <v>11.550535726</v>
      </c>
      <c r="F10" s="5" t="str">
        <f t="shared" si="2"/>
        <v>N/A</v>
      </c>
      <c r="G10" s="4">
        <v>4.3271453068000003</v>
      </c>
      <c r="H10" s="5" t="str">
        <f t="shared" si="3"/>
        <v>N/A</v>
      </c>
      <c r="I10" s="6">
        <v>6.415</v>
      </c>
      <c r="J10" s="6">
        <v>-62.5</v>
      </c>
      <c r="K10" s="112" t="str">
        <f t="shared" si="0"/>
        <v>No</v>
      </c>
    </row>
    <row r="11" spans="1:11" x14ac:dyDescent="0.2">
      <c r="A11" s="131" t="s">
        <v>37</v>
      </c>
      <c r="B11" s="22" t="s">
        <v>213</v>
      </c>
      <c r="C11" s="57">
        <v>71.185120953999999</v>
      </c>
      <c r="D11" s="5" t="str">
        <f t="shared" si="1"/>
        <v>N/A</v>
      </c>
      <c r="E11" s="4">
        <v>69.003124935000002</v>
      </c>
      <c r="F11" s="5" t="str">
        <f t="shared" si="2"/>
        <v>N/A</v>
      </c>
      <c r="G11" s="4">
        <v>66.858883691000003</v>
      </c>
      <c r="H11" s="5" t="str">
        <f t="shared" si="3"/>
        <v>N/A</v>
      </c>
      <c r="I11" s="6">
        <v>-3.07</v>
      </c>
      <c r="J11" s="6">
        <v>-3.11</v>
      </c>
      <c r="K11" s="112" t="str">
        <f t="shared" si="0"/>
        <v>Yes</v>
      </c>
    </row>
    <row r="12" spans="1:11" x14ac:dyDescent="0.2">
      <c r="A12" s="131" t="s">
        <v>38</v>
      </c>
      <c r="B12" s="22" t="s">
        <v>213</v>
      </c>
      <c r="C12" s="57">
        <v>16.142555639000001</v>
      </c>
      <c r="D12" s="5" t="str">
        <f t="shared" si="1"/>
        <v>N/A</v>
      </c>
      <c r="E12" s="4">
        <v>19.526768762</v>
      </c>
      <c r="F12" s="5" t="str">
        <f t="shared" si="2"/>
        <v>N/A</v>
      </c>
      <c r="G12" s="4">
        <v>23.725969563</v>
      </c>
      <c r="H12" s="5" t="str">
        <f t="shared" si="3"/>
        <v>N/A</v>
      </c>
      <c r="I12" s="6">
        <v>20.96</v>
      </c>
      <c r="J12" s="6">
        <v>21.5</v>
      </c>
      <c r="K12" s="112" t="str">
        <f t="shared" si="0"/>
        <v>Yes</v>
      </c>
    </row>
    <row r="13" spans="1:11" x14ac:dyDescent="0.2">
      <c r="A13" s="131" t="s">
        <v>866</v>
      </c>
      <c r="B13" s="22" t="s">
        <v>213</v>
      </c>
      <c r="C13" s="57">
        <v>60.711481698999997</v>
      </c>
      <c r="D13" s="5" t="str">
        <f t="shared" si="1"/>
        <v>N/A</v>
      </c>
      <c r="E13" s="4">
        <v>49.321130400999998</v>
      </c>
      <c r="F13" s="5" t="str">
        <f t="shared" si="2"/>
        <v>N/A</v>
      </c>
      <c r="G13" s="4">
        <v>44.264632075999998</v>
      </c>
      <c r="H13" s="5" t="str">
        <f t="shared" si="3"/>
        <v>N/A</v>
      </c>
      <c r="I13" s="6">
        <v>-18.8</v>
      </c>
      <c r="J13" s="6">
        <v>-10.3</v>
      </c>
      <c r="K13" s="112" t="str">
        <f t="shared" si="0"/>
        <v>Yes</v>
      </c>
    </row>
    <row r="14" spans="1:11" x14ac:dyDescent="0.2">
      <c r="A14" s="131" t="s">
        <v>867</v>
      </c>
      <c r="B14" s="22" t="s">
        <v>213</v>
      </c>
      <c r="C14" s="57">
        <v>65.076085492999994</v>
      </c>
      <c r="D14" s="5" t="str">
        <f t="shared" si="1"/>
        <v>N/A</v>
      </c>
      <c r="E14" s="4">
        <v>54.791586260000003</v>
      </c>
      <c r="F14" s="5" t="str">
        <f t="shared" si="2"/>
        <v>N/A</v>
      </c>
      <c r="G14" s="4">
        <v>55.058195161999997</v>
      </c>
      <c r="H14" s="5" t="str">
        <f t="shared" si="3"/>
        <v>N/A</v>
      </c>
      <c r="I14" s="6">
        <v>-15.8</v>
      </c>
      <c r="J14" s="6">
        <v>0.48659999999999998</v>
      </c>
      <c r="K14" s="112" t="str">
        <f t="shared" si="0"/>
        <v>Yes</v>
      </c>
    </row>
    <row r="15" spans="1:11" x14ac:dyDescent="0.2">
      <c r="A15" s="131" t="s">
        <v>161</v>
      </c>
      <c r="B15" s="22" t="s">
        <v>213</v>
      </c>
      <c r="C15" s="57">
        <v>61.120061397999997</v>
      </c>
      <c r="D15" s="5" t="str">
        <f t="shared" si="1"/>
        <v>N/A</v>
      </c>
      <c r="E15" s="4">
        <v>74.013453936000005</v>
      </c>
      <c r="F15" s="5" t="str">
        <f t="shared" si="2"/>
        <v>N/A</v>
      </c>
      <c r="G15" s="4">
        <v>47.108342053999998</v>
      </c>
      <c r="H15" s="5" t="str">
        <f t="shared" si="3"/>
        <v>N/A</v>
      </c>
      <c r="I15" s="6">
        <v>21.1</v>
      </c>
      <c r="J15" s="6">
        <v>-36.4</v>
      </c>
      <c r="K15" s="112" t="str">
        <f t="shared" si="0"/>
        <v>No</v>
      </c>
    </row>
    <row r="16" spans="1:11" x14ac:dyDescent="0.2">
      <c r="A16" s="131" t="s">
        <v>162</v>
      </c>
      <c r="B16" s="22" t="s">
        <v>246</v>
      </c>
      <c r="C16" s="57">
        <v>100</v>
      </c>
      <c r="D16" s="5" t="str">
        <f>IF($B16="N/A","N/A",IF(C16&gt;95,"Yes","No"))</f>
        <v>Yes</v>
      </c>
      <c r="E16" s="4">
        <v>100</v>
      </c>
      <c r="F16" s="5" t="str">
        <f>IF($B16="N/A","N/A",IF(E16&gt;95,"Yes","No"))</f>
        <v>Yes</v>
      </c>
      <c r="G16" s="4">
        <v>91.509859148999993</v>
      </c>
      <c r="H16" s="5" t="str">
        <f>IF($B16="N/A","N/A",IF(G16&gt;95,"Yes","No"))</f>
        <v>No</v>
      </c>
      <c r="I16" s="6">
        <v>0</v>
      </c>
      <c r="J16" s="6">
        <v>-8.49</v>
      </c>
      <c r="K16" s="112" t="str">
        <f t="shared" ref="K16:K26" si="4">IF(J16="Div by 0", "N/A", IF(J16="N/A","N/A", IF(J16&gt;30, "No", IF(J16&lt;-30, "No", "Yes"))))</f>
        <v>Yes</v>
      </c>
    </row>
    <row r="17" spans="1:11" x14ac:dyDescent="0.2">
      <c r="A17" s="131" t="s">
        <v>868</v>
      </c>
      <c r="B17" s="38" t="s">
        <v>247</v>
      </c>
      <c r="C17" s="57">
        <v>48.543354223999998</v>
      </c>
      <c r="D17" s="5" t="str">
        <f>IF($B17="N/A","N/A",IF(C17&gt;90,"No",IF(C17&lt;50,"No","Yes")))</f>
        <v>No</v>
      </c>
      <c r="E17" s="4">
        <v>50.645324395000003</v>
      </c>
      <c r="F17" s="5" t="str">
        <f>IF($B17="N/A","N/A",IF(E17&gt;90,"No",IF(E17&lt;50,"No","Yes")))</f>
        <v>Yes</v>
      </c>
      <c r="G17" s="4">
        <v>38.344179337</v>
      </c>
      <c r="H17" s="5" t="str">
        <f>IF($B17="N/A","N/A",IF(G17&gt;90,"No",IF(G17&lt;50,"No","Yes")))</f>
        <v>No</v>
      </c>
      <c r="I17" s="6">
        <v>4.33</v>
      </c>
      <c r="J17" s="6">
        <v>-24.3</v>
      </c>
      <c r="K17" s="112" t="str">
        <f t="shared" si="4"/>
        <v>Yes</v>
      </c>
    </row>
    <row r="18" spans="1:11" x14ac:dyDescent="0.2">
      <c r="A18" s="131" t="s">
        <v>869</v>
      </c>
      <c r="B18" s="38" t="s">
        <v>224</v>
      </c>
      <c r="C18" s="57">
        <v>18.950383253999998</v>
      </c>
      <c r="D18" s="5" t="str">
        <f t="shared" ref="D18:D23" si="5">IF($B18="N/A","N/A",IF(C18&gt;5,"No",IF(C18&lt;=0,"No","Yes")))</f>
        <v>No</v>
      </c>
      <c r="E18" s="4">
        <v>22.483623226999999</v>
      </c>
      <c r="F18" s="5" t="str">
        <f t="shared" ref="F18:F23" si="6">IF($B18="N/A","N/A",IF(E18&gt;5,"No",IF(E18&lt;=0,"No","Yes")))</f>
        <v>No</v>
      </c>
      <c r="G18" s="4">
        <v>24.053708820000001</v>
      </c>
      <c r="H18" s="5" t="str">
        <f t="shared" ref="H18:H23" si="7">IF($B18="N/A","N/A",IF(G18&gt;5,"No",IF(G18&lt;=0,"No","Yes")))</f>
        <v>No</v>
      </c>
      <c r="I18" s="6">
        <v>18.64</v>
      </c>
      <c r="J18" s="6">
        <v>6.9829999999999997</v>
      </c>
      <c r="K18" s="112" t="str">
        <f t="shared" si="4"/>
        <v>Yes</v>
      </c>
    </row>
    <row r="19" spans="1:11" x14ac:dyDescent="0.2">
      <c r="A19" s="131" t="s">
        <v>870</v>
      </c>
      <c r="B19" s="38" t="s">
        <v>224</v>
      </c>
      <c r="C19" s="57">
        <v>1.8783096855999999</v>
      </c>
      <c r="D19" s="5" t="str">
        <f t="shared" si="5"/>
        <v>Yes</v>
      </c>
      <c r="E19" s="4">
        <v>1.894036995</v>
      </c>
      <c r="F19" s="5" t="str">
        <f t="shared" si="6"/>
        <v>Yes</v>
      </c>
      <c r="G19" s="4">
        <v>1.4240196479</v>
      </c>
      <c r="H19" s="5" t="str">
        <f t="shared" si="7"/>
        <v>Yes</v>
      </c>
      <c r="I19" s="6">
        <v>0.83730000000000004</v>
      </c>
      <c r="J19" s="6">
        <v>-24.8</v>
      </c>
      <c r="K19" s="112" t="str">
        <f t="shared" si="4"/>
        <v>Yes</v>
      </c>
    </row>
    <row r="20" spans="1:11" x14ac:dyDescent="0.2">
      <c r="A20" s="131" t="s">
        <v>871</v>
      </c>
      <c r="B20" s="38" t="s">
        <v>224</v>
      </c>
      <c r="C20" s="57">
        <v>0.82081811699999996</v>
      </c>
      <c r="D20" s="5" t="str">
        <f t="shared" si="5"/>
        <v>Yes</v>
      </c>
      <c r="E20" s="4">
        <v>0.78681702450000002</v>
      </c>
      <c r="F20" s="5" t="str">
        <f t="shared" si="6"/>
        <v>Yes</v>
      </c>
      <c r="G20" s="4">
        <v>0.637649617</v>
      </c>
      <c r="H20" s="5" t="str">
        <f t="shared" si="7"/>
        <v>Yes</v>
      </c>
      <c r="I20" s="6">
        <v>-4.1399999999999997</v>
      </c>
      <c r="J20" s="6">
        <v>-19</v>
      </c>
      <c r="K20" s="112" t="str">
        <f t="shared" si="4"/>
        <v>Yes</v>
      </c>
    </row>
    <row r="21" spans="1:11" x14ac:dyDescent="0.2">
      <c r="A21" s="131" t="s">
        <v>872</v>
      </c>
      <c r="B21" s="22" t="s">
        <v>213</v>
      </c>
      <c r="C21" s="57">
        <v>2.5010780000000001E-4</v>
      </c>
      <c r="D21" s="5" t="str">
        <f t="shared" si="5"/>
        <v>N/A</v>
      </c>
      <c r="E21" s="4">
        <v>7.6179721000000002E-3</v>
      </c>
      <c r="F21" s="5" t="str">
        <f t="shared" si="6"/>
        <v>N/A</v>
      </c>
      <c r="G21" s="4">
        <v>4.3768771400000003E-2</v>
      </c>
      <c r="H21" s="5" t="str">
        <f t="shared" si="7"/>
        <v>N/A</v>
      </c>
      <c r="I21" s="6">
        <v>2946</v>
      </c>
      <c r="J21" s="6">
        <v>474.5</v>
      </c>
      <c r="K21" s="112" t="str">
        <f t="shared" si="4"/>
        <v>No</v>
      </c>
    </row>
    <row r="22" spans="1:11" x14ac:dyDescent="0.2">
      <c r="A22" s="131" t="s">
        <v>1742</v>
      </c>
      <c r="B22" s="22" t="s">
        <v>213</v>
      </c>
      <c r="C22" s="57">
        <v>0.1085467914</v>
      </c>
      <c r="D22" s="5" t="str">
        <f t="shared" si="5"/>
        <v>N/A</v>
      </c>
      <c r="E22" s="4">
        <v>0.71552923619999997</v>
      </c>
      <c r="F22" s="5" t="str">
        <f t="shared" si="6"/>
        <v>N/A</v>
      </c>
      <c r="G22" s="4">
        <v>1.1830912429</v>
      </c>
      <c r="H22" s="5" t="str">
        <f t="shared" si="7"/>
        <v>N/A</v>
      </c>
      <c r="I22" s="6">
        <v>559.20000000000005</v>
      </c>
      <c r="J22" s="6">
        <v>65.34</v>
      </c>
      <c r="K22" s="112" t="str">
        <f t="shared" si="4"/>
        <v>No</v>
      </c>
    </row>
    <row r="23" spans="1:11" x14ac:dyDescent="0.2">
      <c r="A23" s="131" t="s">
        <v>873</v>
      </c>
      <c r="B23" s="22" t="s">
        <v>213</v>
      </c>
      <c r="C23" s="57">
        <v>0.3275340477</v>
      </c>
      <c r="D23" s="5" t="str">
        <f t="shared" si="5"/>
        <v>N/A</v>
      </c>
      <c r="E23" s="4">
        <v>0.40438735450000002</v>
      </c>
      <c r="F23" s="5" t="str">
        <f t="shared" si="6"/>
        <v>N/A</v>
      </c>
      <c r="G23" s="4">
        <v>0.30761573289999999</v>
      </c>
      <c r="H23" s="5" t="str">
        <f t="shared" si="7"/>
        <v>N/A</v>
      </c>
      <c r="I23" s="6">
        <v>23.46</v>
      </c>
      <c r="J23" s="6">
        <v>-23.9</v>
      </c>
      <c r="K23" s="112" t="str">
        <f t="shared" si="4"/>
        <v>Yes</v>
      </c>
    </row>
    <row r="24" spans="1:11" x14ac:dyDescent="0.2">
      <c r="A24" s="131" t="s">
        <v>874</v>
      </c>
      <c r="B24" s="22" t="s">
        <v>232</v>
      </c>
      <c r="C24" s="57">
        <v>1.0152948074000001</v>
      </c>
      <c r="D24" s="5" t="str">
        <f>IF($B24="N/A","N/A",IF(C24&gt;10,"No",IF(C24&lt;1,"No","Yes")))</f>
        <v>Yes</v>
      </c>
      <c r="E24" s="4">
        <v>0.98432415520000005</v>
      </c>
      <c r="F24" s="5" t="str">
        <f>IF($B24="N/A","N/A",IF(E24&gt;10,"No",IF(E24&lt;1,"No","Yes")))</f>
        <v>No</v>
      </c>
      <c r="G24" s="4">
        <v>0.79277521699999998</v>
      </c>
      <c r="H24" s="5" t="str">
        <f>IF($B24="N/A","N/A",IF(G24&gt;10,"No",IF(G24&lt;1,"No","Yes")))</f>
        <v>No</v>
      </c>
      <c r="I24" s="6">
        <v>-3.05</v>
      </c>
      <c r="J24" s="6">
        <v>-19.5</v>
      </c>
      <c r="K24" s="112" t="str">
        <f t="shared" si="4"/>
        <v>Yes</v>
      </c>
    </row>
    <row r="25" spans="1:11" x14ac:dyDescent="0.2">
      <c r="A25" s="131" t="s">
        <v>875</v>
      </c>
      <c r="B25" s="60" t="s">
        <v>239</v>
      </c>
      <c r="C25" s="57">
        <v>4.0169458763000003</v>
      </c>
      <c r="D25" s="5" t="str">
        <f>IF($B25="N/A","N/A",IF(C25&gt;10,"No",IF(C25&lt;=0,"No","Yes")))</f>
        <v>Yes</v>
      </c>
      <c r="E25" s="4">
        <v>4.1892125033000003</v>
      </c>
      <c r="F25" s="5" t="str">
        <f>IF($B25="N/A","N/A",IF(E25&gt;10,"No",IF(E25&lt;=0,"No","Yes")))</f>
        <v>Yes</v>
      </c>
      <c r="G25" s="4">
        <v>2.2207313855000002</v>
      </c>
      <c r="H25" s="5" t="str">
        <f>IF($B25="N/A","N/A",IF(G25&gt;10,"No",IF(G25&lt;=0,"No","Yes")))</f>
        <v>Yes</v>
      </c>
      <c r="I25" s="6">
        <v>4.2880000000000003</v>
      </c>
      <c r="J25" s="6">
        <v>-47</v>
      </c>
      <c r="K25" s="112" t="str">
        <f t="shared" si="4"/>
        <v>No</v>
      </c>
    </row>
    <row r="26" spans="1:11" x14ac:dyDescent="0.2">
      <c r="A26" s="131" t="s">
        <v>876</v>
      </c>
      <c r="B26" s="38" t="s">
        <v>248</v>
      </c>
      <c r="C26" s="57">
        <v>0</v>
      </c>
      <c r="D26" s="5" t="str">
        <f>IF($B26="N/A","N/A",IF(C26&gt;=5,"No",IF(C26&lt;0,"No","Yes")))</f>
        <v>Yes</v>
      </c>
      <c r="E26" s="4">
        <v>0</v>
      </c>
      <c r="F26" s="5" t="str">
        <f>IF($B26="N/A","N/A",IF(E26&gt;=5,"No",IF(E26&lt;0,"No","Yes")))</f>
        <v>Yes</v>
      </c>
      <c r="G26" s="4">
        <v>8.4901408506999996</v>
      </c>
      <c r="H26" s="5" t="str">
        <f>IF($B26="N/A","N/A",IF(G26&gt;=5,"No",IF(G26&lt;0,"No","Yes")))</f>
        <v>No</v>
      </c>
      <c r="I26" s="6" t="s">
        <v>1749</v>
      </c>
      <c r="J26" s="6" t="s">
        <v>1749</v>
      </c>
      <c r="K26" s="112" t="str">
        <f t="shared" si="4"/>
        <v>N/A</v>
      </c>
    </row>
    <row r="27" spans="1:11" x14ac:dyDescent="0.2">
      <c r="A27" s="131" t="s">
        <v>14</v>
      </c>
      <c r="B27" s="38" t="s">
        <v>249</v>
      </c>
      <c r="C27" s="57">
        <v>1.453162131</v>
      </c>
      <c r="D27" s="5" t="str">
        <f>IF($B27="N/A","N/A",IF(C27&gt;15,"No",IF(C27&lt;=0,"No","Yes")))</f>
        <v>Yes</v>
      </c>
      <c r="E27" s="4">
        <v>1.4258677953000001</v>
      </c>
      <c r="F27" s="5" t="str">
        <f>IF($B27="N/A","N/A",IF(E27&gt;15,"No",IF(E27&lt;=0,"No","Yes")))</f>
        <v>Yes</v>
      </c>
      <c r="G27" s="4">
        <v>0.76835544509999998</v>
      </c>
      <c r="H27" s="5" t="str">
        <f>IF($B27="N/A","N/A",IF(G27&gt;15,"No",IF(G27&lt;=0,"No","Yes")))</f>
        <v>Yes</v>
      </c>
      <c r="I27" s="6">
        <v>-1.88</v>
      </c>
      <c r="J27" s="6">
        <v>-46.1</v>
      </c>
      <c r="K27" s="112" t="str">
        <f>IF(J27="Div by 0", "N/A", IF(J27="N/A","N/A", IF(J27&gt;30, "No", IF(J27&lt;-30, "No", "Yes"))))</f>
        <v>No</v>
      </c>
    </row>
    <row r="28" spans="1:11" x14ac:dyDescent="0.2">
      <c r="A28" s="131" t="s">
        <v>877</v>
      </c>
      <c r="B28" s="22" t="s">
        <v>213</v>
      </c>
      <c r="C28" s="59">
        <v>83.028767426000002</v>
      </c>
      <c r="D28" s="5" t="str">
        <f>IF($B28="N/A","N/A",IF(C28&gt;15,"No",IF(C28&lt;-15,"No","Yes")))</f>
        <v>N/A</v>
      </c>
      <c r="E28" s="24">
        <v>89.811486787000007</v>
      </c>
      <c r="F28" s="5" t="str">
        <f>IF($B28="N/A","N/A",IF(E28&gt;15,"No",IF(E28&lt;-15,"No","Yes")))</f>
        <v>N/A</v>
      </c>
      <c r="G28" s="24">
        <v>96.014458145000006</v>
      </c>
      <c r="H28" s="5" t="str">
        <f>IF($B28="N/A","N/A",IF(G28&gt;15,"No",IF(G28&lt;-15,"No","Yes")))</f>
        <v>N/A</v>
      </c>
      <c r="I28" s="6">
        <v>8.1690000000000005</v>
      </c>
      <c r="J28" s="6">
        <v>6.907</v>
      </c>
      <c r="K28" s="112" t="str">
        <f>IF(J28="Div by 0", "N/A", IF(J28="N/A","N/A", IF(J28&gt;30, "No", IF(J28&lt;-30, "No", "Yes"))))</f>
        <v>Yes</v>
      </c>
    </row>
    <row r="29" spans="1:11" x14ac:dyDescent="0.2">
      <c r="A29" s="131" t="s">
        <v>378</v>
      </c>
      <c r="B29" s="22" t="s">
        <v>250</v>
      </c>
      <c r="C29" s="57">
        <v>4.4200124839999999</v>
      </c>
      <c r="D29" s="5" t="str">
        <f>IF($B29="N/A","N/A",IF(C29&gt;35,"No",IF(C29&lt;10,"No","Yes")))</f>
        <v>No</v>
      </c>
      <c r="E29" s="4">
        <v>4.3900058179999997</v>
      </c>
      <c r="F29" s="5" t="str">
        <f>IF($B29="N/A","N/A",IF(E29&gt;35,"No",IF(E29&lt;10,"No","Yes")))</f>
        <v>No</v>
      </c>
      <c r="G29" s="4">
        <v>16.359012013000001</v>
      </c>
      <c r="H29" s="5" t="str">
        <f>IF($B29="N/A","N/A",IF(G29&gt;35,"No",IF(G29&lt;10,"No","Yes")))</f>
        <v>Yes</v>
      </c>
      <c r="I29" s="6">
        <v>-0.67900000000000005</v>
      </c>
      <c r="J29" s="6">
        <v>272.60000000000002</v>
      </c>
      <c r="K29" s="112" t="str">
        <f t="shared" ref="K29:K54" si="8">IF(J29="Div by 0", "N/A", IF(J29="N/A","N/A", IF(J29&gt;30, "No", IF(J29&lt;-30, "No", "Yes"))))</f>
        <v>No</v>
      </c>
    </row>
    <row r="30" spans="1:11" x14ac:dyDescent="0.2">
      <c r="A30" s="131" t="s">
        <v>379</v>
      </c>
      <c r="B30" s="22" t="s">
        <v>251</v>
      </c>
      <c r="C30" s="57">
        <v>11.081741308</v>
      </c>
      <c r="D30" s="5" t="str">
        <f>IF($B30="N/A","N/A",IF(C30&gt;20,"No",IF(C30&lt;2,"No","Yes")))</f>
        <v>Yes</v>
      </c>
      <c r="E30" s="4">
        <v>10.626361619000001</v>
      </c>
      <c r="F30" s="5" t="str">
        <f>IF($B30="N/A","N/A",IF(E30&gt;20,"No",IF(E30&lt;2,"No","Yes")))</f>
        <v>Yes</v>
      </c>
      <c r="G30" s="4">
        <v>9.6615226128000007</v>
      </c>
      <c r="H30" s="5" t="str">
        <f>IF($B30="N/A","N/A",IF(G30&gt;20,"No",IF(G30&lt;2,"No","Yes")))</f>
        <v>Yes</v>
      </c>
      <c r="I30" s="6">
        <v>-4.1100000000000003</v>
      </c>
      <c r="J30" s="6">
        <v>-9.08</v>
      </c>
      <c r="K30" s="112" t="str">
        <f t="shared" si="8"/>
        <v>Yes</v>
      </c>
    </row>
    <row r="31" spans="1:11" x14ac:dyDescent="0.2">
      <c r="A31" s="131" t="s">
        <v>380</v>
      </c>
      <c r="B31" s="22" t="s">
        <v>252</v>
      </c>
      <c r="C31" s="57">
        <v>0.66882402519999995</v>
      </c>
      <c r="D31" s="5" t="str">
        <f>IF($B31="N/A","N/A",IF(C31&gt;8,"No",IF(C31&lt;0.5,"No","Yes")))</f>
        <v>Yes</v>
      </c>
      <c r="E31" s="4">
        <v>0.62937893359999997</v>
      </c>
      <c r="F31" s="5" t="str">
        <f>IF($B31="N/A","N/A",IF(E31&gt;8,"No",IF(E31&lt;0.5,"No","Yes")))</f>
        <v>Yes</v>
      </c>
      <c r="G31" s="4">
        <v>0.2913025246</v>
      </c>
      <c r="H31" s="5" t="str">
        <f>IF($B31="N/A","N/A",IF(G31&gt;8,"No",IF(G31&lt;0.5,"No","Yes")))</f>
        <v>No</v>
      </c>
      <c r="I31" s="6">
        <v>-5.9</v>
      </c>
      <c r="J31" s="6">
        <v>-53.7</v>
      </c>
      <c r="K31" s="112" t="str">
        <f t="shared" si="8"/>
        <v>No</v>
      </c>
    </row>
    <row r="32" spans="1:11" x14ac:dyDescent="0.2">
      <c r="A32" s="131" t="s">
        <v>381</v>
      </c>
      <c r="B32" s="22" t="s">
        <v>253</v>
      </c>
      <c r="C32" s="57">
        <v>1.2301374199999999</v>
      </c>
      <c r="D32" s="5" t="str">
        <f>IF($B32="N/A","N/A",IF(C32&gt;25,"No",IF(C32&lt;3,"No","Yes")))</f>
        <v>No</v>
      </c>
      <c r="E32" s="4">
        <v>1.0943739781999999</v>
      </c>
      <c r="F32" s="5" t="str">
        <f>IF($B32="N/A","N/A",IF(E32&gt;25,"No",IF(E32&lt;3,"No","Yes")))</f>
        <v>No</v>
      </c>
      <c r="G32" s="4">
        <v>2.2373114765</v>
      </c>
      <c r="H32" s="5" t="str">
        <f>IF($B32="N/A","N/A",IF(G32&gt;25,"No",IF(G32&lt;3,"No","Yes")))</f>
        <v>No</v>
      </c>
      <c r="I32" s="6">
        <v>-11</v>
      </c>
      <c r="J32" s="6">
        <v>104.4</v>
      </c>
      <c r="K32" s="112" t="str">
        <f t="shared" si="8"/>
        <v>No</v>
      </c>
    </row>
    <row r="33" spans="1:11" x14ac:dyDescent="0.2">
      <c r="A33" s="131" t="s">
        <v>382</v>
      </c>
      <c r="B33" s="22" t="s">
        <v>254</v>
      </c>
      <c r="C33" s="57">
        <v>1.0667812875</v>
      </c>
      <c r="D33" s="5" t="str">
        <f>IF($B33="N/A","N/A",IF(C33&gt;25,"No",IF(C33&lt;2,"No","Yes")))</f>
        <v>No</v>
      </c>
      <c r="E33" s="4">
        <v>0.77804141940000004</v>
      </c>
      <c r="F33" s="5" t="str">
        <f>IF($B33="N/A","N/A",IF(E33&gt;25,"No",IF(E33&lt;2,"No","Yes")))</f>
        <v>No</v>
      </c>
      <c r="G33" s="4">
        <v>0.41023215130000001</v>
      </c>
      <c r="H33" s="5" t="str">
        <f>IF($B33="N/A","N/A",IF(G33&gt;25,"No",IF(G33&lt;2,"No","Yes")))</f>
        <v>No</v>
      </c>
      <c r="I33" s="6">
        <v>-27.1</v>
      </c>
      <c r="J33" s="6">
        <v>-47.3</v>
      </c>
      <c r="K33" s="112" t="str">
        <f t="shared" si="8"/>
        <v>No</v>
      </c>
    </row>
    <row r="34" spans="1:11" x14ac:dyDescent="0.2">
      <c r="A34" s="131" t="s">
        <v>383</v>
      </c>
      <c r="B34" s="22" t="s">
        <v>255</v>
      </c>
      <c r="C34" s="57">
        <v>2.0190489256999999</v>
      </c>
      <c r="D34" s="5" t="str">
        <f>IF($B34="N/A","N/A",IF(C34&gt;25,"No",IF(C34&lt;=0,"No","Yes")))</f>
        <v>Yes</v>
      </c>
      <c r="E34" s="4">
        <v>1.8044511363</v>
      </c>
      <c r="F34" s="5" t="str">
        <f>IF($B34="N/A","N/A",IF(E34&gt;25,"No",IF(E34&lt;=0,"No","Yes")))</f>
        <v>Yes</v>
      </c>
      <c r="G34" s="4">
        <v>0.9198447676</v>
      </c>
      <c r="H34" s="5" t="str">
        <f>IF($B34="N/A","N/A",IF(G34&gt;25,"No",IF(G34&lt;=0,"No","Yes")))</f>
        <v>Yes</v>
      </c>
      <c r="I34" s="6">
        <v>-10.6</v>
      </c>
      <c r="J34" s="6">
        <v>-49</v>
      </c>
      <c r="K34" s="112" t="str">
        <f t="shared" si="8"/>
        <v>No</v>
      </c>
    </row>
    <row r="35" spans="1:11" x14ac:dyDescent="0.2">
      <c r="A35" s="131" t="s">
        <v>384</v>
      </c>
      <c r="B35" s="22" t="s">
        <v>256</v>
      </c>
      <c r="C35" s="57">
        <v>3.7078840772000001</v>
      </c>
      <c r="D35" s="5" t="str">
        <f>IF($B35="N/A","N/A",IF(C35&gt;20,"No",IF(C35&lt;4,"No","Yes")))</f>
        <v>No</v>
      </c>
      <c r="E35" s="4">
        <v>3.6952766332000002</v>
      </c>
      <c r="F35" s="5" t="str">
        <f>IF($B35="N/A","N/A",IF(E35&gt;20,"No",IF(E35&lt;4,"No","Yes")))</f>
        <v>No</v>
      </c>
      <c r="G35" s="4">
        <v>4.9380314928000004</v>
      </c>
      <c r="H35" s="5" t="str">
        <f>IF($B35="N/A","N/A",IF(G35&gt;20,"No",IF(G35&lt;4,"No","Yes")))</f>
        <v>Yes</v>
      </c>
      <c r="I35" s="6">
        <v>-0.34</v>
      </c>
      <c r="J35" s="6">
        <v>33.630000000000003</v>
      </c>
      <c r="K35" s="112" t="str">
        <f t="shared" si="8"/>
        <v>No</v>
      </c>
    </row>
    <row r="36" spans="1:11" x14ac:dyDescent="0.2">
      <c r="A36" s="131" t="s">
        <v>385</v>
      </c>
      <c r="B36" s="22" t="s">
        <v>257</v>
      </c>
      <c r="C36" s="57">
        <v>0</v>
      </c>
      <c r="D36" s="5" t="str">
        <f>IF($B36="N/A","N/A",IF(C36&gt;=3,"No",IF(C36&lt;0,"No","Yes")))</f>
        <v>Yes</v>
      </c>
      <c r="E36" s="4">
        <v>0</v>
      </c>
      <c r="F36" s="5" t="str">
        <f>IF($B36="N/A","N/A",IF(E36&gt;=3,"No",IF(E36&lt;0,"No","Yes")))</f>
        <v>Yes</v>
      </c>
      <c r="G36" s="4">
        <v>0</v>
      </c>
      <c r="H36" s="5" t="str">
        <f>IF($B36="N/A","N/A",IF(G36&gt;=3,"No",IF(G36&lt;0,"No","Yes")))</f>
        <v>Yes</v>
      </c>
      <c r="I36" s="6" t="s">
        <v>1749</v>
      </c>
      <c r="J36" s="6" t="s">
        <v>1749</v>
      </c>
      <c r="K36" s="112" t="str">
        <f t="shared" si="8"/>
        <v>N/A</v>
      </c>
    </row>
    <row r="37" spans="1:11" x14ac:dyDescent="0.2">
      <c r="A37" s="131" t="s">
        <v>386</v>
      </c>
      <c r="B37" s="22" t="s">
        <v>258</v>
      </c>
      <c r="C37" s="57">
        <v>16.875453097000001</v>
      </c>
      <c r="D37" s="5" t="str">
        <f>IF($B37="N/A","N/A",IF(C37&gt;=25,"No",IF(C37&lt;0,"No","Yes")))</f>
        <v>Yes</v>
      </c>
      <c r="E37" s="4">
        <v>21.131993316999999</v>
      </c>
      <c r="F37" s="5" t="str">
        <f>IF($B37="N/A","N/A",IF(E37&gt;=25,"No",IF(E37&lt;0,"No","Yes")))</f>
        <v>Yes</v>
      </c>
      <c r="G37" s="4">
        <v>12.211487234</v>
      </c>
      <c r="H37" s="5" t="str">
        <f>IF($B37="N/A","N/A",IF(G37&gt;=25,"No",IF(G37&lt;0,"No","Yes")))</f>
        <v>Yes</v>
      </c>
      <c r="I37" s="6">
        <v>25.22</v>
      </c>
      <c r="J37" s="6">
        <v>-42.2</v>
      </c>
      <c r="K37" s="112" t="str">
        <f t="shared" si="8"/>
        <v>No</v>
      </c>
    </row>
    <row r="38" spans="1:11" x14ac:dyDescent="0.2">
      <c r="A38" s="131" t="s">
        <v>387</v>
      </c>
      <c r="B38" s="22" t="s">
        <v>221</v>
      </c>
      <c r="C38" s="57">
        <v>3.2636568692000001</v>
      </c>
      <c r="D38" s="5" t="str">
        <f>IF($B38="N/A","N/A",IF(C38&gt;3,"Yes","No"))</f>
        <v>Yes</v>
      </c>
      <c r="E38" s="4">
        <v>3.4438462096000002</v>
      </c>
      <c r="F38" s="5" t="str">
        <f>IF($B38="N/A","N/A",IF(E38&gt;3,"Yes","No"))</f>
        <v>Yes</v>
      </c>
      <c r="G38" s="4">
        <v>3.4678411286999999</v>
      </c>
      <c r="H38" s="5" t="str">
        <f>IF($B38="N/A","N/A",IF(G38&gt;3,"Yes","No"))</f>
        <v>Yes</v>
      </c>
      <c r="I38" s="6">
        <v>5.5209999999999999</v>
      </c>
      <c r="J38" s="6">
        <v>0.69669999999999999</v>
      </c>
      <c r="K38" s="112" t="str">
        <f t="shared" si="8"/>
        <v>Yes</v>
      </c>
    </row>
    <row r="39" spans="1:11" x14ac:dyDescent="0.2">
      <c r="A39" s="131" t="s">
        <v>388</v>
      </c>
      <c r="B39" s="22" t="s">
        <v>220</v>
      </c>
      <c r="C39" s="57">
        <v>16.750935134999999</v>
      </c>
      <c r="D39" s="5" t="str">
        <f>IF($B39="N/A","N/A",IF(C39&gt;1,"Yes","No"))</f>
        <v>Yes</v>
      </c>
      <c r="E39" s="4">
        <v>8.9203466326999994</v>
      </c>
      <c r="F39" s="5" t="str">
        <f>IF($B39="N/A","N/A",IF(E39&gt;1,"Yes","No"))</f>
        <v>Yes</v>
      </c>
      <c r="G39" s="4">
        <v>3.7404285003000002</v>
      </c>
      <c r="H39" s="5" t="str">
        <f>IF($B39="N/A","N/A",IF(G39&gt;1,"Yes","No"))</f>
        <v>Yes</v>
      </c>
      <c r="I39" s="6">
        <v>-46.7</v>
      </c>
      <c r="J39" s="6">
        <v>-58.1</v>
      </c>
      <c r="K39" s="112" t="str">
        <f t="shared" si="8"/>
        <v>No</v>
      </c>
    </row>
    <row r="40" spans="1:11" x14ac:dyDescent="0.2">
      <c r="A40" s="131" t="s">
        <v>389</v>
      </c>
      <c r="B40" s="22" t="s">
        <v>213</v>
      </c>
      <c r="C40" s="57">
        <v>2.5010780999999999E-3</v>
      </c>
      <c r="D40" s="5" t="str">
        <f>IF($B40="N/A","N/A",IF(C40&gt;15,"No",IF(C40&lt;-15,"No","Yes")))</f>
        <v>N/A</v>
      </c>
      <c r="E40" s="4">
        <v>2.0912080000000002E-3</v>
      </c>
      <c r="F40" s="5" t="str">
        <f>IF($B40="N/A","N/A",IF(E40&gt;15,"No",IF(E40&lt;-15,"No","Yes")))</f>
        <v>N/A</v>
      </c>
      <c r="G40" s="4">
        <v>9.3408960000000002E-4</v>
      </c>
      <c r="H40" s="5" t="str">
        <f>IF($B40="N/A","N/A",IF(G40&gt;15,"No",IF(G40&lt;-15,"No","Yes")))</f>
        <v>N/A</v>
      </c>
      <c r="I40" s="6">
        <v>-16.399999999999999</v>
      </c>
      <c r="J40" s="6">
        <v>-55.3</v>
      </c>
      <c r="K40" s="112" t="str">
        <f t="shared" si="8"/>
        <v>No</v>
      </c>
    </row>
    <row r="41" spans="1:11" x14ac:dyDescent="0.2">
      <c r="A41" s="131" t="s">
        <v>390</v>
      </c>
      <c r="B41" s="22" t="s">
        <v>213</v>
      </c>
      <c r="C41" s="57">
        <v>6.3598843999999998E-3</v>
      </c>
      <c r="D41" s="5" t="str">
        <f>IF($B41="N/A","N/A",IF(C41&gt;15,"No",IF(C41&lt;-15,"No","Yes")))</f>
        <v>N/A</v>
      </c>
      <c r="E41" s="4">
        <v>7.8420300999999994E-3</v>
      </c>
      <c r="F41" s="5" t="str">
        <f>IF($B41="N/A","N/A",IF(E41&gt;15,"No",IF(E41&lt;-15,"No","Yes")))</f>
        <v>N/A</v>
      </c>
      <c r="G41" s="4">
        <v>4.9373309000000001E-3</v>
      </c>
      <c r="H41" s="5" t="str">
        <f>IF($B41="N/A","N/A",IF(G41&gt;15,"No",IF(G41&lt;-15,"No","Yes")))</f>
        <v>N/A</v>
      </c>
      <c r="I41" s="6">
        <v>23.3</v>
      </c>
      <c r="J41" s="6">
        <v>-37</v>
      </c>
      <c r="K41" s="112" t="str">
        <f t="shared" si="8"/>
        <v>No</v>
      </c>
    </row>
    <row r="42" spans="1:11" x14ac:dyDescent="0.2">
      <c r="A42" s="131" t="s">
        <v>391</v>
      </c>
      <c r="B42" s="22" t="s">
        <v>259</v>
      </c>
      <c r="C42" s="57">
        <v>5.6891309933</v>
      </c>
      <c r="D42" s="5" t="str">
        <f>IF($B42="N/A","N/A",IF(C42&gt;0,"Yes","No"))</f>
        <v>Yes</v>
      </c>
      <c r="E42" s="4">
        <v>7.5054950225999999</v>
      </c>
      <c r="F42" s="5" t="str">
        <f>IF($B42="N/A","N/A",IF(E42&gt;0,"Yes","No"))</f>
        <v>Yes</v>
      </c>
      <c r="G42" s="4">
        <v>5.6642861836999998</v>
      </c>
      <c r="H42" s="5" t="str">
        <f>IF($B42="N/A","N/A",IF(G42&gt;0,"Yes","No"))</f>
        <v>Yes</v>
      </c>
      <c r="I42" s="6">
        <v>31.93</v>
      </c>
      <c r="J42" s="6">
        <v>-24.5</v>
      </c>
      <c r="K42" s="112" t="str">
        <f t="shared" si="8"/>
        <v>Yes</v>
      </c>
    </row>
    <row r="43" spans="1:11" x14ac:dyDescent="0.2">
      <c r="A43" s="131" t="s">
        <v>392</v>
      </c>
      <c r="B43" s="22" t="s">
        <v>259</v>
      </c>
      <c r="C43" s="57">
        <v>3.1286701089000002</v>
      </c>
      <c r="D43" s="5" t="str">
        <f>IF($B43="N/A","N/A",IF(C43&gt;0,"Yes","No"))</f>
        <v>Yes</v>
      </c>
      <c r="E43" s="4">
        <v>3.4566175158000001</v>
      </c>
      <c r="F43" s="5" t="str">
        <f>IF($B43="N/A","N/A",IF(E43&gt;0,"Yes","No"))</f>
        <v>Yes</v>
      </c>
      <c r="G43" s="4">
        <v>1.9910787768</v>
      </c>
      <c r="H43" s="5" t="str">
        <f>IF($B43="N/A","N/A",IF(G43&gt;0,"Yes","No"))</f>
        <v>Yes</v>
      </c>
      <c r="I43" s="6">
        <v>10.48</v>
      </c>
      <c r="J43" s="6">
        <v>-42.4</v>
      </c>
      <c r="K43" s="112" t="str">
        <f t="shared" si="8"/>
        <v>No</v>
      </c>
    </row>
    <row r="44" spans="1:11" x14ac:dyDescent="0.2">
      <c r="A44" s="131" t="s">
        <v>393</v>
      </c>
      <c r="B44" s="22" t="s">
        <v>259</v>
      </c>
      <c r="C44" s="57">
        <v>6.5556116511999996</v>
      </c>
      <c r="D44" s="5" t="str">
        <f>IF($B44="N/A","N/A",IF(C44&gt;0,"Yes","No"))</f>
        <v>Yes</v>
      </c>
      <c r="E44" s="4">
        <v>7.4550446285999996</v>
      </c>
      <c r="F44" s="5" t="str">
        <f>IF($B44="N/A","N/A",IF(E44&gt;0,"Yes","No"))</f>
        <v>Yes</v>
      </c>
      <c r="G44" s="4">
        <v>9.5903649989000002</v>
      </c>
      <c r="H44" s="5" t="str">
        <f>IF($B44="N/A","N/A",IF(G44&gt;0,"Yes","No"))</f>
        <v>Yes</v>
      </c>
      <c r="I44" s="6">
        <v>13.72</v>
      </c>
      <c r="J44" s="6">
        <v>28.64</v>
      </c>
      <c r="K44" s="112" t="str">
        <f t="shared" si="8"/>
        <v>Yes</v>
      </c>
    </row>
    <row r="45" spans="1:11" x14ac:dyDescent="0.2">
      <c r="A45" s="131" t="s">
        <v>394</v>
      </c>
      <c r="B45" s="22" t="s">
        <v>220</v>
      </c>
      <c r="C45" s="57">
        <v>0</v>
      </c>
      <c r="D45" s="5" t="str">
        <f>IF($B45="N/A","N/A",IF(C45&gt;1,"Yes","No"))</f>
        <v>No</v>
      </c>
      <c r="E45" s="4">
        <v>0</v>
      </c>
      <c r="F45" s="5" t="str">
        <f>IF($B45="N/A","N/A",IF(E45&gt;1,"Yes","No"))</f>
        <v>No</v>
      </c>
      <c r="G45" s="4">
        <v>0</v>
      </c>
      <c r="H45" s="5" t="str">
        <f>IF($B45="N/A","N/A",IF(G45&gt;1,"Yes","No"))</f>
        <v>No</v>
      </c>
      <c r="I45" s="6" t="s">
        <v>1749</v>
      </c>
      <c r="J45" s="6" t="s">
        <v>1749</v>
      </c>
      <c r="K45" s="112" t="str">
        <f t="shared" si="8"/>
        <v>N/A</v>
      </c>
    </row>
    <row r="46" spans="1:11" x14ac:dyDescent="0.2">
      <c r="A46" s="131" t="s">
        <v>395</v>
      </c>
      <c r="B46" s="22" t="s">
        <v>259</v>
      </c>
      <c r="C46" s="57">
        <v>0.25050084090000002</v>
      </c>
      <c r="D46" s="5" t="str">
        <f>IF($B46="N/A","N/A",IF(C46&gt;0,"Yes","No"))</f>
        <v>Yes</v>
      </c>
      <c r="E46" s="4">
        <v>0.26065414479999999</v>
      </c>
      <c r="F46" s="5" t="str">
        <f>IF($B46="N/A","N/A",IF(E46&gt;0,"Yes","No"))</f>
        <v>Yes</v>
      </c>
      <c r="G46" s="4">
        <v>0.31859128609999998</v>
      </c>
      <c r="H46" s="5" t="str">
        <f>IF($B46="N/A","N/A",IF(G46&gt;0,"Yes","No"))</f>
        <v>Yes</v>
      </c>
      <c r="I46" s="6">
        <v>4.0529999999999999</v>
      </c>
      <c r="J46" s="6">
        <v>22.23</v>
      </c>
      <c r="K46" s="112" t="str">
        <f t="shared" si="8"/>
        <v>Yes</v>
      </c>
    </row>
    <row r="47" spans="1:11" x14ac:dyDescent="0.2">
      <c r="A47" s="131" t="s">
        <v>396</v>
      </c>
      <c r="B47" s="22" t="s">
        <v>213</v>
      </c>
      <c r="C47" s="57">
        <v>0</v>
      </c>
      <c r="D47" s="5" t="str">
        <f>IF($B47="N/A","N/A",IF(C47&gt;15,"No",IF(C47&lt;-15,"No","Yes")))</f>
        <v>N/A</v>
      </c>
      <c r="E47" s="4">
        <v>0</v>
      </c>
      <c r="F47" s="5" t="str">
        <f>IF($B47="N/A","N/A",IF(E47&gt;15,"No",IF(E47&lt;-15,"No","Yes")))</f>
        <v>N/A</v>
      </c>
      <c r="G47" s="4">
        <v>0</v>
      </c>
      <c r="H47" s="5" t="str">
        <f>IF($B47="N/A","N/A",IF(G47&gt;15,"No",IF(G47&lt;-15,"No","Yes")))</f>
        <v>N/A</v>
      </c>
      <c r="I47" s="6" t="s">
        <v>1749</v>
      </c>
      <c r="J47" s="6" t="s">
        <v>1749</v>
      </c>
      <c r="K47" s="112" t="str">
        <f t="shared" si="8"/>
        <v>N/A</v>
      </c>
    </row>
    <row r="48" spans="1:11" x14ac:dyDescent="0.2">
      <c r="A48" s="131" t="s">
        <v>397</v>
      </c>
      <c r="B48" s="22" t="s">
        <v>213</v>
      </c>
      <c r="C48" s="57">
        <v>0</v>
      </c>
      <c r="D48" s="5" t="str">
        <f>IF($B48="N/A","N/A",IF(C48&gt;15,"No",IF(C48&lt;-15,"No","Yes")))</f>
        <v>N/A</v>
      </c>
      <c r="E48" s="4">
        <v>3.7342999999999998E-5</v>
      </c>
      <c r="F48" s="5" t="str">
        <f>IF($B48="N/A","N/A",IF(E48&gt;15,"No",IF(E48&lt;-15,"No","Yes")))</f>
        <v>N/A</v>
      </c>
      <c r="G48" s="4">
        <v>0</v>
      </c>
      <c r="H48" s="5" t="str">
        <f>IF($B48="N/A","N/A",IF(G48&gt;15,"No",IF(G48&lt;-15,"No","Yes")))</f>
        <v>N/A</v>
      </c>
      <c r="I48" s="6" t="s">
        <v>1749</v>
      </c>
      <c r="J48" s="6">
        <v>-100</v>
      </c>
      <c r="K48" s="112" t="str">
        <f t="shared" si="8"/>
        <v>No</v>
      </c>
    </row>
    <row r="49" spans="1:11" x14ac:dyDescent="0.2">
      <c r="A49" s="131" t="s">
        <v>398</v>
      </c>
      <c r="B49" s="22" t="s">
        <v>213</v>
      </c>
      <c r="C49" s="57">
        <v>0</v>
      </c>
      <c r="D49" s="5" t="str">
        <f>IF($B49="N/A","N/A",IF(C49&gt;15,"No",IF(C49&lt;-15,"No","Yes")))</f>
        <v>N/A</v>
      </c>
      <c r="E49" s="4">
        <v>0</v>
      </c>
      <c r="F49" s="5" t="str">
        <f>IF($B49="N/A","N/A",IF(E49&gt;15,"No",IF(E49&lt;-15,"No","Yes")))</f>
        <v>N/A</v>
      </c>
      <c r="G49" s="4">
        <v>0</v>
      </c>
      <c r="H49" s="5" t="str">
        <f>IF($B49="N/A","N/A",IF(G49&gt;15,"No",IF(G49&lt;-15,"No","Yes")))</f>
        <v>N/A</v>
      </c>
      <c r="I49" s="6" t="s">
        <v>1749</v>
      </c>
      <c r="J49" s="6" t="s">
        <v>1749</v>
      </c>
      <c r="K49" s="112" t="str">
        <f t="shared" si="8"/>
        <v>N/A</v>
      </c>
    </row>
    <row r="50" spans="1:11" x14ac:dyDescent="0.2">
      <c r="A50" s="131" t="s">
        <v>399</v>
      </c>
      <c r="B50" s="22" t="s">
        <v>213</v>
      </c>
      <c r="C50" s="57">
        <v>0</v>
      </c>
      <c r="D50" s="5" t="str">
        <f>IF($B50="N/A","N/A",IF(C50&gt;15,"No",IF(C50&lt;-15,"No","Yes")))</f>
        <v>N/A</v>
      </c>
      <c r="E50" s="4">
        <v>0</v>
      </c>
      <c r="F50" s="5" t="str">
        <f>IF($B50="N/A","N/A",IF(E50&gt;15,"No",IF(E50&lt;-15,"No","Yes")))</f>
        <v>N/A</v>
      </c>
      <c r="G50" s="4">
        <v>0</v>
      </c>
      <c r="H50" s="5" t="str">
        <f>IF($B50="N/A","N/A",IF(G50&gt;15,"No",IF(G50&lt;-15,"No","Yes")))</f>
        <v>N/A</v>
      </c>
      <c r="I50" s="6" t="s">
        <v>1749</v>
      </c>
      <c r="J50" s="6" t="s">
        <v>1749</v>
      </c>
      <c r="K50" s="112" t="str">
        <f t="shared" si="8"/>
        <v>N/A</v>
      </c>
    </row>
    <row r="51" spans="1:11" x14ac:dyDescent="0.2">
      <c r="A51" s="131" t="s">
        <v>400</v>
      </c>
      <c r="B51" s="22" t="s">
        <v>213</v>
      </c>
      <c r="C51" s="57">
        <v>4.4697839400000001E-2</v>
      </c>
      <c r="D51" s="5" t="str">
        <f>IF($B51="N/A","N/A",IF(C51&gt;15,"No",IF(C51&lt;-15,"No","Yes")))</f>
        <v>N/A</v>
      </c>
      <c r="E51" s="4">
        <v>0.79324002059999998</v>
      </c>
      <c r="F51" s="5" t="str">
        <f>IF($B51="N/A","N/A",IF(E51&gt;15,"No",IF(E51&lt;-15,"No","Yes")))</f>
        <v>N/A</v>
      </c>
      <c r="G51" s="4">
        <v>2.2003482153</v>
      </c>
      <c r="H51" s="5" t="str">
        <f>IF($B51="N/A","N/A",IF(G51&gt;15,"No",IF(G51&lt;-15,"No","Yes")))</f>
        <v>N/A</v>
      </c>
      <c r="I51" s="6">
        <v>1675</v>
      </c>
      <c r="J51" s="6">
        <v>177.4</v>
      </c>
      <c r="K51" s="112" t="str">
        <f t="shared" si="8"/>
        <v>No</v>
      </c>
    </row>
    <row r="52" spans="1:11" x14ac:dyDescent="0.2">
      <c r="A52" s="131" t="s">
        <v>401</v>
      </c>
      <c r="B52" s="22" t="s">
        <v>220</v>
      </c>
      <c r="C52" s="57">
        <v>21.852527143</v>
      </c>
      <c r="D52" s="5" t="str">
        <f>IF($B52="N/A","N/A",IF(C52&gt;1,"Yes","No"))</f>
        <v>Yes</v>
      </c>
      <c r="E52" s="4">
        <v>22.602187254</v>
      </c>
      <c r="F52" s="5" t="str">
        <f>IF($B52="N/A","N/A",IF(E52&gt;1,"Yes","No"))</f>
        <v>Yes</v>
      </c>
      <c r="G52" s="4">
        <v>20.664464662</v>
      </c>
      <c r="H52" s="5" t="str">
        <f>IF($B52="N/A","N/A",IF(G52&gt;1,"Yes","No"))</f>
        <v>Yes</v>
      </c>
      <c r="I52" s="6">
        <v>3.431</v>
      </c>
      <c r="J52" s="6">
        <v>-8.57</v>
      </c>
      <c r="K52" s="112" t="str">
        <f t="shared" si="8"/>
        <v>Yes</v>
      </c>
    </row>
    <row r="53" spans="1:11" x14ac:dyDescent="0.2">
      <c r="A53" s="131" t="s">
        <v>402</v>
      </c>
      <c r="B53" s="22" t="s">
        <v>259</v>
      </c>
      <c r="C53" s="57">
        <v>1.3855258319999999</v>
      </c>
      <c r="D53" s="5" t="str">
        <f>IF($B53="N/A","N/A",IF(C53&gt;0,"Yes","No"))</f>
        <v>Yes</v>
      </c>
      <c r="E53" s="4">
        <v>1.4027151349</v>
      </c>
      <c r="F53" s="5" t="str">
        <f>IF($B53="N/A","N/A",IF(E53&gt;0,"Yes","No"))</f>
        <v>Yes</v>
      </c>
      <c r="G53" s="4">
        <v>5.3279805548999999</v>
      </c>
      <c r="H53" s="5" t="str">
        <f>IF($B53="N/A","N/A",IF(G53&gt;0,"Yes","No"))</f>
        <v>Yes</v>
      </c>
      <c r="I53" s="6">
        <v>1.2410000000000001</v>
      </c>
      <c r="J53" s="6">
        <v>279.8</v>
      </c>
      <c r="K53" s="112" t="str">
        <f t="shared" si="8"/>
        <v>No</v>
      </c>
    </row>
    <row r="54" spans="1:11" x14ac:dyDescent="0.2">
      <c r="A54" s="131" t="s">
        <v>403</v>
      </c>
      <c r="B54" s="22" t="s">
        <v>260</v>
      </c>
      <c r="C54" s="57">
        <v>0</v>
      </c>
      <c r="D54" s="5" t="str">
        <f>IF($B54="N/A","N/A",IF(C54&gt;=1,"No",IF(C54&lt;0,"No","Yes")))</f>
        <v>Yes</v>
      </c>
      <c r="E54" s="4">
        <v>0</v>
      </c>
      <c r="F54" s="5" t="str">
        <f>IF($B54="N/A","N/A",IF(E54&gt;=1,"No",IF(E54&lt;0,"No","Yes")))</f>
        <v>Yes</v>
      </c>
      <c r="G54" s="4">
        <v>0</v>
      </c>
      <c r="H54" s="5" t="str">
        <f>IF($B54="N/A","N/A",IF(G54&gt;=1,"No",IF(G54&lt;0,"No","Yes")))</f>
        <v>Yes</v>
      </c>
      <c r="I54" s="6" t="s">
        <v>1749</v>
      </c>
      <c r="J54" s="6" t="s">
        <v>1749</v>
      </c>
      <c r="K54" s="112" t="str">
        <f t="shared" si="8"/>
        <v>N/A</v>
      </c>
    </row>
    <row r="55" spans="1:11" x14ac:dyDescent="0.2">
      <c r="A55" s="131" t="s">
        <v>878</v>
      </c>
      <c r="B55" s="22" t="s">
        <v>213</v>
      </c>
      <c r="C55" s="59">
        <v>183.12183358999999</v>
      </c>
      <c r="D55" s="5" t="str">
        <f>IF($B55="N/A","N/A",IF(C55&gt;15,"No",IF(C55&lt;-15,"No","Yes")))</f>
        <v>N/A</v>
      </c>
      <c r="E55" s="24">
        <v>194.76778852999999</v>
      </c>
      <c r="F55" s="5" t="str">
        <f>IF($B55="N/A","N/A",IF(E55&gt;15,"No",IF(E55&lt;-15,"No","Yes")))</f>
        <v>N/A</v>
      </c>
      <c r="G55" s="24">
        <v>214.96450759999999</v>
      </c>
      <c r="H55" s="5" t="str">
        <f>IF($B55="N/A","N/A",IF(G55&gt;15,"No",IF(G55&lt;-15,"No","Yes")))</f>
        <v>N/A</v>
      </c>
      <c r="I55" s="6">
        <v>6.36</v>
      </c>
      <c r="J55" s="6">
        <v>10.37</v>
      </c>
      <c r="K55" s="112" t="str">
        <f t="shared" ref="K55:K74" si="9">IF(J55="Div by 0", "N/A", IF(J55="N/A","N/A", IF(J55&gt;30, "No", IF(J55&lt;-30, "No", "Yes"))))</f>
        <v>Yes</v>
      </c>
    </row>
    <row r="56" spans="1:11" x14ac:dyDescent="0.2">
      <c r="A56" s="131" t="s">
        <v>879</v>
      </c>
      <c r="B56" s="22" t="s">
        <v>261</v>
      </c>
      <c r="C56" s="59">
        <v>59.035810423000001</v>
      </c>
      <c r="D56" s="5" t="str">
        <f>IF($B56="N/A","N/A",IF(C56&gt;90,"No",IF(C56&lt;20,"No","Yes")))</f>
        <v>Yes</v>
      </c>
      <c r="E56" s="24">
        <v>61.918925815999998</v>
      </c>
      <c r="F56" s="5" t="str">
        <f>IF($B56="N/A","N/A",IF(E56&gt;90,"No",IF(E56&lt;20,"No","Yes")))</f>
        <v>Yes</v>
      </c>
      <c r="G56" s="24">
        <v>77.895336814999993</v>
      </c>
      <c r="H56" s="5" t="str">
        <f>IF($B56="N/A","N/A",IF(G56&gt;90,"No",IF(G56&lt;20,"No","Yes")))</f>
        <v>Yes</v>
      </c>
      <c r="I56" s="6">
        <v>4.8840000000000003</v>
      </c>
      <c r="J56" s="6">
        <v>25.8</v>
      </c>
      <c r="K56" s="112" t="str">
        <f t="shared" si="9"/>
        <v>Yes</v>
      </c>
    </row>
    <row r="57" spans="1:11" x14ac:dyDescent="0.2">
      <c r="A57" s="131" t="s">
        <v>880</v>
      </c>
      <c r="B57" s="22" t="s">
        <v>262</v>
      </c>
      <c r="C57" s="59">
        <v>44.606883654999997</v>
      </c>
      <c r="D57" s="5" t="str">
        <f>IF($B57="N/A","N/A",IF(C57&gt;60,"No",IF(C57&lt;10,"No","Yes")))</f>
        <v>Yes</v>
      </c>
      <c r="E57" s="24">
        <v>42.743917824</v>
      </c>
      <c r="F57" s="5" t="str">
        <f>IF($B57="N/A","N/A",IF(E57&gt;60,"No",IF(E57&lt;10,"No","Yes")))</f>
        <v>Yes</v>
      </c>
      <c r="G57" s="24">
        <v>53.762374356999999</v>
      </c>
      <c r="H57" s="5" t="str">
        <f>IF($B57="N/A","N/A",IF(G57&gt;60,"No",IF(G57&lt;10,"No","Yes")))</f>
        <v>Yes</v>
      </c>
      <c r="I57" s="6">
        <v>-4.18</v>
      </c>
      <c r="J57" s="6">
        <v>25.78</v>
      </c>
      <c r="K57" s="112" t="str">
        <f t="shared" si="9"/>
        <v>Yes</v>
      </c>
    </row>
    <row r="58" spans="1:11" ht="25.5" x14ac:dyDescent="0.2">
      <c r="A58" s="131" t="s">
        <v>881</v>
      </c>
      <c r="B58" s="22" t="s">
        <v>263</v>
      </c>
      <c r="C58" s="59">
        <v>24.657620599000001</v>
      </c>
      <c r="D58" s="5" t="str">
        <f>IF($B58="N/A","N/A",IF(C58&gt;100,"No",IF(C58&lt;10,"No","Yes")))</f>
        <v>Yes</v>
      </c>
      <c r="E58" s="24">
        <v>24.099086270000001</v>
      </c>
      <c r="F58" s="5" t="str">
        <f>IF($B58="N/A","N/A",IF(E58&gt;100,"No",IF(E58&lt;10,"No","Yes")))</f>
        <v>Yes</v>
      </c>
      <c r="G58" s="24">
        <v>24.304168574999998</v>
      </c>
      <c r="H58" s="5" t="str">
        <f>IF($B58="N/A","N/A",IF(G58&gt;100,"No",IF(G58&lt;10,"No","Yes")))</f>
        <v>Yes</v>
      </c>
      <c r="I58" s="6">
        <v>-2.27</v>
      </c>
      <c r="J58" s="6">
        <v>0.85099999999999998</v>
      </c>
      <c r="K58" s="112" t="str">
        <f t="shared" si="9"/>
        <v>Yes</v>
      </c>
    </row>
    <row r="59" spans="1:11" x14ac:dyDescent="0.2">
      <c r="A59" s="131" t="s">
        <v>882</v>
      </c>
      <c r="B59" s="22" t="s">
        <v>264</v>
      </c>
      <c r="C59" s="59">
        <v>266.79186150999999</v>
      </c>
      <c r="D59" s="5" t="str">
        <f>IF($B59="N/A","N/A",IF(C59&gt;100,"No",IF(C59&lt;20,"No","Yes")))</f>
        <v>No</v>
      </c>
      <c r="E59" s="24">
        <v>271.06043131000001</v>
      </c>
      <c r="F59" s="5" t="str">
        <f>IF($B59="N/A","N/A",IF(E59&gt;100,"No",IF(E59&lt;20,"No","Yes")))</f>
        <v>No</v>
      </c>
      <c r="G59" s="24">
        <v>777.83943935000002</v>
      </c>
      <c r="H59" s="5" t="str">
        <f>IF($B59="N/A","N/A",IF(G59&gt;100,"No",IF(G59&lt;20,"No","Yes")))</f>
        <v>No</v>
      </c>
      <c r="I59" s="6">
        <v>1.6</v>
      </c>
      <c r="J59" s="6">
        <v>187</v>
      </c>
      <c r="K59" s="112" t="str">
        <f t="shared" si="9"/>
        <v>No</v>
      </c>
    </row>
    <row r="60" spans="1:11" x14ac:dyDescent="0.2">
      <c r="A60" s="131" t="s">
        <v>883</v>
      </c>
      <c r="B60" s="22" t="s">
        <v>264</v>
      </c>
      <c r="C60" s="59">
        <v>111.06896205</v>
      </c>
      <c r="D60" s="5" t="str">
        <f>IF($B60="N/A","N/A",IF(C60&gt;100,"No",IF(C60&lt;20,"No","Yes")))</f>
        <v>No</v>
      </c>
      <c r="E60" s="24">
        <v>127.98555315999999</v>
      </c>
      <c r="F60" s="5" t="str">
        <f>IF($B60="N/A","N/A",IF(E60&gt;100,"No",IF(E60&lt;20,"No","Yes")))</f>
        <v>No</v>
      </c>
      <c r="G60" s="24">
        <v>136.32292429</v>
      </c>
      <c r="H60" s="5" t="str">
        <f>IF($B60="N/A","N/A",IF(G60&gt;100,"No",IF(G60&lt;20,"No","Yes")))</f>
        <v>No</v>
      </c>
      <c r="I60" s="6">
        <v>15.23</v>
      </c>
      <c r="J60" s="6">
        <v>6.5140000000000002</v>
      </c>
      <c r="K60" s="112" t="str">
        <f t="shared" si="9"/>
        <v>Yes</v>
      </c>
    </row>
    <row r="61" spans="1:11" ht="25.5" x14ac:dyDescent="0.2">
      <c r="A61" s="131" t="s">
        <v>884</v>
      </c>
      <c r="B61" s="22" t="s">
        <v>213</v>
      </c>
      <c r="C61" s="59">
        <v>303.74965049999997</v>
      </c>
      <c r="D61" s="5" t="str">
        <f>IF($B61="N/A","N/A",IF(C61&gt;15,"No",IF(C61&lt;-15,"No","Yes")))</f>
        <v>N/A</v>
      </c>
      <c r="E61" s="24">
        <v>320.68771342000002</v>
      </c>
      <c r="F61" s="5" t="str">
        <f>IF($B61="N/A","N/A",IF(E61&gt;15,"No",IF(E61&lt;-15,"No","Yes")))</f>
        <v>N/A</v>
      </c>
      <c r="G61" s="24">
        <v>261.32666014</v>
      </c>
      <c r="H61" s="5" t="str">
        <f>IF($B61="N/A","N/A",IF(G61&gt;15,"No",IF(G61&lt;-15,"No","Yes")))</f>
        <v>N/A</v>
      </c>
      <c r="I61" s="6">
        <v>5.5759999999999996</v>
      </c>
      <c r="J61" s="6">
        <v>-18.5</v>
      </c>
      <c r="K61" s="112" t="str">
        <f t="shared" si="9"/>
        <v>Yes</v>
      </c>
    </row>
    <row r="62" spans="1:11" x14ac:dyDescent="0.2">
      <c r="A62" s="131" t="s">
        <v>885</v>
      </c>
      <c r="B62" s="22" t="s">
        <v>265</v>
      </c>
      <c r="C62" s="59">
        <v>81.710347286000001</v>
      </c>
      <c r="D62" s="5" t="str">
        <f>IF($B62="N/A","N/A",IF(C62&gt;60,"No",IF(C62&lt;10,"No","Yes")))</f>
        <v>No</v>
      </c>
      <c r="E62" s="24">
        <v>88.994583395999996</v>
      </c>
      <c r="F62" s="5" t="str">
        <f>IF($B62="N/A","N/A",IF(E62&gt;60,"No",IF(E62&lt;10,"No","Yes")))</f>
        <v>No</v>
      </c>
      <c r="G62" s="24">
        <v>365.61227799</v>
      </c>
      <c r="H62" s="5" t="str">
        <f>IF($B62="N/A","N/A",IF(G62&gt;60,"No",IF(G62&lt;10,"No","Yes")))</f>
        <v>No</v>
      </c>
      <c r="I62" s="6">
        <v>8.9149999999999991</v>
      </c>
      <c r="J62" s="6">
        <v>310.8</v>
      </c>
      <c r="K62" s="112" t="str">
        <f t="shared" si="9"/>
        <v>No</v>
      </c>
    </row>
    <row r="63" spans="1:11" x14ac:dyDescent="0.2">
      <c r="A63" s="131" t="s">
        <v>886</v>
      </c>
      <c r="B63" s="22" t="s">
        <v>265</v>
      </c>
      <c r="C63" s="59" t="s">
        <v>1749</v>
      </c>
      <c r="D63" s="5" t="str">
        <f>IF($B63="N/A","N/A",IF(C63&gt;60,"No",IF(C63&lt;10,"No","Yes")))</f>
        <v>No</v>
      </c>
      <c r="E63" s="24" t="s">
        <v>1749</v>
      </c>
      <c r="F63" s="5" t="str">
        <f>IF($B63="N/A","N/A",IF(E63&gt;60,"No",IF(E63&lt;10,"No","Yes")))</f>
        <v>No</v>
      </c>
      <c r="G63" s="24" t="s">
        <v>1749</v>
      </c>
      <c r="H63" s="5" t="str">
        <f>IF($B63="N/A","N/A",IF(G63&gt;60,"No",IF(G63&lt;10,"No","Yes")))</f>
        <v>No</v>
      </c>
      <c r="I63" s="6" t="s">
        <v>1749</v>
      </c>
      <c r="J63" s="6" t="s">
        <v>1749</v>
      </c>
      <c r="K63" s="112" t="str">
        <f t="shared" si="9"/>
        <v>N/A</v>
      </c>
    </row>
    <row r="64" spans="1:11" x14ac:dyDescent="0.2">
      <c r="A64" s="131" t="s">
        <v>887</v>
      </c>
      <c r="B64" s="22" t="s">
        <v>213</v>
      </c>
      <c r="C64" s="59">
        <v>326.42792747999999</v>
      </c>
      <c r="D64" s="5" t="str">
        <f t="shared" ref="D64:D74" si="10">IF($B64="N/A","N/A",IF(C64&gt;15,"No",IF(C64&lt;-15,"No","Yes")))</f>
        <v>N/A</v>
      </c>
      <c r="E64" s="24">
        <v>238.97866189000001</v>
      </c>
      <c r="F64" s="5" t="str">
        <f>IF($B64="N/A","N/A",IF(E64&gt;15,"No",IF(E64&lt;-15,"No","Yes")))</f>
        <v>N/A</v>
      </c>
      <c r="G64" s="24">
        <v>102.53205317</v>
      </c>
      <c r="H64" s="5" t="str">
        <f>IF($B64="N/A","N/A",IF(G64&gt;15,"No",IF(G64&lt;-15,"No","Yes")))</f>
        <v>N/A</v>
      </c>
      <c r="I64" s="6">
        <v>-26.8</v>
      </c>
      <c r="J64" s="6">
        <v>-57.1</v>
      </c>
      <c r="K64" s="112" t="str">
        <f t="shared" si="9"/>
        <v>No</v>
      </c>
    </row>
    <row r="65" spans="1:11" ht="24.95" customHeight="1" x14ac:dyDescent="0.2">
      <c r="A65" s="131" t="s">
        <v>888</v>
      </c>
      <c r="B65" s="22" t="s">
        <v>213</v>
      </c>
      <c r="C65" s="59">
        <v>94.314003262</v>
      </c>
      <c r="D65" s="5" t="str">
        <f t="shared" si="10"/>
        <v>N/A</v>
      </c>
      <c r="E65" s="24">
        <v>97.408286525999998</v>
      </c>
      <c r="F65" s="5" t="str">
        <f t="shared" ref="F65:F73" si="11">IF($B65="N/A","N/A",IF(E65&gt;15,"No",IF(E65&lt;-15,"No","Yes")))</f>
        <v>N/A</v>
      </c>
      <c r="G65" s="24">
        <v>138.34317129999999</v>
      </c>
      <c r="H65" s="5" t="str">
        <f t="shared" ref="H65:H86" si="12">IF($B65="N/A","N/A",IF(G65&gt;15,"No",IF(G65&lt;-15,"No","Yes")))</f>
        <v>N/A</v>
      </c>
      <c r="I65" s="6">
        <v>3.2810000000000001</v>
      </c>
      <c r="J65" s="6">
        <v>42.02</v>
      </c>
      <c r="K65" s="112" t="str">
        <f t="shared" si="9"/>
        <v>No</v>
      </c>
    </row>
    <row r="66" spans="1:11" ht="25.5" x14ac:dyDescent="0.2">
      <c r="A66" s="131" t="s">
        <v>889</v>
      </c>
      <c r="B66" s="22" t="s">
        <v>213</v>
      </c>
      <c r="C66" s="59">
        <v>32.802192294000001</v>
      </c>
      <c r="D66" s="5" t="str">
        <f t="shared" si="10"/>
        <v>N/A</v>
      </c>
      <c r="E66" s="24">
        <v>33.957773070999998</v>
      </c>
      <c r="F66" s="5" t="str">
        <f t="shared" si="11"/>
        <v>N/A</v>
      </c>
      <c r="G66" s="24">
        <v>33.556304738999998</v>
      </c>
      <c r="H66" s="5" t="str">
        <f t="shared" si="12"/>
        <v>N/A</v>
      </c>
      <c r="I66" s="6">
        <v>3.5230000000000001</v>
      </c>
      <c r="J66" s="6">
        <v>-1.18</v>
      </c>
      <c r="K66" s="112" t="str">
        <f t="shared" si="9"/>
        <v>Yes</v>
      </c>
    </row>
    <row r="67" spans="1:11" ht="25.5" x14ac:dyDescent="0.2">
      <c r="A67" s="131" t="s">
        <v>890</v>
      </c>
      <c r="B67" s="22" t="s">
        <v>213</v>
      </c>
      <c r="C67" s="59">
        <v>218.85369316000001</v>
      </c>
      <c r="D67" s="5" t="str">
        <f t="shared" si="10"/>
        <v>N/A</v>
      </c>
      <c r="E67" s="24">
        <v>198.18695145999999</v>
      </c>
      <c r="F67" s="5" t="str">
        <f t="shared" si="11"/>
        <v>N/A</v>
      </c>
      <c r="G67" s="24">
        <v>186.39705284999999</v>
      </c>
      <c r="H67" s="5" t="str">
        <f t="shared" si="12"/>
        <v>N/A</v>
      </c>
      <c r="I67" s="6">
        <v>-9.44</v>
      </c>
      <c r="J67" s="6">
        <v>-5.95</v>
      </c>
      <c r="K67" s="112" t="str">
        <f t="shared" si="9"/>
        <v>Yes</v>
      </c>
    </row>
    <row r="68" spans="1:11" ht="25.5" x14ac:dyDescent="0.2">
      <c r="A68" s="131" t="s">
        <v>891</v>
      </c>
      <c r="B68" s="22" t="s">
        <v>213</v>
      </c>
      <c r="C68" s="59">
        <v>63.021275623999998</v>
      </c>
      <c r="D68" s="5" t="str">
        <f t="shared" si="10"/>
        <v>N/A</v>
      </c>
      <c r="E68" s="24">
        <v>63.746996672999998</v>
      </c>
      <c r="F68" s="5" t="str">
        <f t="shared" si="11"/>
        <v>N/A</v>
      </c>
      <c r="G68" s="24">
        <v>64.298019569999994</v>
      </c>
      <c r="H68" s="5" t="str">
        <f t="shared" si="12"/>
        <v>N/A</v>
      </c>
      <c r="I68" s="6">
        <v>1.1519999999999999</v>
      </c>
      <c r="J68" s="6">
        <v>0.86439999999999995</v>
      </c>
      <c r="K68" s="112" t="str">
        <f t="shared" si="9"/>
        <v>Yes</v>
      </c>
    </row>
    <row r="69" spans="1:11" ht="25.5" x14ac:dyDescent="0.2">
      <c r="A69" s="131" t="s">
        <v>892</v>
      </c>
      <c r="B69" s="22" t="s">
        <v>213</v>
      </c>
      <c r="C69" s="59">
        <v>203.91258898000001</v>
      </c>
      <c r="D69" s="5" t="str">
        <f t="shared" si="10"/>
        <v>N/A</v>
      </c>
      <c r="E69" s="24">
        <v>192.68017452000001</v>
      </c>
      <c r="F69" s="5" t="str">
        <f t="shared" si="11"/>
        <v>N/A</v>
      </c>
      <c r="G69" s="24">
        <v>190.21829496999999</v>
      </c>
      <c r="H69" s="5" t="str">
        <f t="shared" si="12"/>
        <v>N/A</v>
      </c>
      <c r="I69" s="6">
        <v>-5.51</v>
      </c>
      <c r="J69" s="6">
        <v>-1.28</v>
      </c>
      <c r="K69" s="112" t="str">
        <f t="shared" si="9"/>
        <v>Yes</v>
      </c>
    </row>
    <row r="70" spans="1:11" ht="25.5" x14ac:dyDescent="0.2">
      <c r="A70" s="131" t="s">
        <v>893</v>
      </c>
      <c r="B70" s="22" t="s">
        <v>213</v>
      </c>
      <c r="C70" s="59" t="s">
        <v>1749</v>
      </c>
      <c r="D70" s="5" t="str">
        <f t="shared" si="10"/>
        <v>N/A</v>
      </c>
      <c r="E70" s="24" t="s">
        <v>1749</v>
      </c>
      <c r="F70" s="5" t="str">
        <f t="shared" si="11"/>
        <v>N/A</v>
      </c>
      <c r="G70" s="24" t="s">
        <v>1749</v>
      </c>
      <c r="H70" s="5" t="str">
        <f t="shared" si="12"/>
        <v>N/A</v>
      </c>
      <c r="I70" s="6" t="s">
        <v>1749</v>
      </c>
      <c r="J70" s="6" t="s">
        <v>1749</v>
      </c>
      <c r="K70" s="112" t="str">
        <f t="shared" si="9"/>
        <v>N/A</v>
      </c>
    </row>
    <row r="71" spans="1:11" x14ac:dyDescent="0.2">
      <c r="A71" s="131" t="s">
        <v>894</v>
      </c>
      <c r="B71" s="22" t="s">
        <v>213</v>
      </c>
      <c r="C71" s="59">
        <v>3823.1440593000002</v>
      </c>
      <c r="D71" s="5" t="str">
        <f t="shared" si="10"/>
        <v>N/A</v>
      </c>
      <c r="E71" s="24">
        <v>3844.5984241000001</v>
      </c>
      <c r="F71" s="5" t="str">
        <f t="shared" si="11"/>
        <v>N/A</v>
      </c>
      <c r="G71" s="24">
        <v>3981.2937173</v>
      </c>
      <c r="H71" s="5" t="str">
        <f t="shared" si="12"/>
        <v>N/A</v>
      </c>
      <c r="I71" s="6">
        <v>0.56120000000000003</v>
      </c>
      <c r="J71" s="6">
        <v>3.556</v>
      </c>
      <c r="K71" s="112" t="str">
        <f t="shared" si="9"/>
        <v>Yes</v>
      </c>
    </row>
    <row r="72" spans="1:11" ht="25.5" x14ac:dyDescent="0.2">
      <c r="A72" s="131" t="s">
        <v>895</v>
      </c>
      <c r="B72" s="22" t="s">
        <v>213</v>
      </c>
      <c r="C72" s="59">
        <v>2763.8505196000001</v>
      </c>
      <c r="D72" s="5" t="str">
        <f t="shared" si="10"/>
        <v>N/A</v>
      </c>
      <c r="E72" s="24">
        <v>2839.4007155999998</v>
      </c>
      <c r="F72" s="5" t="str">
        <f t="shared" si="11"/>
        <v>N/A</v>
      </c>
      <c r="G72" s="24">
        <v>1896.1355883000001</v>
      </c>
      <c r="H72" s="5" t="str">
        <f t="shared" si="12"/>
        <v>N/A</v>
      </c>
      <c r="I72" s="6">
        <v>2.734</v>
      </c>
      <c r="J72" s="6">
        <v>-33.200000000000003</v>
      </c>
      <c r="K72" s="112" t="str">
        <f t="shared" si="9"/>
        <v>No</v>
      </c>
    </row>
    <row r="73" spans="1:11" x14ac:dyDescent="0.2">
      <c r="A73" s="131" t="s">
        <v>896</v>
      </c>
      <c r="B73" s="22" t="s">
        <v>213</v>
      </c>
      <c r="C73" s="59">
        <v>219.11166811000001</v>
      </c>
      <c r="D73" s="5" t="str">
        <f t="shared" si="10"/>
        <v>N/A</v>
      </c>
      <c r="E73" s="24">
        <v>203.6804492</v>
      </c>
      <c r="F73" s="5" t="str">
        <f t="shared" si="11"/>
        <v>N/A</v>
      </c>
      <c r="G73" s="24">
        <v>200.74096915000001</v>
      </c>
      <c r="H73" s="5" t="str">
        <f t="shared" si="12"/>
        <v>N/A</v>
      </c>
      <c r="I73" s="6">
        <v>-7.04</v>
      </c>
      <c r="J73" s="6">
        <v>-1.44</v>
      </c>
      <c r="K73" s="112" t="str">
        <f t="shared" si="9"/>
        <v>Yes</v>
      </c>
    </row>
    <row r="74" spans="1:11" x14ac:dyDescent="0.2">
      <c r="A74" s="131" t="s">
        <v>897</v>
      </c>
      <c r="B74" s="22" t="s">
        <v>213</v>
      </c>
      <c r="C74" s="59">
        <v>837.69129402999999</v>
      </c>
      <c r="D74" s="5" t="str">
        <f t="shared" si="10"/>
        <v>N/A</v>
      </c>
      <c r="E74" s="24">
        <v>526.36780874999999</v>
      </c>
      <c r="F74" s="5" t="str">
        <f>IF($B74="N/A","N/A",IF(E74&gt;15,"No",IF(E74&lt;-15,"No","Yes")))</f>
        <v>N/A</v>
      </c>
      <c r="G74" s="24">
        <v>262.38790306999999</v>
      </c>
      <c r="H74" s="5" t="str">
        <f t="shared" si="12"/>
        <v>N/A</v>
      </c>
      <c r="I74" s="6">
        <v>-37.200000000000003</v>
      </c>
      <c r="J74" s="6">
        <v>-50.2</v>
      </c>
      <c r="K74" s="112" t="str">
        <f t="shared" si="9"/>
        <v>No</v>
      </c>
    </row>
    <row r="75" spans="1:11" x14ac:dyDescent="0.2">
      <c r="A75" s="131" t="s">
        <v>898</v>
      </c>
      <c r="B75" s="22" t="s">
        <v>213</v>
      </c>
      <c r="C75" s="57">
        <v>1.1004743799999999E-2</v>
      </c>
      <c r="D75" s="5" t="str">
        <f t="shared" ref="D75:D80" si="13">IF($B75="N/A","N/A",IF(C75&gt;15,"No",IF(C75&lt;-15,"No","Yes")))</f>
        <v>N/A</v>
      </c>
      <c r="E75" s="4">
        <v>1.02319822E-2</v>
      </c>
      <c r="F75" s="5" t="str">
        <f>IF($B75="N/A","N/A",IF(E75&gt;15,"No",IF(E75&lt;-15,"No","Yes")))</f>
        <v>N/A</v>
      </c>
      <c r="G75" s="4">
        <v>1.54458393E-2</v>
      </c>
      <c r="H75" s="5" t="str">
        <f t="shared" si="12"/>
        <v>N/A</v>
      </c>
      <c r="I75" s="6">
        <v>-7.02</v>
      </c>
      <c r="J75" s="6">
        <v>50.96</v>
      </c>
      <c r="K75" s="112" t="str">
        <f t="shared" ref="K75:K80" si="14">IF(J75="Div by 0", "N/A", IF(J75="N/A","N/A", IF(J75&gt;30, "No", IF(J75&lt;-30, "No", "Yes"))))</f>
        <v>No</v>
      </c>
    </row>
    <row r="76" spans="1:11" x14ac:dyDescent="0.2">
      <c r="A76" s="131" t="s">
        <v>899</v>
      </c>
      <c r="B76" s="22" t="s">
        <v>213</v>
      </c>
      <c r="C76" s="57">
        <v>0</v>
      </c>
      <c r="D76" s="5" t="str">
        <f t="shared" si="13"/>
        <v>N/A</v>
      </c>
      <c r="E76" s="4">
        <v>0</v>
      </c>
      <c r="F76" s="5" t="str">
        <f t="shared" ref="F76:F86" si="15">IF($B76="N/A","N/A",IF(E76&gt;15,"No",IF(E76&lt;-15,"No","Yes")))</f>
        <v>N/A</v>
      </c>
      <c r="G76" s="4">
        <v>0</v>
      </c>
      <c r="H76" s="5" t="str">
        <f t="shared" si="12"/>
        <v>N/A</v>
      </c>
      <c r="I76" s="6" t="s">
        <v>1749</v>
      </c>
      <c r="J76" s="6" t="s">
        <v>1749</v>
      </c>
      <c r="K76" s="112" t="str">
        <f t="shared" si="14"/>
        <v>N/A</v>
      </c>
    </row>
    <row r="77" spans="1:11" x14ac:dyDescent="0.2">
      <c r="A77" s="131" t="s">
        <v>900</v>
      </c>
      <c r="B77" s="22" t="s">
        <v>213</v>
      </c>
      <c r="C77" s="57">
        <v>3.2082758532</v>
      </c>
      <c r="D77" s="5" t="str">
        <f t="shared" si="13"/>
        <v>N/A</v>
      </c>
      <c r="E77" s="4">
        <v>2.9444209184000001</v>
      </c>
      <c r="F77" s="5" t="str">
        <f t="shared" si="15"/>
        <v>N/A</v>
      </c>
      <c r="G77" s="4">
        <v>3.4786832405000001</v>
      </c>
      <c r="H77" s="5" t="str">
        <f t="shared" si="12"/>
        <v>N/A</v>
      </c>
      <c r="I77" s="6">
        <v>-8.2200000000000006</v>
      </c>
      <c r="J77" s="6">
        <v>18.14</v>
      </c>
      <c r="K77" s="112" t="str">
        <f t="shared" si="14"/>
        <v>Yes</v>
      </c>
    </row>
    <row r="78" spans="1:11" x14ac:dyDescent="0.2">
      <c r="A78" s="131" t="s">
        <v>901</v>
      </c>
      <c r="B78" s="22" t="s">
        <v>213</v>
      </c>
      <c r="C78" s="57">
        <v>0</v>
      </c>
      <c r="D78" s="5" t="str">
        <f t="shared" si="13"/>
        <v>N/A</v>
      </c>
      <c r="E78" s="4">
        <v>0</v>
      </c>
      <c r="F78" s="5" t="str">
        <f t="shared" si="15"/>
        <v>N/A</v>
      </c>
      <c r="G78" s="4">
        <v>2.2351430999999998E-3</v>
      </c>
      <c r="H78" s="5" t="str">
        <f t="shared" si="12"/>
        <v>N/A</v>
      </c>
      <c r="I78" s="6" t="s">
        <v>1749</v>
      </c>
      <c r="J78" s="6" t="s">
        <v>1749</v>
      </c>
      <c r="K78" s="112" t="str">
        <f t="shared" si="14"/>
        <v>N/A</v>
      </c>
    </row>
    <row r="79" spans="1:11" ht="25.5" x14ac:dyDescent="0.2">
      <c r="A79" s="131" t="s">
        <v>902</v>
      </c>
      <c r="B79" s="22" t="s">
        <v>213</v>
      </c>
      <c r="C79" s="57">
        <v>7.1903138245999996</v>
      </c>
      <c r="D79" s="5" t="str">
        <f t="shared" si="13"/>
        <v>N/A</v>
      </c>
      <c r="E79" s="4">
        <v>8.7847168541999991</v>
      </c>
      <c r="F79" s="5" t="str">
        <f t="shared" si="15"/>
        <v>N/A</v>
      </c>
      <c r="G79" s="4">
        <v>6.2481922864000001</v>
      </c>
      <c r="H79" s="5" t="str">
        <f t="shared" si="12"/>
        <v>N/A</v>
      </c>
      <c r="I79" s="6">
        <v>22.17</v>
      </c>
      <c r="J79" s="6">
        <v>-28.9</v>
      </c>
      <c r="K79" s="112" t="str">
        <f t="shared" si="14"/>
        <v>Yes</v>
      </c>
    </row>
    <row r="80" spans="1:11" ht="25.5" x14ac:dyDescent="0.2">
      <c r="A80" s="131" t="s">
        <v>903</v>
      </c>
      <c r="B80" s="22" t="s">
        <v>213</v>
      </c>
      <c r="C80" s="61">
        <v>7.1902780949</v>
      </c>
      <c r="D80" s="5" t="str">
        <f t="shared" si="13"/>
        <v>N/A</v>
      </c>
      <c r="E80" s="61">
        <v>8.7847168541999991</v>
      </c>
      <c r="F80" s="5" t="str">
        <f t="shared" si="15"/>
        <v>N/A</v>
      </c>
      <c r="G80" s="61">
        <v>6.2481922864000001</v>
      </c>
      <c r="H80" s="5" t="str">
        <f t="shared" si="12"/>
        <v>N/A</v>
      </c>
      <c r="I80" s="6">
        <v>22.17</v>
      </c>
      <c r="J80" s="62">
        <v>-28.9</v>
      </c>
      <c r="K80" s="112" t="str">
        <f t="shared" si="14"/>
        <v>Yes</v>
      </c>
    </row>
    <row r="81" spans="1:11" x14ac:dyDescent="0.2">
      <c r="A81" s="131" t="s">
        <v>904</v>
      </c>
      <c r="B81" s="22" t="s">
        <v>213</v>
      </c>
      <c r="C81" s="63">
        <v>148.87662338000001</v>
      </c>
      <c r="D81" s="5" t="str">
        <f t="shared" ref="D81:D86" si="16">IF($B81="N/A","N/A",IF(C81&gt;15,"No",IF(C81&lt;-15,"No","Yes")))</f>
        <v>N/A</v>
      </c>
      <c r="E81" s="64">
        <v>162.60583942</v>
      </c>
      <c r="F81" s="5" t="str">
        <f t="shared" si="15"/>
        <v>N/A</v>
      </c>
      <c r="G81" s="64">
        <v>285.21382289000002</v>
      </c>
      <c r="H81" s="5" t="str">
        <f>IF($B81="N/A","N/A",IF(G81&gt;15,"No",IF(G81&lt;-15,"No","Yes")))</f>
        <v>N/A</v>
      </c>
      <c r="I81" s="6">
        <v>9.2219999999999995</v>
      </c>
      <c r="J81" s="6">
        <v>75.400000000000006</v>
      </c>
      <c r="K81" s="112" t="str">
        <f t="shared" ref="K81:K86" si="17">IF(J81="Div by 0", "N/A", IF(J81="N/A","N/A", IF(J81&gt;30, "No", IF(J81&lt;-30, "No", "Yes"))))</f>
        <v>No</v>
      </c>
    </row>
    <row r="82" spans="1:11" x14ac:dyDescent="0.2">
      <c r="A82" s="131" t="s">
        <v>905</v>
      </c>
      <c r="B82" s="22" t="s">
        <v>213</v>
      </c>
      <c r="C82" s="63" t="s">
        <v>1749</v>
      </c>
      <c r="D82" s="5" t="str">
        <f t="shared" si="16"/>
        <v>N/A</v>
      </c>
      <c r="E82" s="64" t="s">
        <v>1749</v>
      </c>
      <c r="F82" s="5" t="str">
        <f t="shared" si="15"/>
        <v>N/A</v>
      </c>
      <c r="G82" s="64" t="s">
        <v>1749</v>
      </c>
      <c r="H82" s="5" t="str">
        <f t="shared" si="12"/>
        <v>N/A</v>
      </c>
      <c r="I82" s="6" t="s">
        <v>1749</v>
      </c>
      <c r="J82" s="6" t="s">
        <v>1749</v>
      </c>
      <c r="K82" s="112" t="str">
        <f t="shared" si="17"/>
        <v>N/A</v>
      </c>
    </row>
    <row r="83" spans="1:11" x14ac:dyDescent="0.2">
      <c r="A83" s="131" t="s">
        <v>906</v>
      </c>
      <c r="B83" s="22" t="s">
        <v>213</v>
      </c>
      <c r="C83" s="63">
        <v>112.56560088000001</v>
      </c>
      <c r="D83" s="5" t="str">
        <f t="shared" si="16"/>
        <v>N/A</v>
      </c>
      <c r="E83" s="64">
        <v>115.72795759</v>
      </c>
      <c r="F83" s="5" t="str">
        <f t="shared" si="15"/>
        <v>N/A</v>
      </c>
      <c r="G83" s="64">
        <v>126.36639303</v>
      </c>
      <c r="H83" s="5" t="str">
        <f t="shared" si="12"/>
        <v>N/A</v>
      </c>
      <c r="I83" s="6">
        <v>2.8090000000000002</v>
      </c>
      <c r="J83" s="6">
        <v>9.1929999999999996</v>
      </c>
      <c r="K83" s="112" t="str">
        <f t="shared" si="17"/>
        <v>Yes</v>
      </c>
    </row>
    <row r="84" spans="1:11" x14ac:dyDescent="0.2">
      <c r="A84" s="131" t="s">
        <v>907</v>
      </c>
      <c r="B84" s="22" t="s">
        <v>213</v>
      </c>
      <c r="C84" s="63" t="s">
        <v>1749</v>
      </c>
      <c r="D84" s="5" t="str">
        <f t="shared" si="16"/>
        <v>N/A</v>
      </c>
      <c r="E84" s="64" t="s">
        <v>1749</v>
      </c>
      <c r="F84" s="5" t="str">
        <f t="shared" si="15"/>
        <v>N/A</v>
      </c>
      <c r="G84" s="64">
        <v>279.80597015000001</v>
      </c>
      <c r="H84" s="5" t="str">
        <f t="shared" si="12"/>
        <v>N/A</v>
      </c>
      <c r="I84" s="6" t="s">
        <v>1749</v>
      </c>
      <c r="J84" s="6" t="s">
        <v>1749</v>
      </c>
      <c r="K84" s="112" t="str">
        <f t="shared" si="17"/>
        <v>N/A</v>
      </c>
    </row>
    <row r="85" spans="1:11" x14ac:dyDescent="0.2">
      <c r="A85" s="131" t="s">
        <v>908</v>
      </c>
      <c r="B85" s="22" t="s">
        <v>213</v>
      </c>
      <c r="C85" s="63">
        <v>223.77203566</v>
      </c>
      <c r="D85" s="5" t="str">
        <f t="shared" si="16"/>
        <v>N/A</v>
      </c>
      <c r="E85" s="64">
        <v>204.18281869</v>
      </c>
      <c r="F85" s="5" t="str">
        <f t="shared" si="15"/>
        <v>N/A</v>
      </c>
      <c r="G85" s="64">
        <v>191.31205484</v>
      </c>
      <c r="H85" s="5" t="str">
        <f t="shared" si="12"/>
        <v>N/A</v>
      </c>
      <c r="I85" s="6">
        <v>-8.75</v>
      </c>
      <c r="J85" s="6">
        <v>-6.3</v>
      </c>
      <c r="K85" s="112" t="str">
        <f t="shared" si="17"/>
        <v>Yes</v>
      </c>
    </row>
    <row r="86" spans="1:11" ht="25.5" x14ac:dyDescent="0.2">
      <c r="A86" s="131" t="s">
        <v>909</v>
      </c>
      <c r="B86" s="22" t="s">
        <v>213</v>
      </c>
      <c r="C86" s="65">
        <v>223.77304824000001</v>
      </c>
      <c r="D86" s="5" t="str">
        <f t="shared" si="16"/>
        <v>N/A</v>
      </c>
      <c r="E86" s="65">
        <v>204.18281869</v>
      </c>
      <c r="F86" s="5" t="str">
        <f t="shared" si="15"/>
        <v>N/A</v>
      </c>
      <c r="G86" s="65">
        <v>191.31205484</v>
      </c>
      <c r="H86" s="5" t="str">
        <f t="shared" si="12"/>
        <v>N/A</v>
      </c>
      <c r="I86" s="6">
        <v>-8.75</v>
      </c>
      <c r="J86" s="6">
        <v>-6.3</v>
      </c>
      <c r="K86" s="112" t="str">
        <f t="shared" si="17"/>
        <v>Yes</v>
      </c>
    </row>
    <row r="87" spans="1:11" x14ac:dyDescent="0.2">
      <c r="A87" s="131" t="s">
        <v>32</v>
      </c>
      <c r="B87" s="22" t="s">
        <v>266</v>
      </c>
      <c r="C87" s="57">
        <v>100</v>
      </c>
      <c r="D87" s="5" t="str">
        <f>IF($B87="N/A","N/A",IF(C87&gt;60,"Yes","No"))</f>
        <v>Yes</v>
      </c>
      <c r="E87" s="4">
        <v>100</v>
      </c>
      <c r="F87" s="5" t="str">
        <f>IF($B87="N/A","N/A",IF(E87&gt;60,"Yes","No"))</f>
        <v>Yes</v>
      </c>
      <c r="G87" s="4">
        <v>96.558613624000003</v>
      </c>
      <c r="H87" s="5" t="str">
        <f>IF($B87="N/A","N/A",IF(G87&gt;60,"Yes","No"))</f>
        <v>Yes</v>
      </c>
      <c r="I87" s="6">
        <v>0</v>
      </c>
      <c r="J87" s="6">
        <v>-3.44</v>
      </c>
      <c r="K87" s="112" t="str">
        <f t="shared" ref="K87:K105" si="18">IF(J87="Div by 0", "N/A", IF(J87="N/A","N/A", IF(J87&gt;30, "No", IF(J87&lt;-30, "No", "Yes"))))</f>
        <v>Yes</v>
      </c>
    </row>
    <row r="88" spans="1:11" x14ac:dyDescent="0.2">
      <c r="A88" s="131" t="s">
        <v>39</v>
      </c>
      <c r="B88" s="22" t="s">
        <v>267</v>
      </c>
      <c r="C88" s="57">
        <v>100</v>
      </c>
      <c r="D88" s="5" t="str">
        <f>IF($B88="N/A","N/A",IF(C88&gt;100,"No",IF(C88&lt;85,"No","Yes")))</f>
        <v>Yes</v>
      </c>
      <c r="E88" s="4">
        <v>100</v>
      </c>
      <c r="F88" s="5" t="str">
        <f>IF($B88="N/A","N/A",IF(E88&gt;100,"No",IF(E88&lt;85,"No","Yes")))</f>
        <v>Yes</v>
      </c>
      <c r="G88" s="4">
        <v>100</v>
      </c>
      <c r="H88" s="5" t="str">
        <f>IF($B88="N/A","N/A",IF(G88&gt;100,"No",IF(G88&lt;85,"No","Yes")))</f>
        <v>Yes</v>
      </c>
      <c r="I88" s="6">
        <v>0</v>
      </c>
      <c r="J88" s="6">
        <v>0</v>
      </c>
      <c r="K88" s="112" t="str">
        <f t="shared" si="18"/>
        <v>Yes</v>
      </c>
    </row>
    <row r="89" spans="1:11" x14ac:dyDescent="0.2">
      <c r="A89" s="131" t="s">
        <v>910</v>
      </c>
      <c r="B89" s="22" t="s">
        <v>213</v>
      </c>
      <c r="C89" s="57">
        <v>13.502070356999999</v>
      </c>
      <c r="D89" s="5" t="str">
        <f>IF($B89="N/A","N/A",IF(C89&gt;15,"No",IF(C89&lt;-15,"No","Yes")))</f>
        <v>N/A</v>
      </c>
      <c r="E89" s="4">
        <v>12.824706727000001</v>
      </c>
      <c r="F89" s="5" t="str">
        <f>IF($B89="N/A","N/A",IF(E89&gt;15,"No",IF(E89&lt;-15,"No","Yes")))</f>
        <v>N/A</v>
      </c>
      <c r="G89" s="4">
        <v>14.253010887</v>
      </c>
      <c r="H89" s="5" t="str">
        <f>IF($B89="N/A","N/A",IF(G89&gt;15,"No",IF(G89&lt;-15,"No","Yes")))</f>
        <v>N/A</v>
      </c>
      <c r="I89" s="6">
        <v>-5.0199999999999996</v>
      </c>
      <c r="J89" s="6">
        <v>11.14</v>
      </c>
      <c r="K89" s="112" t="str">
        <f t="shared" si="18"/>
        <v>Yes</v>
      </c>
    </row>
    <row r="90" spans="1:11" x14ac:dyDescent="0.2">
      <c r="A90" s="131" t="s">
        <v>851</v>
      </c>
      <c r="B90" s="22" t="s">
        <v>268</v>
      </c>
      <c r="C90" s="57">
        <v>7.7252587097000003</v>
      </c>
      <c r="D90" s="5" t="str">
        <f>IF($B90="N/A","N/A",IF(C90&gt;25,"No",IF(C90&lt;5,"No","Yes")))</f>
        <v>Yes</v>
      </c>
      <c r="E90" s="4">
        <v>11.158462036</v>
      </c>
      <c r="F90" s="5" t="str">
        <f>IF($B90="N/A","N/A",IF(E90&gt;25,"No",IF(E90&lt;5,"No","Yes")))</f>
        <v>Yes</v>
      </c>
      <c r="G90" s="4">
        <v>15.484521386999999</v>
      </c>
      <c r="H90" s="5" t="str">
        <f>IF($B90="N/A","N/A",IF(G90&gt;25,"No",IF(G90&lt;5,"No","Yes")))</f>
        <v>Yes</v>
      </c>
      <c r="I90" s="6">
        <v>44.44</v>
      </c>
      <c r="J90" s="6">
        <v>38.770000000000003</v>
      </c>
      <c r="K90" s="112" t="str">
        <f t="shared" si="18"/>
        <v>No</v>
      </c>
    </row>
    <row r="91" spans="1:11" x14ac:dyDescent="0.2">
      <c r="A91" s="131" t="s">
        <v>852</v>
      </c>
      <c r="B91" s="22" t="s">
        <v>269</v>
      </c>
      <c r="C91" s="57">
        <v>63.499158387000001</v>
      </c>
      <c r="D91" s="5" t="str">
        <f>IF($B91="N/A","N/A",IF(C91&gt;70,"No",IF(C91&lt;40,"No","Yes")))</f>
        <v>Yes</v>
      </c>
      <c r="E91" s="4">
        <v>61.717561441999997</v>
      </c>
      <c r="F91" s="5" t="str">
        <f>IF($B91="N/A","N/A",IF(E91&gt;70,"No",IF(E91&lt;40,"No","Yes")))</f>
        <v>Yes</v>
      </c>
      <c r="G91" s="4">
        <v>58.336906309</v>
      </c>
      <c r="H91" s="5" t="str">
        <f>IF($B91="N/A","N/A",IF(G91&gt;70,"No",IF(G91&lt;40,"No","Yes")))</f>
        <v>Yes</v>
      </c>
      <c r="I91" s="6">
        <v>-2.81</v>
      </c>
      <c r="J91" s="6">
        <v>-5.48</v>
      </c>
      <c r="K91" s="112" t="str">
        <f t="shared" si="18"/>
        <v>Yes</v>
      </c>
    </row>
    <row r="92" spans="1:11" x14ac:dyDescent="0.2">
      <c r="A92" s="131" t="s">
        <v>853</v>
      </c>
      <c r="B92" s="22" t="s">
        <v>270</v>
      </c>
      <c r="C92" s="57">
        <v>28.775582903</v>
      </c>
      <c r="D92" s="5" t="str">
        <f>IF($B92="N/A","N/A",IF(C92&gt;55,"No",IF(C92&lt;20,"No","Yes")))</f>
        <v>Yes</v>
      </c>
      <c r="E92" s="4">
        <v>27.123976522</v>
      </c>
      <c r="F92" s="5" t="str">
        <f>IF($B92="N/A","N/A",IF(E92&gt;55,"No",IF(E92&lt;20,"No","Yes")))</f>
        <v>Yes</v>
      </c>
      <c r="G92" s="4">
        <v>26.178572304999999</v>
      </c>
      <c r="H92" s="5" t="str">
        <f>IF($B92="N/A","N/A",IF(G92&gt;55,"No",IF(G92&lt;20,"No","Yes")))</f>
        <v>Yes</v>
      </c>
      <c r="I92" s="6">
        <v>-5.74</v>
      </c>
      <c r="J92" s="6">
        <v>-3.49</v>
      </c>
      <c r="K92" s="112" t="str">
        <f t="shared" si="18"/>
        <v>Yes</v>
      </c>
    </row>
    <row r="93" spans="1:11" x14ac:dyDescent="0.2">
      <c r="A93" s="131" t="s">
        <v>163</v>
      </c>
      <c r="B93" s="22" t="s">
        <v>246</v>
      </c>
      <c r="C93" s="57">
        <v>99.926968517999995</v>
      </c>
      <c r="D93" s="5" t="str">
        <f>IF($B93="N/A","N/A",IF(C93&gt;95,"Yes","No"))</f>
        <v>Yes</v>
      </c>
      <c r="E93" s="4">
        <v>99.994025120000003</v>
      </c>
      <c r="F93" s="5" t="str">
        <f>IF($B93="N/A","N/A",IF(E93&gt;95,"Yes","No"))</f>
        <v>Yes</v>
      </c>
      <c r="G93" s="4">
        <v>99.727579430000006</v>
      </c>
      <c r="H93" s="5" t="str">
        <f>IF($B93="N/A","N/A",IF(G93&gt;95,"Yes","No"))</f>
        <v>Yes</v>
      </c>
      <c r="I93" s="6">
        <v>6.7100000000000007E-2</v>
      </c>
      <c r="J93" s="6">
        <v>-0.26600000000000001</v>
      </c>
      <c r="K93" s="112" t="str">
        <f t="shared" si="18"/>
        <v>Yes</v>
      </c>
    </row>
    <row r="94" spans="1:11" x14ac:dyDescent="0.2">
      <c r="A94" s="131"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12" t="str">
        <f t="shared" si="18"/>
        <v>Yes</v>
      </c>
    </row>
    <row r="95" spans="1:11" x14ac:dyDescent="0.2">
      <c r="A95" s="131"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12" t="str">
        <f t="shared" si="18"/>
        <v>Yes</v>
      </c>
    </row>
    <row r="96" spans="1:11" x14ac:dyDescent="0.2">
      <c r="A96" s="131" t="s">
        <v>911</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12" t="str">
        <f t="shared" si="18"/>
        <v>Yes</v>
      </c>
    </row>
    <row r="97" spans="1:11" x14ac:dyDescent="0.2">
      <c r="A97" s="131" t="s">
        <v>912</v>
      </c>
      <c r="B97" s="22" t="s">
        <v>213</v>
      </c>
      <c r="C97" s="57">
        <v>100</v>
      </c>
      <c r="D97" s="5" t="str">
        <f>IF($B97="N/A","N/A",IF(C97&gt;15,"No",IF(C97&lt;-15,"No","Yes")))</f>
        <v>N/A</v>
      </c>
      <c r="E97" s="4">
        <v>100</v>
      </c>
      <c r="F97" s="5" t="str">
        <f>IF($B97="N/A","N/A",IF(E97&gt;15,"No",IF(E97&lt;-15,"No","Yes")))</f>
        <v>N/A</v>
      </c>
      <c r="G97" s="4">
        <v>100</v>
      </c>
      <c r="H97" s="5" t="str">
        <f>IF($B97="N/A","N/A",IF(G97&gt;15,"No",IF(G97&lt;-15,"No","Yes")))</f>
        <v>N/A</v>
      </c>
      <c r="I97" s="6">
        <v>0</v>
      </c>
      <c r="J97" s="6">
        <v>0</v>
      </c>
      <c r="K97" s="112" t="str">
        <f t="shared" si="18"/>
        <v>Yes</v>
      </c>
    </row>
    <row r="98" spans="1:11" x14ac:dyDescent="0.2">
      <c r="A98" s="131" t="s">
        <v>43</v>
      </c>
      <c r="B98" s="22" t="s">
        <v>223</v>
      </c>
      <c r="C98" s="57">
        <v>99.991764699000001</v>
      </c>
      <c r="D98" s="5" t="str">
        <f>IF($B98="N/A","N/A",IF(C98&gt;100,"No",IF(C98&lt;98,"No","Yes")))</f>
        <v>Yes</v>
      </c>
      <c r="E98" s="4">
        <v>99.999307759000004</v>
      </c>
      <c r="F98" s="5" t="str">
        <f>IF($B98="N/A","N/A",IF(E98&gt;100,"No",IF(E98&lt;98,"No","Yes")))</f>
        <v>Yes</v>
      </c>
      <c r="G98" s="4">
        <v>99.928727256000002</v>
      </c>
      <c r="H98" s="5" t="str">
        <f>IF($B98="N/A","N/A",IF(G98&gt;100,"No",IF(G98&lt;98,"No","Yes")))</f>
        <v>Yes</v>
      </c>
      <c r="I98" s="6">
        <v>7.4999999999999997E-3</v>
      </c>
      <c r="J98" s="6">
        <v>-7.0999999999999994E-2</v>
      </c>
      <c r="K98" s="112" t="str">
        <f t="shared" si="18"/>
        <v>Yes</v>
      </c>
    </row>
    <row r="99" spans="1:11" x14ac:dyDescent="0.2">
      <c r="A99" s="131" t="s">
        <v>44</v>
      </c>
      <c r="B99" s="22" t="s">
        <v>213</v>
      </c>
      <c r="C99" s="57">
        <v>19.759549391</v>
      </c>
      <c r="D99" s="5" t="str">
        <f>IF($B99="N/A","N/A",IF(C99&gt;15,"No",IF(C99&lt;-15,"No","Yes")))</f>
        <v>N/A</v>
      </c>
      <c r="E99" s="4">
        <v>20.687092517</v>
      </c>
      <c r="F99" s="5" t="str">
        <f>IF($B99="N/A","N/A",IF(E99&gt;15,"No",IF(E99&lt;-15,"No","Yes")))</f>
        <v>N/A</v>
      </c>
      <c r="G99" s="4">
        <v>21.860905430999999</v>
      </c>
      <c r="H99" s="5" t="str">
        <f>IF($B99="N/A","N/A",IF(G99&gt;15,"No",IF(G99&lt;-15,"No","Yes")))</f>
        <v>N/A</v>
      </c>
      <c r="I99" s="6">
        <v>4.694</v>
      </c>
      <c r="J99" s="6">
        <v>5.6740000000000004</v>
      </c>
      <c r="K99" s="112" t="str">
        <f t="shared" si="18"/>
        <v>Yes</v>
      </c>
    </row>
    <row r="100" spans="1:11" x14ac:dyDescent="0.2">
      <c r="A100" s="131" t="s">
        <v>45</v>
      </c>
      <c r="B100" s="22" t="s">
        <v>213</v>
      </c>
      <c r="C100" s="57">
        <v>80.240379097000002</v>
      </c>
      <c r="D100" s="5" t="str">
        <f>IF($B100="N/A","N/A",IF(C100&gt;15,"No",IF(C100&lt;-15,"No","Yes")))</f>
        <v>N/A</v>
      </c>
      <c r="E100" s="4">
        <v>79.312608721000004</v>
      </c>
      <c r="F100" s="5" t="str">
        <f>IF($B100="N/A","N/A",IF(E100&gt;15,"No",IF(E100&lt;-15,"No","Yes")))</f>
        <v>N/A</v>
      </c>
      <c r="G100" s="4">
        <v>78.139094568999994</v>
      </c>
      <c r="H100" s="5" t="str">
        <f>IF($B100="N/A","N/A",IF(G100&gt;15,"No",IF(G100&lt;-15,"No","Yes")))</f>
        <v>N/A</v>
      </c>
      <c r="I100" s="6">
        <v>-1.1599999999999999</v>
      </c>
      <c r="J100" s="6">
        <v>-1.48</v>
      </c>
      <c r="K100" s="112" t="str">
        <f t="shared" si="18"/>
        <v>Yes</v>
      </c>
    </row>
    <row r="101" spans="1:11" x14ac:dyDescent="0.2">
      <c r="A101" s="131" t="s">
        <v>355</v>
      </c>
      <c r="B101" s="22" t="s">
        <v>213</v>
      </c>
      <c r="C101" s="57">
        <v>99.999928487999995</v>
      </c>
      <c r="D101" s="5" t="str">
        <f>IF($B101="N/A","N/A",IF(C101&gt;15,"No",IF(C101&lt;-15,"No","Yes")))</f>
        <v>N/A</v>
      </c>
      <c r="E101" s="4">
        <v>99.999701238</v>
      </c>
      <c r="F101" s="5" t="str">
        <f>IF($B101="N/A","N/A",IF(E101&gt;15,"No",IF(E101&lt;-15,"No","Yes")))</f>
        <v>N/A</v>
      </c>
      <c r="G101" s="4">
        <v>100</v>
      </c>
      <c r="H101" s="5" t="str">
        <f>IF($B101="N/A","N/A",IF(G101&gt;15,"No",IF(G101&lt;-15,"No","Yes")))</f>
        <v>N/A</v>
      </c>
      <c r="I101" s="6">
        <v>0</v>
      </c>
      <c r="J101" s="6">
        <v>2.9999999999999997E-4</v>
      </c>
      <c r="K101" s="112" t="str">
        <f t="shared" si="18"/>
        <v>Yes</v>
      </c>
    </row>
    <row r="102" spans="1:11" x14ac:dyDescent="0.2">
      <c r="A102" s="131" t="s">
        <v>46</v>
      </c>
      <c r="B102" s="22" t="s">
        <v>213</v>
      </c>
      <c r="C102" s="57">
        <v>7.1511600000000002E-5</v>
      </c>
      <c r="D102" s="5" t="str">
        <f>IF($B102="N/A","N/A",IF(C102&gt;15,"No",IF(C102&lt;-15,"No","Yes")))</f>
        <v>N/A</v>
      </c>
      <c r="E102" s="4">
        <v>2.9876190000000002E-4</v>
      </c>
      <c r="F102" s="5" t="str">
        <f>IF($B102="N/A","N/A",IF(E102&gt;15,"No",IF(E102&lt;-15,"No","Yes")))</f>
        <v>N/A</v>
      </c>
      <c r="G102" s="4">
        <v>0</v>
      </c>
      <c r="H102" s="5" t="str">
        <f>IF($B102="N/A","N/A",IF(G102&gt;15,"No",IF(G102&lt;-15,"No","Yes")))</f>
        <v>N/A</v>
      </c>
      <c r="I102" s="6">
        <v>317.8</v>
      </c>
      <c r="J102" s="6">
        <v>-100</v>
      </c>
      <c r="K102" s="112" t="str">
        <f t="shared" si="18"/>
        <v>No</v>
      </c>
    </row>
    <row r="103" spans="1:11" x14ac:dyDescent="0.2">
      <c r="A103" s="131"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1749</v>
      </c>
      <c r="J103" s="6" t="s">
        <v>1749</v>
      </c>
      <c r="K103" s="112" t="str">
        <f t="shared" si="18"/>
        <v>N/A</v>
      </c>
    </row>
    <row r="104" spans="1:11" x14ac:dyDescent="0.2">
      <c r="A104" s="131" t="s">
        <v>33</v>
      </c>
      <c r="B104" s="22" t="s">
        <v>223</v>
      </c>
      <c r="C104" s="57">
        <v>100</v>
      </c>
      <c r="D104" s="5" t="str">
        <f>IF($B104="N/A","N/A",IF(C104&gt;100,"No",IF(C104&lt;98,"No","Yes")))</f>
        <v>Yes</v>
      </c>
      <c r="E104" s="4">
        <v>100</v>
      </c>
      <c r="F104" s="5" t="str">
        <f>IF($B104="N/A","N/A",IF(E104&gt;100,"No",IF(E104&lt;98,"No","Yes")))</f>
        <v>Yes</v>
      </c>
      <c r="G104" s="4">
        <v>99.999693961000006</v>
      </c>
      <c r="H104" s="5" t="str">
        <f>IF($B104="N/A","N/A",IF(G104&gt;100,"No",IF(G104&lt;98,"No","Yes")))</f>
        <v>Yes</v>
      </c>
      <c r="I104" s="6">
        <v>0</v>
      </c>
      <c r="J104" s="6">
        <v>0</v>
      </c>
      <c r="K104" s="112" t="str">
        <f t="shared" si="18"/>
        <v>Yes</v>
      </c>
    </row>
    <row r="105" spans="1:11" ht="25.5" x14ac:dyDescent="0.2">
      <c r="A105" s="131"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12" t="str">
        <f t="shared" si="18"/>
        <v>Yes</v>
      </c>
    </row>
    <row r="106" spans="1:11" x14ac:dyDescent="0.2">
      <c r="A106" s="131" t="s">
        <v>49</v>
      </c>
      <c r="B106" s="38" t="s">
        <v>213</v>
      </c>
      <c r="C106" s="57">
        <v>98.713896546000001</v>
      </c>
      <c r="D106" s="5" t="str">
        <f>IF($B106="N/A","N/A",IF(C106&gt;15,"No",IF(C106&lt;-15,"No","Yes")))</f>
        <v>N/A</v>
      </c>
      <c r="E106" s="4">
        <v>99.059195807999998</v>
      </c>
      <c r="F106" s="5" t="str">
        <f>IF($B106="N/A","N/A",IF(E106&gt;15,"No",IF(E106&lt;-15,"No","Yes")))</f>
        <v>N/A</v>
      </c>
      <c r="G106" s="4">
        <v>23.046334117000001</v>
      </c>
      <c r="H106" s="5" t="str">
        <f>IF($B106="N/A","N/A",IF(G106&gt;15,"No",IF(G106&lt;-15,"No","Yes")))</f>
        <v>N/A</v>
      </c>
      <c r="I106" s="6">
        <v>0.3498</v>
      </c>
      <c r="J106" s="6">
        <v>-76.7</v>
      </c>
      <c r="K106" s="112" t="str">
        <f>IF(J106="Div by 0", "N/A", IF(J106="N/A","N/A", IF(J106&gt;30, "No", IF(J106&lt;-30, "No", "Yes"))))</f>
        <v>No</v>
      </c>
    </row>
    <row r="107" spans="1:11" x14ac:dyDescent="0.2">
      <c r="A107" s="131" t="s">
        <v>913</v>
      </c>
      <c r="B107" s="22" t="s">
        <v>213</v>
      </c>
      <c r="C107" s="66">
        <v>65.035034745000004</v>
      </c>
      <c r="D107" s="5" t="str">
        <f t="shared" ref="D107:D130" si="19">IF($B107="N/A","N/A",IF(C107&gt;15,"No",IF(C107&lt;-15,"No","Yes")))</f>
        <v>N/A</v>
      </c>
      <c r="E107" s="5">
        <v>69.998595902999995</v>
      </c>
      <c r="F107" s="5" t="str">
        <f t="shared" ref="F107:F130" si="20">IF($B107="N/A","N/A",IF(E107&gt;15,"No",IF(E107&lt;-15,"No","Yes")))</f>
        <v>N/A</v>
      </c>
      <c r="G107" s="4">
        <v>69.756412776000005</v>
      </c>
      <c r="H107" s="5" t="str">
        <f t="shared" ref="H107:H130" si="21">IF($B107="N/A","N/A",IF(G107&gt;15,"No",IF(G107&lt;-15,"No","Yes")))</f>
        <v>N/A</v>
      </c>
      <c r="I107" s="6">
        <v>7.6319999999999997</v>
      </c>
      <c r="J107" s="6">
        <v>-0.34599999999999997</v>
      </c>
      <c r="K107" s="112" t="str">
        <f t="shared" ref="K107:K130" si="22">IF(J107="Div by 0", "N/A", IF(J107="N/A","N/A", IF(J107&gt;30, "No", IF(J107&lt;-30, "No", "Yes"))))</f>
        <v>Yes</v>
      </c>
    </row>
    <row r="108" spans="1:11" x14ac:dyDescent="0.2">
      <c r="A108" s="131" t="s">
        <v>914</v>
      </c>
      <c r="B108" s="22" t="s">
        <v>213</v>
      </c>
      <c r="C108" s="66">
        <v>27.774758619</v>
      </c>
      <c r="D108" s="22" t="s">
        <v>213</v>
      </c>
      <c r="E108" s="5">
        <v>21.237039178</v>
      </c>
      <c r="F108" s="22" t="s">
        <v>213</v>
      </c>
      <c r="G108" s="4">
        <v>23.998397368999999</v>
      </c>
      <c r="H108" s="22" t="s">
        <v>213</v>
      </c>
      <c r="I108" s="6">
        <v>-23.5</v>
      </c>
      <c r="J108" s="6">
        <v>13</v>
      </c>
      <c r="K108" s="112" t="str">
        <f t="shared" si="22"/>
        <v>Yes</v>
      </c>
    </row>
    <row r="109" spans="1:11" x14ac:dyDescent="0.2">
      <c r="A109" s="131" t="s">
        <v>915</v>
      </c>
      <c r="B109" s="22" t="s">
        <v>213</v>
      </c>
      <c r="C109" s="66">
        <v>0.1279122822</v>
      </c>
      <c r="D109" s="5" t="str">
        <f t="shared" si="19"/>
        <v>N/A</v>
      </c>
      <c r="E109" s="5">
        <v>0.14608581870000001</v>
      </c>
      <c r="F109" s="5" t="str">
        <f t="shared" si="20"/>
        <v>N/A</v>
      </c>
      <c r="G109" s="4">
        <v>8.6536732599999999E-2</v>
      </c>
      <c r="H109" s="5" t="str">
        <f t="shared" si="21"/>
        <v>N/A</v>
      </c>
      <c r="I109" s="6">
        <v>14.21</v>
      </c>
      <c r="J109" s="6">
        <v>-40.799999999999997</v>
      </c>
      <c r="K109" s="112" t="str">
        <f t="shared" si="22"/>
        <v>No</v>
      </c>
    </row>
    <row r="110" spans="1:11" x14ac:dyDescent="0.2">
      <c r="A110" s="131" t="s">
        <v>916</v>
      </c>
      <c r="B110" s="22" t="s">
        <v>213</v>
      </c>
      <c r="C110" s="66">
        <v>0</v>
      </c>
      <c r="D110" s="5" t="str">
        <f t="shared" si="19"/>
        <v>N/A</v>
      </c>
      <c r="E110" s="5">
        <v>0</v>
      </c>
      <c r="F110" s="5" t="str">
        <f t="shared" si="20"/>
        <v>N/A</v>
      </c>
      <c r="G110" s="4">
        <v>0</v>
      </c>
      <c r="H110" s="5" t="str">
        <f t="shared" si="21"/>
        <v>N/A</v>
      </c>
      <c r="I110" s="6" t="s">
        <v>1749</v>
      </c>
      <c r="J110" s="6" t="s">
        <v>1749</v>
      </c>
      <c r="K110" s="112" t="str">
        <f t="shared" si="22"/>
        <v>N/A</v>
      </c>
    </row>
    <row r="111" spans="1:11" x14ac:dyDescent="0.2">
      <c r="A111" s="131" t="s">
        <v>917</v>
      </c>
      <c r="B111" s="22" t="s">
        <v>213</v>
      </c>
      <c r="C111" s="66">
        <v>1.3855258319999999</v>
      </c>
      <c r="D111" s="5" t="str">
        <f t="shared" si="19"/>
        <v>N/A</v>
      </c>
      <c r="E111" s="5">
        <v>1.4000637817999999</v>
      </c>
      <c r="F111" s="5" t="str">
        <f t="shared" si="20"/>
        <v>N/A</v>
      </c>
      <c r="G111" s="4">
        <v>5.3278137532000001</v>
      </c>
      <c r="H111" s="5" t="str">
        <f t="shared" si="21"/>
        <v>N/A</v>
      </c>
      <c r="I111" s="6">
        <v>1.0489999999999999</v>
      </c>
      <c r="J111" s="6">
        <v>280.5</v>
      </c>
      <c r="K111" s="112" t="str">
        <f t="shared" si="22"/>
        <v>No</v>
      </c>
    </row>
    <row r="112" spans="1:11" x14ac:dyDescent="0.2">
      <c r="A112" s="131" t="s">
        <v>918</v>
      </c>
      <c r="B112" s="22" t="s">
        <v>213</v>
      </c>
      <c r="C112" s="66">
        <v>0.53798190859999995</v>
      </c>
      <c r="D112" s="5" t="str">
        <f t="shared" si="19"/>
        <v>N/A</v>
      </c>
      <c r="E112" s="5">
        <v>0.50693123439999999</v>
      </c>
      <c r="F112" s="5" t="str">
        <f t="shared" si="20"/>
        <v>N/A</v>
      </c>
      <c r="G112" s="4">
        <v>0.33116813579999999</v>
      </c>
      <c r="H112" s="5" t="str">
        <f t="shared" si="21"/>
        <v>N/A</v>
      </c>
      <c r="I112" s="6">
        <v>-5.77</v>
      </c>
      <c r="J112" s="6">
        <v>-34.700000000000003</v>
      </c>
      <c r="K112" s="112" t="str">
        <f t="shared" si="22"/>
        <v>No</v>
      </c>
    </row>
    <row r="113" spans="1:11" x14ac:dyDescent="0.2">
      <c r="A113" s="131" t="s">
        <v>919</v>
      </c>
      <c r="B113" s="22" t="s">
        <v>213</v>
      </c>
      <c r="C113" s="66">
        <v>4.4697839400000001E-2</v>
      </c>
      <c r="D113" s="5" t="str">
        <f t="shared" si="19"/>
        <v>N/A</v>
      </c>
      <c r="E113" s="5">
        <v>0.79324002059999998</v>
      </c>
      <c r="F113" s="5" t="str">
        <f t="shared" si="20"/>
        <v>N/A</v>
      </c>
      <c r="G113" s="4">
        <v>2.2000813324999999</v>
      </c>
      <c r="H113" s="5" t="str">
        <f t="shared" si="21"/>
        <v>N/A</v>
      </c>
      <c r="I113" s="6">
        <v>1675</v>
      </c>
      <c r="J113" s="6">
        <v>177.4</v>
      </c>
      <c r="K113" s="112" t="str">
        <f t="shared" si="22"/>
        <v>No</v>
      </c>
    </row>
    <row r="114" spans="1:11" x14ac:dyDescent="0.2">
      <c r="A114" s="131" t="s">
        <v>920</v>
      </c>
      <c r="B114" s="22" t="s">
        <v>213</v>
      </c>
      <c r="C114" s="66">
        <v>3.8980732051000002</v>
      </c>
      <c r="D114" s="5" t="str">
        <f t="shared" si="19"/>
        <v>N/A</v>
      </c>
      <c r="E114" s="5">
        <v>4.2010502346000003</v>
      </c>
      <c r="F114" s="5" t="str">
        <f t="shared" si="20"/>
        <v>N/A</v>
      </c>
      <c r="G114" s="4">
        <v>7.7096756006999998</v>
      </c>
      <c r="H114" s="5" t="str">
        <f t="shared" si="21"/>
        <v>N/A</v>
      </c>
      <c r="I114" s="6">
        <v>7.7720000000000002</v>
      </c>
      <c r="J114" s="6">
        <v>83.52</v>
      </c>
      <c r="K114" s="112" t="str">
        <f t="shared" si="22"/>
        <v>No</v>
      </c>
    </row>
    <row r="115" spans="1:11" x14ac:dyDescent="0.2">
      <c r="A115" s="131" t="s">
        <v>921</v>
      </c>
      <c r="B115" s="22" t="s">
        <v>213</v>
      </c>
      <c r="C115" s="66">
        <v>2.0996908310000002</v>
      </c>
      <c r="D115" s="5" t="str">
        <f t="shared" si="19"/>
        <v>N/A</v>
      </c>
      <c r="E115" s="5">
        <v>2.2301240012000001</v>
      </c>
      <c r="F115" s="5" t="str">
        <f t="shared" si="20"/>
        <v>N/A</v>
      </c>
      <c r="G115" s="4">
        <v>1.3589336165999999</v>
      </c>
      <c r="H115" s="5" t="str">
        <f t="shared" si="21"/>
        <v>N/A</v>
      </c>
      <c r="I115" s="6">
        <v>6.2119999999999997</v>
      </c>
      <c r="J115" s="6">
        <v>-39.1</v>
      </c>
      <c r="K115" s="112" t="str">
        <f t="shared" si="22"/>
        <v>No</v>
      </c>
    </row>
    <row r="116" spans="1:11" x14ac:dyDescent="0.2">
      <c r="A116" s="131" t="s">
        <v>922</v>
      </c>
      <c r="B116" s="22" t="s">
        <v>213</v>
      </c>
      <c r="C116" s="66">
        <v>16.634277704999999</v>
      </c>
      <c r="D116" s="5" t="str">
        <f t="shared" si="19"/>
        <v>N/A</v>
      </c>
      <c r="E116" s="5">
        <v>8.7678004748999996</v>
      </c>
      <c r="F116" s="5" t="str">
        <f t="shared" si="20"/>
        <v>N/A</v>
      </c>
      <c r="G116" s="4">
        <v>3.6602969538000001</v>
      </c>
      <c r="H116" s="5" t="str">
        <f t="shared" si="21"/>
        <v>N/A</v>
      </c>
      <c r="I116" s="6">
        <v>-47.3</v>
      </c>
      <c r="J116" s="6">
        <v>-58.3</v>
      </c>
      <c r="K116" s="112" t="str">
        <f t="shared" si="22"/>
        <v>No</v>
      </c>
    </row>
    <row r="117" spans="1:11" x14ac:dyDescent="0.2">
      <c r="A117" s="131" t="s">
        <v>923</v>
      </c>
      <c r="B117" s="22" t="s">
        <v>213</v>
      </c>
      <c r="C117" s="66">
        <v>0.25025073310000001</v>
      </c>
      <c r="D117" s="5" t="str">
        <f t="shared" si="19"/>
        <v>N/A</v>
      </c>
      <c r="E117" s="5">
        <v>0.2512437086</v>
      </c>
      <c r="F117" s="5" t="str">
        <f t="shared" si="20"/>
        <v>N/A</v>
      </c>
      <c r="G117" s="4">
        <v>0.30601443639999998</v>
      </c>
      <c r="H117" s="5" t="str">
        <f t="shared" si="21"/>
        <v>N/A</v>
      </c>
      <c r="I117" s="6">
        <v>0.39679999999999999</v>
      </c>
      <c r="J117" s="6">
        <v>21.8</v>
      </c>
      <c r="K117" s="112" t="str">
        <f t="shared" si="22"/>
        <v>Yes</v>
      </c>
    </row>
    <row r="118" spans="1:11" x14ac:dyDescent="0.2">
      <c r="A118" s="131" t="s">
        <v>924</v>
      </c>
      <c r="B118" s="22" t="s">
        <v>213</v>
      </c>
      <c r="C118" s="66">
        <v>2.7963482829999999</v>
      </c>
      <c r="D118" s="5" t="str">
        <f t="shared" si="19"/>
        <v>N/A</v>
      </c>
      <c r="E118" s="5">
        <v>2.9404999033000001</v>
      </c>
      <c r="F118" s="5" t="str">
        <f t="shared" si="20"/>
        <v>N/A</v>
      </c>
      <c r="G118" s="4">
        <v>3.0178768076</v>
      </c>
      <c r="H118" s="5" t="str">
        <f t="shared" si="21"/>
        <v>N/A</v>
      </c>
      <c r="I118" s="6">
        <v>5.1550000000000002</v>
      </c>
      <c r="J118" s="6">
        <v>2.6309999999999998</v>
      </c>
      <c r="K118" s="112" t="str">
        <f t="shared" si="22"/>
        <v>Yes</v>
      </c>
    </row>
    <row r="119" spans="1:11" x14ac:dyDescent="0.2">
      <c r="A119" s="131" t="s">
        <v>925</v>
      </c>
      <c r="B119" s="22" t="s">
        <v>213</v>
      </c>
      <c r="C119" s="66">
        <v>7.1902066355000001</v>
      </c>
      <c r="D119" s="5" t="str">
        <f t="shared" si="19"/>
        <v>N/A</v>
      </c>
      <c r="E119" s="5">
        <v>8.7643649188000001</v>
      </c>
      <c r="F119" s="5" t="str">
        <f t="shared" si="20"/>
        <v>N/A</v>
      </c>
      <c r="G119" s="4">
        <v>6.2451898553999996</v>
      </c>
      <c r="H119" s="5" t="str">
        <f t="shared" si="21"/>
        <v>N/A</v>
      </c>
      <c r="I119" s="6">
        <v>21.89</v>
      </c>
      <c r="J119" s="6">
        <v>-28.7</v>
      </c>
      <c r="K119" s="112" t="str">
        <f t="shared" si="22"/>
        <v>Yes</v>
      </c>
    </row>
    <row r="120" spans="1:11" x14ac:dyDescent="0.2">
      <c r="A120" s="131" t="s">
        <v>926</v>
      </c>
      <c r="B120" s="22" t="s">
        <v>213</v>
      </c>
      <c r="C120" s="66">
        <v>0</v>
      </c>
      <c r="D120" s="5" t="str">
        <f t="shared" si="19"/>
        <v>N/A</v>
      </c>
      <c r="E120" s="5">
        <v>0</v>
      </c>
      <c r="F120" s="5" t="str">
        <f t="shared" si="20"/>
        <v>N/A</v>
      </c>
      <c r="G120" s="4">
        <v>0</v>
      </c>
      <c r="H120" s="5" t="str">
        <f t="shared" si="21"/>
        <v>N/A</v>
      </c>
      <c r="I120" s="6" t="s">
        <v>1749</v>
      </c>
      <c r="J120" s="6" t="s">
        <v>1749</v>
      </c>
      <c r="K120" s="112" t="str">
        <f t="shared" si="22"/>
        <v>N/A</v>
      </c>
    </row>
    <row r="121" spans="1:11" x14ac:dyDescent="0.2">
      <c r="A121" s="131" t="s">
        <v>927</v>
      </c>
      <c r="B121" s="22" t="s">
        <v>213</v>
      </c>
      <c r="C121" s="66">
        <v>5.5612187111000004</v>
      </c>
      <c r="D121" s="5" t="str">
        <f t="shared" si="19"/>
        <v>N/A</v>
      </c>
      <c r="E121" s="5">
        <v>7.3468619555999997</v>
      </c>
      <c r="F121" s="5" t="str">
        <f t="shared" si="20"/>
        <v>N/A</v>
      </c>
      <c r="G121" s="4">
        <v>5.5770155236000001</v>
      </c>
      <c r="H121" s="5" t="str">
        <f t="shared" si="21"/>
        <v>N/A</v>
      </c>
      <c r="I121" s="6">
        <v>32.11</v>
      </c>
      <c r="J121" s="6">
        <v>-24.1</v>
      </c>
      <c r="K121" s="112" t="str">
        <f t="shared" si="22"/>
        <v>Yes</v>
      </c>
    </row>
    <row r="122" spans="1:11" x14ac:dyDescent="0.2">
      <c r="A122" s="131" t="s">
        <v>928</v>
      </c>
      <c r="B122" s="22" t="s">
        <v>213</v>
      </c>
      <c r="C122" s="66">
        <v>0</v>
      </c>
      <c r="D122" s="5" t="str">
        <f t="shared" si="19"/>
        <v>N/A</v>
      </c>
      <c r="E122" s="5">
        <v>0</v>
      </c>
      <c r="F122" s="5" t="str">
        <f t="shared" si="20"/>
        <v>N/A</v>
      </c>
      <c r="G122" s="4">
        <v>0</v>
      </c>
      <c r="H122" s="5" t="str">
        <f t="shared" si="21"/>
        <v>N/A</v>
      </c>
      <c r="I122" s="6" t="s">
        <v>1749</v>
      </c>
      <c r="J122" s="6" t="s">
        <v>1749</v>
      </c>
      <c r="K122" s="112" t="str">
        <f t="shared" si="22"/>
        <v>N/A</v>
      </c>
    </row>
    <row r="123" spans="1:11" x14ac:dyDescent="0.2">
      <c r="A123" s="131" t="s">
        <v>929</v>
      </c>
      <c r="B123" s="22" t="s">
        <v>213</v>
      </c>
      <c r="C123" s="66">
        <v>0</v>
      </c>
      <c r="D123" s="5" t="str">
        <f t="shared" si="19"/>
        <v>N/A</v>
      </c>
      <c r="E123" s="5">
        <v>0</v>
      </c>
      <c r="F123" s="5" t="str">
        <f t="shared" si="20"/>
        <v>N/A</v>
      </c>
      <c r="G123" s="4">
        <v>0</v>
      </c>
      <c r="H123" s="5" t="str">
        <f t="shared" si="21"/>
        <v>N/A</v>
      </c>
      <c r="I123" s="6" t="s">
        <v>1749</v>
      </c>
      <c r="J123" s="6" t="s">
        <v>1749</v>
      </c>
      <c r="K123" s="112" t="str">
        <f t="shared" si="22"/>
        <v>N/A</v>
      </c>
    </row>
    <row r="124" spans="1:11" x14ac:dyDescent="0.2">
      <c r="A124" s="131" t="s">
        <v>930</v>
      </c>
      <c r="B124" s="22" t="s">
        <v>213</v>
      </c>
      <c r="C124" s="66">
        <v>1.4810670171</v>
      </c>
      <c r="D124" s="5" t="str">
        <f t="shared" si="19"/>
        <v>N/A</v>
      </c>
      <c r="E124" s="5">
        <v>1.2827320737000001</v>
      </c>
      <c r="F124" s="5" t="str">
        <f t="shared" si="20"/>
        <v>N/A</v>
      </c>
      <c r="G124" s="4">
        <v>0.58594108359999997</v>
      </c>
      <c r="H124" s="5" t="str">
        <f t="shared" si="21"/>
        <v>N/A</v>
      </c>
      <c r="I124" s="6">
        <v>-13.4</v>
      </c>
      <c r="J124" s="6">
        <v>-54.3</v>
      </c>
      <c r="K124" s="112" t="str">
        <f t="shared" si="22"/>
        <v>No</v>
      </c>
    </row>
    <row r="125" spans="1:11" x14ac:dyDescent="0.2">
      <c r="A125" s="131" t="s">
        <v>931</v>
      </c>
      <c r="B125" s="22" t="s">
        <v>213</v>
      </c>
      <c r="C125" s="66">
        <v>0</v>
      </c>
      <c r="D125" s="5" t="str">
        <f t="shared" si="19"/>
        <v>N/A</v>
      </c>
      <c r="E125" s="5">
        <v>0</v>
      </c>
      <c r="F125" s="5" t="str">
        <f t="shared" si="20"/>
        <v>N/A</v>
      </c>
      <c r="G125" s="4">
        <v>0</v>
      </c>
      <c r="H125" s="5" t="str">
        <f t="shared" si="21"/>
        <v>N/A</v>
      </c>
      <c r="I125" s="6" t="s">
        <v>1749</v>
      </c>
      <c r="J125" s="6" t="s">
        <v>1749</v>
      </c>
      <c r="K125" s="112" t="str">
        <f t="shared" si="22"/>
        <v>N/A</v>
      </c>
    </row>
    <row r="126" spans="1:11" x14ac:dyDescent="0.2">
      <c r="A126" s="131" t="s">
        <v>932</v>
      </c>
      <c r="B126" s="22" t="s">
        <v>213</v>
      </c>
      <c r="C126" s="66">
        <v>0</v>
      </c>
      <c r="D126" s="5" t="str">
        <f t="shared" si="19"/>
        <v>N/A</v>
      </c>
      <c r="E126" s="5">
        <v>0</v>
      </c>
      <c r="F126" s="5" t="str">
        <f t="shared" si="20"/>
        <v>N/A</v>
      </c>
      <c r="G126" s="4">
        <v>0</v>
      </c>
      <c r="H126" s="5" t="str">
        <f t="shared" si="21"/>
        <v>N/A</v>
      </c>
      <c r="I126" s="6" t="s">
        <v>1749</v>
      </c>
      <c r="J126" s="6" t="s">
        <v>1749</v>
      </c>
      <c r="K126" s="112" t="str">
        <f t="shared" si="22"/>
        <v>N/A</v>
      </c>
    </row>
    <row r="127" spans="1:11" x14ac:dyDescent="0.2">
      <c r="A127" s="131" t="s">
        <v>933</v>
      </c>
      <c r="B127" s="22" t="s">
        <v>213</v>
      </c>
      <c r="C127" s="66">
        <v>0</v>
      </c>
      <c r="D127" s="5" t="str">
        <f t="shared" si="19"/>
        <v>N/A</v>
      </c>
      <c r="E127" s="5">
        <v>0</v>
      </c>
      <c r="F127" s="5" t="str">
        <f t="shared" si="20"/>
        <v>N/A</v>
      </c>
      <c r="G127" s="4">
        <v>0</v>
      </c>
      <c r="H127" s="5" t="str">
        <f t="shared" si="21"/>
        <v>N/A</v>
      </c>
      <c r="I127" s="6" t="s">
        <v>1749</v>
      </c>
      <c r="J127" s="6" t="s">
        <v>1749</v>
      </c>
      <c r="K127" s="112" t="str">
        <f t="shared" si="22"/>
        <v>N/A</v>
      </c>
    </row>
    <row r="128" spans="1:11" x14ac:dyDescent="0.2">
      <c r="A128" s="131" t="s">
        <v>934</v>
      </c>
      <c r="B128" s="22" t="s">
        <v>213</v>
      </c>
      <c r="C128" s="66">
        <v>0</v>
      </c>
      <c r="D128" s="5" t="str">
        <f t="shared" si="19"/>
        <v>N/A</v>
      </c>
      <c r="E128" s="5">
        <v>0</v>
      </c>
      <c r="F128" s="5" t="str">
        <f t="shared" si="20"/>
        <v>N/A</v>
      </c>
      <c r="G128" s="4">
        <v>0</v>
      </c>
      <c r="H128" s="5" t="str">
        <f t="shared" si="21"/>
        <v>N/A</v>
      </c>
      <c r="I128" s="6" t="s">
        <v>1749</v>
      </c>
      <c r="J128" s="6" t="s">
        <v>1749</v>
      </c>
      <c r="K128" s="112" t="str">
        <f t="shared" si="22"/>
        <v>N/A</v>
      </c>
    </row>
    <row r="129" spans="1:11" x14ac:dyDescent="0.2">
      <c r="A129" s="131" t="s">
        <v>935</v>
      </c>
      <c r="B129" s="22" t="s">
        <v>213</v>
      </c>
      <c r="C129" s="66">
        <v>0</v>
      </c>
      <c r="D129" s="5" t="str">
        <f t="shared" si="19"/>
        <v>N/A</v>
      </c>
      <c r="E129" s="5">
        <v>0</v>
      </c>
      <c r="F129" s="5" t="str">
        <f t="shared" si="20"/>
        <v>N/A</v>
      </c>
      <c r="G129" s="4">
        <v>0</v>
      </c>
      <c r="H129" s="5" t="str">
        <f t="shared" si="21"/>
        <v>N/A</v>
      </c>
      <c r="I129" s="6" t="s">
        <v>1749</v>
      </c>
      <c r="J129" s="6" t="s">
        <v>1749</v>
      </c>
      <c r="K129" s="112" t="str">
        <f t="shared" si="22"/>
        <v>N/A</v>
      </c>
    </row>
    <row r="130" spans="1:11" x14ac:dyDescent="0.2">
      <c r="A130" s="138" t="s">
        <v>936</v>
      </c>
      <c r="B130" s="120" t="s">
        <v>213</v>
      </c>
      <c r="C130" s="139">
        <v>0.14792090729999999</v>
      </c>
      <c r="D130" s="121" t="str">
        <f t="shared" si="19"/>
        <v>N/A</v>
      </c>
      <c r="E130" s="121">
        <v>0.13477088949999999</v>
      </c>
      <c r="F130" s="121" t="str">
        <f t="shared" si="20"/>
        <v>N/A</v>
      </c>
      <c r="G130" s="125">
        <v>8.2233248199999998E-2</v>
      </c>
      <c r="H130" s="121" t="str">
        <f t="shared" si="21"/>
        <v>N/A</v>
      </c>
      <c r="I130" s="122">
        <v>-8.89</v>
      </c>
      <c r="J130" s="122">
        <v>-39</v>
      </c>
      <c r="K130" s="123" t="str">
        <f t="shared" si="22"/>
        <v>No</v>
      </c>
    </row>
    <row r="131" spans="1:11" ht="12" customHeight="1" x14ac:dyDescent="0.2">
      <c r="A131" s="204" t="s">
        <v>1647</v>
      </c>
      <c r="B131" s="205"/>
      <c r="C131" s="205"/>
      <c r="D131" s="205"/>
      <c r="E131" s="205"/>
      <c r="F131" s="205"/>
      <c r="G131" s="205"/>
      <c r="H131" s="205"/>
      <c r="I131" s="205"/>
      <c r="J131" s="205"/>
      <c r="K131" s="206"/>
    </row>
    <row r="132" spans="1:11" x14ac:dyDescent="0.2">
      <c r="A132" s="193" t="s">
        <v>1645</v>
      </c>
      <c r="B132" s="194"/>
      <c r="C132" s="194"/>
      <c r="D132" s="194"/>
      <c r="E132" s="194"/>
      <c r="F132" s="194"/>
      <c r="G132" s="194"/>
      <c r="H132" s="194"/>
      <c r="I132" s="194"/>
      <c r="J132" s="194"/>
      <c r="K132" s="195"/>
    </row>
    <row r="133" spans="1:11" x14ac:dyDescent="0.2">
      <c r="A133" s="196" t="s">
        <v>1743</v>
      </c>
      <c r="B133" s="196"/>
      <c r="C133" s="196"/>
      <c r="D133" s="196"/>
      <c r="E133" s="196"/>
      <c r="F133" s="196"/>
      <c r="G133" s="196"/>
      <c r="H133" s="196"/>
      <c r="I133" s="196"/>
      <c r="J133" s="196"/>
      <c r="K133" s="197"/>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6" activePane="bottomRight" state="frozen"/>
      <selection activeCell="L3" sqref="L3"/>
      <selection pane="topRight" activeCell="L3" sqref="L3"/>
      <selection pane="bottomLeft" activeCell="L3" sqref="L3"/>
      <selection pane="bottomRight" activeCell="A50" sqref="A50:K50"/>
    </sheetView>
  </sheetViews>
  <sheetFormatPr defaultRowHeight="12.75" x14ac:dyDescent="0.2"/>
  <cols>
    <col min="1" max="1" width="77.28515625" style="58"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1711</v>
      </c>
      <c r="B1" s="185"/>
      <c r="C1" s="185"/>
      <c r="D1" s="185"/>
      <c r="E1" s="185"/>
      <c r="F1" s="185"/>
      <c r="G1" s="185"/>
      <c r="H1" s="185"/>
      <c r="I1" s="185"/>
      <c r="J1" s="185"/>
      <c r="K1" s="186"/>
    </row>
    <row r="2" spans="1:11" x14ac:dyDescent="0.2">
      <c r="A2" s="190" t="s">
        <v>1599</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ht="13.5" customHeight="1" x14ac:dyDescent="0.2">
      <c r="A4" s="187" t="s">
        <v>650</v>
      </c>
      <c r="B4" s="188"/>
      <c r="C4" s="188"/>
      <c r="D4" s="188"/>
      <c r="E4" s="188"/>
      <c r="F4" s="188"/>
      <c r="G4" s="188"/>
      <c r="H4" s="188"/>
      <c r="I4" s="188"/>
      <c r="J4" s="188"/>
      <c r="K4" s="189"/>
    </row>
    <row r="5" spans="1:1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31" t="s">
        <v>12</v>
      </c>
      <c r="B6" s="22" t="s">
        <v>213</v>
      </c>
      <c r="C6" s="56">
        <v>205822</v>
      </c>
      <c r="D6" s="5" t="str">
        <f>IF($B6="N/A","N/A",IF(C6&gt;15,"No",IF(C6&lt;-15,"No","Yes")))</f>
        <v>N/A</v>
      </c>
      <c r="E6" s="23">
        <v>206259</v>
      </c>
      <c r="F6" s="5" t="str">
        <f>IF($B6="N/A","N/A",IF(E6&gt;15,"No",IF(E6&lt;-15,"No","Yes")))</f>
        <v>N/A</v>
      </c>
      <c r="G6" s="23">
        <v>478213</v>
      </c>
      <c r="H6" s="5" t="str">
        <f>IF($B6="N/A","N/A",IF(G6&gt;15,"No",IF(G6&lt;-15,"No","Yes")))</f>
        <v>N/A</v>
      </c>
      <c r="I6" s="6">
        <v>0.21229999999999999</v>
      </c>
      <c r="J6" s="6">
        <v>131.9</v>
      </c>
      <c r="K6" s="112" t="str">
        <f t="shared" ref="K6:K13" si="0">IF(J6="Div by 0", "N/A", IF(J6="N/A","N/A", IF(J6&gt;30, "No", IF(J6&lt;-30, "No", "Yes"))))</f>
        <v>No</v>
      </c>
    </row>
    <row r="7" spans="1:11" x14ac:dyDescent="0.2">
      <c r="A7" s="131" t="s">
        <v>30</v>
      </c>
      <c r="B7" s="22" t="s">
        <v>246</v>
      </c>
      <c r="C7" s="57">
        <v>100</v>
      </c>
      <c r="D7" s="5" t="str">
        <f>IF($B7="N/A","N/A",IF(C7&gt;95,"Yes","No"))</f>
        <v>Yes</v>
      </c>
      <c r="E7" s="4">
        <v>100</v>
      </c>
      <c r="F7" s="5" t="str">
        <f>IF($B7="N/A","N/A",IF(E7&gt;95,"Yes","No"))</f>
        <v>Yes</v>
      </c>
      <c r="G7" s="4">
        <v>100</v>
      </c>
      <c r="H7" s="5" t="str">
        <f>IF($B7="N/A","N/A",IF(G7&gt;95,"Yes","No"))</f>
        <v>Yes</v>
      </c>
      <c r="I7" s="6">
        <v>0</v>
      </c>
      <c r="J7" s="6">
        <v>0</v>
      </c>
      <c r="K7" s="112" t="str">
        <f t="shared" si="0"/>
        <v>Yes</v>
      </c>
    </row>
    <row r="8" spans="1:11" x14ac:dyDescent="0.2">
      <c r="A8" s="131" t="s">
        <v>29</v>
      </c>
      <c r="B8" s="22" t="s">
        <v>217</v>
      </c>
      <c r="C8" s="57">
        <v>0</v>
      </c>
      <c r="D8" s="5" t="str">
        <f>IF($B8="N/A","N/A",IF(C8=0,"Yes","No"))</f>
        <v>Yes</v>
      </c>
      <c r="E8" s="4">
        <v>0</v>
      </c>
      <c r="F8" s="5" t="str">
        <f>IF($B8="N/A","N/A",IF(E8=0,"Yes","No"))</f>
        <v>Yes</v>
      </c>
      <c r="G8" s="4">
        <v>0</v>
      </c>
      <c r="H8" s="5" t="str">
        <f>IF($B8="N/A","N/A",IF(G8=0,"Yes","No"))</f>
        <v>Yes</v>
      </c>
      <c r="I8" s="6" t="s">
        <v>1749</v>
      </c>
      <c r="J8" s="6" t="s">
        <v>1749</v>
      </c>
      <c r="K8" s="112" t="str">
        <f t="shared" si="0"/>
        <v>N/A</v>
      </c>
    </row>
    <row r="9" spans="1:11" x14ac:dyDescent="0.2">
      <c r="A9" s="131" t="s">
        <v>854</v>
      </c>
      <c r="B9" s="22" t="s">
        <v>213</v>
      </c>
      <c r="C9" s="59">
        <v>35.879337485999997</v>
      </c>
      <c r="D9" s="5" t="str">
        <f t="shared" ref="D9:D17" si="1">IF($B9="N/A","N/A",IF(C9&gt;15,"No",IF(C9&lt;-15,"No","Yes")))</f>
        <v>N/A</v>
      </c>
      <c r="E9" s="24">
        <v>37.277166086999998</v>
      </c>
      <c r="F9" s="5" t="str">
        <f>IF($B9="N/A","N/A",IF(E9&gt;15,"No",IF(E9&lt;-15,"No","Yes")))</f>
        <v>N/A</v>
      </c>
      <c r="G9" s="24">
        <v>59.297566146999998</v>
      </c>
      <c r="H9" s="5" t="str">
        <f>IF($B9="N/A","N/A",IF(G9&gt;15,"No",IF(G9&lt;-15,"No","Yes")))</f>
        <v>N/A</v>
      </c>
      <c r="I9" s="6">
        <v>3.8959999999999999</v>
      </c>
      <c r="J9" s="6">
        <v>59.07</v>
      </c>
      <c r="K9" s="112" t="str">
        <f t="shared" si="0"/>
        <v>No</v>
      </c>
    </row>
    <row r="10" spans="1:11" x14ac:dyDescent="0.2">
      <c r="A10" s="131" t="s">
        <v>16</v>
      </c>
      <c r="B10" s="22" t="s">
        <v>213</v>
      </c>
      <c r="C10" s="57">
        <v>12.01620818</v>
      </c>
      <c r="D10" s="5" t="str">
        <f t="shared" si="1"/>
        <v>N/A</v>
      </c>
      <c r="E10" s="4">
        <v>11.334293291</v>
      </c>
      <c r="F10" s="5" t="str">
        <f>IF($B10="N/A","N/A",IF(E10&gt;15,"No",IF(E10&lt;-15,"No","Yes")))</f>
        <v>N/A</v>
      </c>
      <c r="G10" s="4">
        <v>4.7495572057000004</v>
      </c>
      <c r="H10" s="5" t="str">
        <f>IF($B10="N/A","N/A",IF(G10&gt;15,"No",IF(G10&lt;-15,"No","Yes")))</f>
        <v>N/A</v>
      </c>
      <c r="I10" s="6">
        <v>-5.67</v>
      </c>
      <c r="J10" s="6">
        <v>-58.1</v>
      </c>
      <c r="K10" s="112" t="str">
        <f t="shared" si="0"/>
        <v>No</v>
      </c>
    </row>
    <row r="11" spans="1:11" x14ac:dyDescent="0.2">
      <c r="A11" s="131" t="s">
        <v>36</v>
      </c>
      <c r="B11" s="22" t="s">
        <v>213</v>
      </c>
      <c r="C11" s="57">
        <v>10.522794846</v>
      </c>
      <c r="D11" s="5" t="str">
        <f t="shared" si="1"/>
        <v>N/A</v>
      </c>
      <c r="E11" s="4">
        <v>12.105449977999999</v>
      </c>
      <c r="F11" s="5" t="str">
        <f>IF($B11="N/A","N/A",IF(E11&gt;15,"No",IF(E11&lt;-15,"No","Yes")))</f>
        <v>N/A</v>
      </c>
      <c r="G11" s="4">
        <v>11.029713939000001</v>
      </c>
      <c r="H11" s="5" t="str">
        <f>IF($B11="N/A","N/A",IF(G11&gt;15,"No",IF(G11&lt;-15,"No","Yes")))</f>
        <v>N/A</v>
      </c>
      <c r="I11" s="6">
        <v>15.04</v>
      </c>
      <c r="J11" s="6">
        <v>-8.89</v>
      </c>
      <c r="K11" s="112" t="str">
        <f t="shared" si="0"/>
        <v>Yes</v>
      </c>
    </row>
    <row r="12" spans="1:11" x14ac:dyDescent="0.2">
      <c r="A12" s="131" t="s">
        <v>37</v>
      </c>
      <c r="B12" s="22" t="s">
        <v>213</v>
      </c>
      <c r="C12" s="57" t="s">
        <v>1749</v>
      </c>
      <c r="D12" s="5" t="str">
        <f t="shared" si="1"/>
        <v>N/A</v>
      </c>
      <c r="E12" s="4" t="s">
        <v>1749</v>
      </c>
      <c r="F12" s="5" t="str">
        <f>IF($B12="N/A","N/A",IF(E12&gt;15,"No",IF(E12&lt;-15,"No","Yes")))</f>
        <v>N/A</v>
      </c>
      <c r="G12" s="4" t="s">
        <v>1749</v>
      </c>
      <c r="H12" s="5" t="str">
        <f>IF($B12="N/A","N/A",IF(G12&gt;15,"No",IF(G12&lt;-15,"No","Yes")))</f>
        <v>N/A</v>
      </c>
      <c r="I12" s="6" t="s">
        <v>1749</v>
      </c>
      <c r="J12" s="6" t="s">
        <v>1749</v>
      </c>
      <c r="K12" s="112" t="str">
        <f t="shared" si="0"/>
        <v>N/A</v>
      </c>
    </row>
    <row r="13" spans="1:11" x14ac:dyDescent="0.2">
      <c r="A13" s="131" t="s">
        <v>38</v>
      </c>
      <c r="B13" s="22" t="s">
        <v>213</v>
      </c>
      <c r="C13" s="57">
        <v>12.979808476000001</v>
      </c>
      <c r="D13" s="5" t="str">
        <f t="shared" si="1"/>
        <v>N/A</v>
      </c>
      <c r="E13" s="4">
        <v>10.909624016</v>
      </c>
      <c r="F13" s="5" t="str">
        <f>IF($B13="N/A","N/A",IF(E13&gt;15,"No",IF(E13&lt;-15,"No","Yes")))</f>
        <v>N/A</v>
      </c>
      <c r="G13" s="4">
        <v>3.9171478238000002</v>
      </c>
      <c r="H13" s="5" t="str">
        <f>IF($B13="N/A","N/A",IF(G13&gt;15,"No",IF(G13&lt;-15,"No","Yes")))</f>
        <v>N/A</v>
      </c>
      <c r="I13" s="6">
        <v>-15.9</v>
      </c>
      <c r="J13" s="6">
        <v>-64.099999999999994</v>
      </c>
      <c r="K13" s="112" t="str">
        <f t="shared" si="0"/>
        <v>No</v>
      </c>
    </row>
    <row r="14" spans="1:11" x14ac:dyDescent="0.2">
      <c r="A14" s="131" t="s">
        <v>676</v>
      </c>
      <c r="B14" s="22" t="s">
        <v>213</v>
      </c>
      <c r="C14" s="57">
        <v>20.725675584000001</v>
      </c>
      <c r="D14" s="5" t="str">
        <f t="shared" si="1"/>
        <v>N/A</v>
      </c>
      <c r="E14" s="4">
        <v>20.970721277999999</v>
      </c>
      <c r="F14" s="5" t="str">
        <f t="shared" ref="F14:F33" si="2">IF($B14="N/A","N/A",IF(E14&gt;15,"No",IF(E14&lt;-15,"No","Yes")))</f>
        <v>N/A</v>
      </c>
      <c r="G14" s="4">
        <v>39.149082104000001</v>
      </c>
      <c r="H14" s="5" t="str">
        <f t="shared" ref="H14:H33" si="3">IF($B14="N/A","N/A",IF(G14&gt;15,"No",IF(G14&lt;-15,"No","Yes")))</f>
        <v>N/A</v>
      </c>
      <c r="I14" s="6">
        <v>1.1819999999999999</v>
      </c>
      <c r="J14" s="6">
        <v>86.68</v>
      </c>
      <c r="K14" s="112" t="str">
        <f t="shared" ref="K14:K30" si="4">IF(J14="Div by 0", "N/A", IF(J14="N/A","N/A", IF(J14&gt;30, "No", IF(J14&lt;-30, "No", "Yes"))))</f>
        <v>No</v>
      </c>
    </row>
    <row r="15" spans="1:11" x14ac:dyDescent="0.2">
      <c r="A15" s="131" t="s">
        <v>677</v>
      </c>
      <c r="B15" s="22" t="s">
        <v>213</v>
      </c>
      <c r="C15" s="57">
        <v>3.0861618291999999</v>
      </c>
      <c r="D15" s="5" t="str">
        <f t="shared" si="1"/>
        <v>N/A</v>
      </c>
      <c r="E15" s="4">
        <v>3.1693162479999999</v>
      </c>
      <c r="F15" s="5" t="str">
        <f t="shared" si="2"/>
        <v>N/A</v>
      </c>
      <c r="G15" s="4">
        <v>0.99098100639999998</v>
      </c>
      <c r="H15" s="5" t="str">
        <f t="shared" si="3"/>
        <v>N/A</v>
      </c>
      <c r="I15" s="6">
        <v>2.694</v>
      </c>
      <c r="J15" s="6">
        <v>-68.7</v>
      </c>
      <c r="K15" s="112" t="str">
        <f t="shared" si="4"/>
        <v>No</v>
      </c>
    </row>
    <row r="16" spans="1:11" x14ac:dyDescent="0.2">
      <c r="A16" s="131" t="s">
        <v>381</v>
      </c>
      <c r="B16" s="22" t="s">
        <v>213</v>
      </c>
      <c r="C16" s="57">
        <v>39.218353723</v>
      </c>
      <c r="D16" s="5" t="str">
        <f t="shared" si="1"/>
        <v>N/A</v>
      </c>
      <c r="E16" s="4">
        <v>35.512632175999997</v>
      </c>
      <c r="F16" s="5" t="str">
        <f t="shared" si="2"/>
        <v>N/A</v>
      </c>
      <c r="G16" s="4">
        <v>11.703362308999999</v>
      </c>
      <c r="H16" s="5" t="str">
        <f t="shared" si="3"/>
        <v>N/A</v>
      </c>
      <c r="I16" s="6">
        <v>-9.4499999999999993</v>
      </c>
      <c r="J16" s="6">
        <v>-67</v>
      </c>
      <c r="K16" s="112" t="str">
        <f t="shared" si="4"/>
        <v>No</v>
      </c>
    </row>
    <row r="17" spans="1:11" x14ac:dyDescent="0.2">
      <c r="A17" s="131" t="s">
        <v>382</v>
      </c>
      <c r="B17" s="22" t="s">
        <v>213</v>
      </c>
      <c r="C17" s="57">
        <v>9.1715171362000003</v>
      </c>
      <c r="D17" s="5" t="str">
        <f t="shared" si="1"/>
        <v>N/A</v>
      </c>
      <c r="E17" s="4">
        <v>10.957582457000001</v>
      </c>
      <c r="F17" s="5" t="str">
        <f t="shared" si="2"/>
        <v>N/A</v>
      </c>
      <c r="G17" s="4">
        <v>2.6168255567999998</v>
      </c>
      <c r="H17" s="5" t="str">
        <f t="shared" si="3"/>
        <v>N/A</v>
      </c>
      <c r="I17" s="6">
        <v>19.47</v>
      </c>
      <c r="J17" s="6">
        <v>-76.099999999999994</v>
      </c>
      <c r="K17" s="112" t="str">
        <f t="shared" si="4"/>
        <v>No</v>
      </c>
    </row>
    <row r="18" spans="1:11" x14ac:dyDescent="0.2">
      <c r="A18" s="131" t="s">
        <v>383</v>
      </c>
      <c r="B18" s="22" t="s">
        <v>213</v>
      </c>
      <c r="C18" s="57">
        <v>0</v>
      </c>
      <c r="D18" s="5" t="str">
        <f t="shared" ref="D18:D33" si="5">IF($B18="N/A","N/A",IF(C18&gt;15,"No",IF(C18&lt;-15,"No","Yes")))</f>
        <v>N/A</v>
      </c>
      <c r="E18" s="4">
        <v>0</v>
      </c>
      <c r="F18" s="5" t="str">
        <f t="shared" si="2"/>
        <v>N/A</v>
      </c>
      <c r="G18" s="4">
        <v>0</v>
      </c>
      <c r="H18" s="5" t="str">
        <f t="shared" si="3"/>
        <v>N/A</v>
      </c>
      <c r="I18" s="6" t="s">
        <v>1749</v>
      </c>
      <c r="J18" s="6" t="s">
        <v>1749</v>
      </c>
      <c r="K18" s="112" t="str">
        <f t="shared" si="4"/>
        <v>N/A</v>
      </c>
    </row>
    <row r="19" spans="1:11" x14ac:dyDescent="0.2">
      <c r="A19" s="131" t="s">
        <v>384</v>
      </c>
      <c r="B19" s="22" t="s">
        <v>213</v>
      </c>
      <c r="C19" s="57">
        <v>0.11757732410000001</v>
      </c>
      <c r="D19" s="5" t="str">
        <f t="shared" si="5"/>
        <v>N/A</v>
      </c>
      <c r="E19" s="4">
        <v>0.1110254583</v>
      </c>
      <c r="F19" s="5" t="str">
        <f t="shared" si="2"/>
        <v>N/A</v>
      </c>
      <c r="G19" s="4">
        <v>26.903701906999999</v>
      </c>
      <c r="H19" s="5" t="str">
        <f t="shared" si="3"/>
        <v>N/A</v>
      </c>
      <c r="I19" s="6">
        <v>-5.57</v>
      </c>
      <c r="J19" s="6">
        <v>24132</v>
      </c>
      <c r="K19" s="112" t="str">
        <f t="shared" si="4"/>
        <v>No</v>
      </c>
    </row>
    <row r="20" spans="1:11" x14ac:dyDescent="0.2">
      <c r="A20" s="131" t="s">
        <v>386</v>
      </c>
      <c r="B20" s="22" t="s">
        <v>213</v>
      </c>
      <c r="C20" s="57">
        <v>22.607398625999998</v>
      </c>
      <c r="D20" s="5" t="str">
        <f t="shared" si="5"/>
        <v>N/A</v>
      </c>
      <c r="E20" s="4">
        <v>23.669270188999999</v>
      </c>
      <c r="F20" s="5" t="str">
        <f t="shared" si="2"/>
        <v>N/A</v>
      </c>
      <c r="G20" s="4">
        <v>6.8948355649000002</v>
      </c>
      <c r="H20" s="5" t="str">
        <f t="shared" si="3"/>
        <v>N/A</v>
      </c>
      <c r="I20" s="6">
        <v>4.6970000000000001</v>
      </c>
      <c r="J20" s="6">
        <v>-70.900000000000006</v>
      </c>
      <c r="K20" s="112" t="str">
        <f t="shared" si="4"/>
        <v>No</v>
      </c>
    </row>
    <row r="21" spans="1:11" x14ac:dyDescent="0.2">
      <c r="A21" s="131" t="s">
        <v>387</v>
      </c>
      <c r="B21" s="22" t="s">
        <v>213</v>
      </c>
      <c r="C21" s="57">
        <v>0</v>
      </c>
      <c r="D21" s="5" t="str">
        <f t="shared" si="5"/>
        <v>N/A</v>
      </c>
      <c r="E21" s="4">
        <v>0</v>
      </c>
      <c r="F21" s="5" t="str">
        <f t="shared" si="2"/>
        <v>N/A</v>
      </c>
      <c r="G21" s="4">
        <v>8.4338987020000005</v>
      </c>
      <c r="H21" s="5" t="str">
        <f t="shared" si="3"/>
        <v>N/A</v>
      </c>
      <c r="I21" s="6" t="s">
        <v>1749</v>
      </c>
      <c r="J21" s="6" t="s">
        <v>1749</v>
      </c>
      <c r="K21" s="112" t="str">
        <f t="shared" si="4"/>
        <v>N/A</v>
      </c>
    </row>
    <row r="22" spans="1:11" x14ac:dyDescent="0.2">
      <c r="A22" s="131" t="s">
        <v>388</v>
      </c>
      <c r="B22" s="22" t="s">
        <v>213</v>
      </c>
      <c r="C22" s="57">
        <v>0.26333433740000001</v>
      </c>
      <c r="D22" s="5" t="str">
        <f t="shared" si="5"/>
        <v>N/A</v>
      </c>
      <c r="E22" s="4">
        <v>0.49500870270000003</v>
      </c>
      <c r="F22" s="5" t="str">
        <f t="shared" si="2"/>
        <v>N/A</v>
      </c>
      <c r="G22" s="4">
        <v>0.14637828750000001</v>
      </c>
      <c r="H22" s="5" t="str">
        <f t="shared" si="3"/>
        <v>N/A</v>
      </c>
      <c r="I22" s="6">
        <v>87.98</v>
      </c>
      <c r="J22" s="6">
        <v>-70.400000000000006</v>
      </c>
      <c r="K22" s="112" t="str">
        <f t="shared" si="4"/>
        <v>No</v>
      </c>
    </row>
    <row r="23" spans="1:11" x14ac:dyDescent="0.2">
      <c r="A23" s="131" t="s">
        <v>391</v>
      </c>
      <c r="B23" s="22" t="s">
        <v>213</v>
      </c>
      <c r="C23" s="57">
        <v>0</v>
      </c>
      <c r="D23" s="5" t="str">
        <f t="shared" si="5"/>
        <v>N/A</v>
      </c>
      <c r="E23" s="4">
        <v>0</v>
      </c>
      <c r="F23" s="5" t="str">
        <f t="shared" si="2"/>
        <v>N/A</v>
      </c>
      <c r="G23" s="4">
        <v>0</v>
      </c>
      <c r="H23" s="5" t="str">
        <f t="shared" si="3"/>
        <v>N/A</v>
      </c>
      <c r="I23" s="6" t="s">
        <v>1749</v>
      </c>
      <c r="J23" s="6" t="s">
        <v>1749</v>
      </c>
      <c r="K23" s="112" t="str">
        <f t="shared" si="4"/>
        <v>N/A</v>
      </c>
    </row>
    <row r="24" spans="1:11" x14ac:dyDescent="0.2">
      <c r="A24" s="131" t="s">
        <v>392</v>
      </c>
      <c r="B24" s="22" t="s">
        <v>213</v>
      </c>
      <c r="C24" s="57">
        <v>0</v>
      </c>
      <c r="D24" s="5" t="str">
        <f t="shared" si="5"/>
        <v>N/A</v>
      </c>
      <c r="E24" s="4">
        <v>0</v>
      </c>
      <c r="F24" s="5" t="str">
        <f t="shared" si="2"/>
        <v>N/A</v>
      </c>
      <c r="G24" s="4">
        <v>0</v>
      </c>
      <c r="H24" s="5" t="str">
        <f t="shared" si="3"/>
        <v>N/A</v>
      </c>
      <c r="I24" s="6" t="s">
        <v>1749</v>
      </c>
      <c r="J24" s="6" t="s">
        <v>1749</v>
      </c>
      <c r="K24" s="112" t="str">
        <f t="shared" si="4"/>
        <v>N/A</v>
      </c>
    </row>
    <row r="25" spans="1:11" x14ac:dyDescent="0.2">
      <c r="A25" s="131" t="s">
        <v>393</v>
      </c>
      <c r="B25" s="22" t="s">
        <v>213</v>
      </c>
      <c r="C25" s="57">
        <v>4.7954057389000004</v>
      </c>
      <c r="D25" s="5" t="str">
        <f t="shared" si="5"/>
        <v>N/A</v>
      </c>
      <c r="E25" s="4">
        <v>5.0921414338000002</v>
      </c>
      <c r="F25" s="5" t="str">
        <f t="shared" si="2"/>
        <v>N/A</v>
      </c>
      <c r="G25" s="4">
        <v>1.1246034717</v>
      </c>
      <c r="H25" s="5" t="str">
        <f t="shared" si="3"/>
        <v>N/A</v>
      </c>
      <c r="I25" s="6">
        <v>6.1879999999999997</v>
      </c>
      <c r="J25" s="6">
        <v>-77.900000000000006</v>
      </c>
      <c r="K25" s="112" t="str">
        <f t="shared" si="4"/>
        <v>No</v>
      </c>
    </row>
    <row r="26" spans="1:11" x14ac:dyDescent="0.2">
      <c r="A26" s="131" t="s">
        <v>394</v>
      </c>
      <c r="B26" s="22" t="s">
        <v>213</v>
      </c>
      <c r="C26" s="57">
        <v>0</v>
      </c>
      <c r="D26" s="5" t="str">
        <f t="shared" si="5"/>
        <v>N/A</v>
      </c>
      <c r="E26" s="4">
        <v>0</v>
      </c>
      <c r="F26" s="5" t="str">
        <f t="shared" si="2"/>
        <v>N/A</v>
      </c>
      <c r="G26" s="4">
        <v>0</v>
      </c>
      <c r="H26" s="5" t="str">
        <f t="shared" si="3"/>
        <v>N/A</v>
      </c>
      <c r="I26" s="6" t="s">
        <v>1749</v>
      </c>
      <c r="J26" s="6" t="s">
        <v>1749</v>
      </c>
      <c r="K26" s="112" t="str">
        <f t="shared" si="4"/>
        <v>N/A</v>
      </c>
    </row>
    <row r="27" spans="1:11" x14ac:dyDescent="0.2">
      <c r="A27" s="131" t="s">
        <v>395</v>
      </c>
      <c r="B27" s="22" t="s">
        <v>213</v>
      </c>
      <c r="C27" s="57">
        <v>0</v>
      </c>
      <c r="D27" s="5" t="str">
        <f t="shared" si="5"/>
        <v>N/A</v>
      </c>
      <c r="E27" s="4">
        <v>0</v>
      </c>
      <c r="F27" s="5" t="str">
        <f t="shared" si="2"/>
        <v>N/A</v>
      </c>
      <c r="G27" s="4">
        <v>0</v>
      </c>
      <c r="H27" s="5" t="str">
        <f t="shared" si="3"/>
        <v>N/A</v>
      </c>
      <c r="I27" s="6" t="s">
        <v>1749</v>
      </c>
      <c r="J27" s="6" t="s">
        <v>1749</v>
      </c>
      <c r="K27" s="112" t="str">
        <f t="shared" si="4"/>
        <v>N/A</v>
      </c>
    </row>
    <row r="28" spans="1:11" x14ac:dyDescent="0.2">
      <c r="A28" s="131" t="s">
        <v>400</v>
      </c>
      <c r="B28" s="22" t="s">
        <v>213</v>
      </c>
      <c r="C28" s="57">
        <v>0</v>
      </c>
      <c r="D28" s="5" t="str">
        <f t="shared" si="5"/>
        <v>N/A</v>
      </c>
      <c r="E28" s="4">
        <v>0</v>
      </c>
      <c r="F28" s="5" t="str">
        <f t="shared" si="2"/>
        <v>N/A</v>
      </c>
      <c r="G28" s="4">
        <v>0</v>
      </c>
      <c r="H28" s="5" t="str">
        <f t="shared" si="3"/>
        <v>N/A</v>
      </c>
      <c r="I28" s="6" t="s">
        <v>1749</v>
      </c>
      <c r="J28" s="6" t="s">
        <v>1749</v>
      </c>
      <c r="K28" s="112" t="str">
        <f t="shared" si="4"/>
        <v>N/A</v>
      </c>
    </row>
    <row r="29" spans="1:11" x14ac:dyDescent="0.2">
      <c r="A29" s="131" t="s">
        <v>401</v>
      </c>
      <c r="B29" s="22" t="s">
        <v>213</v>
      </c>
      <c r="C29" s="57">
        <v>0</v>
      </c>
      <c r="D29" s="5" t="str">
        <f t="shared" si="5"/>
        <v>N/A</v>
      </c>
      <c r="E29" s="4">
        <v>0</v>
      </c>
      <c r="F29" s="5" t="str">
        <f t="shared" si="2"/>
        <v>N/A</v>
      </c>
      <c r="G29" s="4">
        <v>2.0323579660000002</v>
      </c>
      <c r="H29" s="5" t="str">
        <f t="shared" si="3"/>
        <v>N/A</v>
      </c>
      <c r="I29" s="6" t="s">
        <v>1749</v>
      </c>
      <c r="J29" s="6" t="s">
        <v>1749</v>
      </c>
      <c r="K29" s="112" t="str">
        <f t="shared" si="4"/>
        <v>N/A</v>
      </c>
    </row>
    <row r="30" spans="1:11" x14ac:dyDescent="0.2">
      <c r="A30" s="131" t="s">
        <v>402</v>
      </c>
      <c r="B30" s="22" t="s">
        <v>213</v>
      </c>
      <c r="C30" s="57">
        <v>0</v>
      </c>
      <c r="D30" s="5" t="str">
        <f t="shared" si="5"/>
        <v>N/A</v>
      </c>
      <c r="E30" s="4">
        <v>0</v>
      </c>
      <c r="F30" s="5" t="str">
        <f t="shared" si="2"/>
        <v>N/A</v>
      </c>
      <c r="G30" s="4">
        <v>0</v>
      </c>
      <c r="H30" s="5" t="str">
        <f t="shared" si="3"/>
        <v>N/A</v>
      </c>
      <c r="I30" s="6" t="s">
        <v>1749</v>
      </c>
      <c r="J30" s="6" t="s">
        <v>1749</v>
      </c>
      <c r="K30" s="112" t="str">
        <f t="shared" si="4"/>
        <v>N/A</v>
      </c>
    </row>
    <row r="31" spans="1:11" x14ac:dyDescent="0.2">
      <c r="A31" s="131" t="s">
        <v>32</v>
      </c>
      <c r="B31" s="22" t="s">
        <v>213</v>
      </c>
      <c r="C31" s="57">
        <v>100</v>
      </c>
      <c r="D31" s="5" t="str">
        <f t="shared" si="5"/>
        <v>N/A</v>
      </c>
      <c r="E31" s="4">
        <v>100</v>
      </c>
      <c r="F31" s="5" t="str">
        <f t="shared" si="2"/>
        <v>N/A</v>
      </c>
      <c r="G31" s="4">
        <v>99.998745329000002</v>
      </c>
      <c r="H31" s="5" t="str">
        <f t="shared" si="3"/>
        <v>N/A</v>
      </c>
      <c r="I31" s="6">
        <v>0</v>
      </c>
      <c r="J31" s="6">
        <v>-1E-3</v>
      </c>
      <c r="K31" s="112" t="str">
        <f t="shared" ref="K31:K43" si="6">IF(J31="Div by 0", "N/A", IF(J31="N/A","N/A", IF(J31&gt;30, "No", IF(J31&lt;-30, "No", "Yes"))))</f>
        <v>Yes</v>
      </c>
    </row>
    <row r="32" spans="1:11" x14ac:dyDescent="0.2">
      <c r="A32" s="131" t="s">
        <v>39</v>
      </c>
      <c r="B32" s="22" t="s">
        <v>267</v>
      </c>
      <c r="C32" s="57">
        <v>100</v>
      </c>
      <c r="D32" s="5" t="str">
        <f>IF($B32="N/A","N/A",IF(C32&gt;100,"No",IF(C32&lt;85,"No","Yes")))</f>
        <v>Yes</v>
      </c>
      <c r="E32" s="4">
        <v>100</v>
      </c>
      <c r="F32" s="5" t="str">
        <f>IF($B32="N/A","N/A",IF(E32&gt;100,"No",IF(E32&lt;85,"No","Yes")))</f>
        <v>Yes</v>
      </c>
      <c r="G32" s="4">
        <v>99.998435647999997</v>
      </c>
      <c r="H32" s="5" t="str">
        <f>IF($B32="N/A","N/A",IF(G32&gt;100,"No",IF(G32&lt;85,"No","Yes")))</f>
        <v>Yes</v>
      </c>
      <c r="I32" s="6">
        <v>0</v>
      </c>
      <c r="J32" s="6">
        <v>-2E-3</v>
      </c>
      <c r="K32" s="112" t="str">
        <f t="shared" si="6"/>
        <v>Yes</v>
      </c>
    </row>
    <row r="33" spans="1:11" x14ac:dyDescent="0.2">
      <c r="A33" s="131" t="s">
        <v>910</v>
      </c>
      <c r="B33" s="22" t="s">
        <v>213</v>
      </c>
      <c r="C33" s="57">
        <v>55.771491871999999</v>
      </c>
      <c r="D33" s="5" t="str">
        <f t="shared" si="5"/>
        <v>N/A</v>
      </c>
      <c r="E33" s="4">
        <v>60.615051948999998</v>
      </c>
      <c r="F33" s="5" t="str">
        <f t="shared" si="2"/>
        <v>N/A</v>
      </c>
      <c r="G33" s="4">
        <v>71.941439586000001</v>
      </c>
      <c r="H33" s="5" t="str">
        <f t="shared" si="3"/>
        <v>N/A</v>
      </c>
      <c r="I33" s="6">
        <v>8.6850000000000005</v>
      </c>
      <c r="J33" s="6">
        <v>18.690000000000001</v>
      </c>
      <c r="K33" s="112" t="str">
        <f t="shared" si="6"/>
        <v>Yes</v>
      </c>
    </row>
    <row r="34" spans="1:11" x14ac:dyDescent="0.2">
      <c r="A34" s="131" t="s">
        <v>851</v>
      </c>
      <c r="B34" s="22" t="s">
        <v>268</v>
      </c>
      <c r="C34" s="57">
        <v>8.1366423414</v>
      </c>
      <c r="D34" s="5" t="str">
        <f>IF($B34="N/A","N/A",IF(C34&gt;25,"No",IF(C34&lt;5,"No","Yes")))</f>
        <v>Yes</v>
      </c>
      <c r="E34" s="4">
        <v>7.4595532800999997</v>
      </c>
      <c r="F34" s="5" t="str">
        <f>IF($B34="N/A","N/A",IF(E34&gt;25,"No",IF(E34&lt;5,"No","Yes")))</f>
        <v>Yes</v>
      </c>
      <c r="G34" s="4">
        <v>5.8892906209999998</v>
      </c>
      <c r="H34" s="5" t="str">
        <f>IF($B34="N/A","N/A",IF(G34&gt;25,"No",IF(G34&lt;5,"No","Yes")))</f>
        <v>Yes</v>
      </c>
      <c r="I34" s="6">
        <v>-8.32</v>
      </c>
      <c r="J34" s="6">
        <v>-21.1</v>
      </c>
      <c r="K34" s="112" t="str">
        <f t="shared" si="6"/>
        <v>Yes</v>
      </c>
    </row>
    <row r="35" spans="1:11" x14ac:dyDescent="0.2">
      <c r="A35" s="131" t="s">
        <v>852</v>
      </c>
      <c r="B35" s="22" t="s">
        <v>269</v>
      </c>
      <c r="C35" s="57">
        <v>36.718135087999997</v>
      </c>
      <c r="D35" s="5" t="str">
        <f>IF($B35="N/A","N/A",IF(C35&gt;70,"No",IF(C35&lt;40,"No","Yes")))</f>
        <v>No</v>
      </c>
      <c r="E35" s="4">
        <v>29.224421721999999</v>
      </c>
      <c r="F35" s="5" t="str">
        <f>IF($B35="N/A","N/A",IF(E35&gt;70,"No",IF(E35&lt;40,"No","Yes")))</f>
        <v>No</v>
      </c>
      <c r="G35" s="4">
        <v>40.474313424999998</v>
      </c>
      <c r="H35" s="5" t="str">
        <f>IF($B35="N/A","N/A",IF(G35&gt;70,"No",IF(G35&lt;40,"No","Yes")))</f>
        <v>Yes</v>
      </c>
      <c r="I35" s="6">
        <v>-20.399999999999999</v>
      </c>
      <c r="J35" s="6">
        <v>38.49</v>
      </c>
      <c r="K35" s="112" t="str">
        <f t="shared" si="6"/>
        <v>No</v>
      </c>
    </row>
    <row r="36" spans="1:11" x14ac:dyDescent="0.2">
      <c r="A36" s="131" t="s">
        <v>853</v>
      </c>
      <c r="B36" s="22" t="s">
        <v>270</v>
      </c>
      <c r="C36" s="57">
        <v>55.145222570999998</v>
      </c>
      <c r="D36" s="5" t="str">
        <f>IF($B36="N/A","N/A",IF(C36&gt;55,"No",IF(C36&lt;20,"No","Yes")))</f>
        <v>No</v>
      </c>
      <c r="E36" s="4">
        <v>63.316024998000003</v>
      </c>
      <c r="F36" s="5" t="str">
        <f>IF($B36="N/A","N/A",IF(E36&gt;55,"No",IF(E36&lt;20,"No","Yes")))</f>
        <v>No</v>
      </c>
      <c r="G36" s="4">
        <v>53.636395954000001</v>
      </c>
      <c r="H36" s="5" t="str">
        <f>IF($B36="N/A","N/A",IF(G36&gt;55,"No",IF(G36&lt;20,"No","Yes")))</f>
        <v>Yes</v>
      </c>
      <c r="I36" s="6">
        <v>14.82</v>
      </c>
      <c r="J36" s="6">
        <v>-15.3</v>
      </c>
      <c r="K36" s="112" t="str">
        <f t="shared" si="6"/>
        <v>Yes</v>
      </c>
    </row>
    <row r="37" spans="1:11" x14ac:dyDescent="0.2">
      <c r="A37" s="131" t="s">
        <v>163</v>
      </c>
      <c r="B37" s="22" t="s">
        <v>246</v>
      </c>
      <c r="C37" s="57">
        <v>0</v>
      </c>
      <c r="D37" s="5" t="str">
        <f>IF($B37="N/A","N/A",IF(C37&gt;95,"Yes","No"))</f>
        <v>No</v>
      </c>
      <c r="E37" s="4">
        <v>0</v>
      </c>
      <c r="F37" s="5" t="str">
        <f>IF($B37="N/A","N/A",IF(E37&gt;95,"Yes","No"))</f>
        <v>No</v>
      </c>
      <c r="G37" s="4">
        <v>65.567226320000003</v>
      </c>
      <c r="H37" s="5" t="str">
        <f>IF($B37="N/A","N/A",IF(G37&gt;95,"Yes","No"))</f>
        <v>No</v>
      </c>
      <c r="I37" s="6" t="s">
        <v>1749</v>
      </c>
      <c r="J37" s="6" t="s">
        <v>1749</v>
      </c>
      <c r="K37" s="112" t="str">
        <f t="shared" si="6"/>
        <v>N/A</v>
      </c>
    </row>
    <row r="38" spans="1:11" x14ac:dyDescent="0.2">
      <c r="A38" s="131" t="s">
        <v>41</v>
      </c>
      <c r="B38" s="22" t="s">
        <v>213</v>
      </c>
      <c r="C38" s="57">
        <v>0</v>
      </c>
      <c r="D38" s="5" t="str">
        <f t="shared" ref="D38:D47" si="7">IF($B38="N/A","N/A",IF(C38&gt;15,"No",IF(C38&lt;-15,"No","Yes")))</f>
        <v>N/A</v>
      </c>
      <c r="E38" s="4">
        <v>0</v>
      </c>
      <c r="F38" s="5" t="str">
        <f>IF($B38="N/A","N/A",IF(E38&gt;15,"No",IF(E38&lt;-15,"No","Yes")))</f>
        <v>N/A</v>
      </c>
      <c r="G38" s="4">
        <v>0</v>
      </c>
      <c r="H38" s="5" t="str">
        <f>IF($B38="N/A","N/A",IF(G38&gt;15,"No",IF(G38&lt;-15,"No","Yes")))</f>
        <v>N/A</v>
      </c>
      <c r="I38" s="6" t="s">
        <v>1749</v>
      </c>
      <c r="J38" s="6" t="s">
        <v>1749</v>
      </c>
      <c r="K38" s="112" t="str">
        <f t="shared" si="6"/>
        <v>N/A</v>
      </c>
    </row>
    <row r="39" spans="1:11" x14ac:dyDescent="0.2">
      <c r="A39" s="131" t="s">
        <v>42</v>
      </c>
      <c r="B39" s="22" t="s">
        <v>213</v>
      </c>
      <c r="C39" s="57" t="s">
        <v>1749</v>
      </c>
      <c r="D39" s="5" t="str">
        <f t="shared" si="7"/>
        <v>N/A</v>
      </c>
      <c r="E39" s="4" t="s">
        <v>1749</v>
      </c>
      <c r="F39" s="5" t="str">
        <f>IF($B39="N/A","N/A",IF(E39&gt;15,"No",IF(E39&lt;-15,"No","Yes")))</f>
        <v>N/A</v>
      </c>
      <c r="G39" s="4" t="s">
        <v>1749</v>
      </c>
      <c r="H39" s="5" t="str">
        <f>IF($B39="N/A","N/A",IF(G39&gt;15,"No",IF(G39&lt;-15,"No","Yes")))</f>
        <v>N/A</v>
      </c>
      <c r="I39" s="6" t="s">
        <v>1749</v>
      </c>
      <c r="J39" s="6" t="s">
        <v>1749</v>
      </c>
      <c r="K39" s="112" t="str">
        <f t="shared" si="6"/>
        <v>N/A</v>
      </c>
    </row>
    <row r="40" spans="1:11" x14ac:dyDescent="0.2">
      <c r="A40" s="131" t="s">
        <v>43</v>
      </c>
      <c r="B40" s="22" t="s">
        <v>223</v>
      </c>
      <c r="C40" s="57">
        <v>0</v>
      </c>
      <c r="D40" s="5" t="str">
        <f>IF($B40="N/A","N/A",IF(C40&gt;100,"No",IF(C40&lt;98,"No","Yes")))</f>
        <v>No</v>
      </c>
      <c r="E40" s="4">
        <v>0</v>
      </c>
      <c r="F40" s="5" t="str">
        <f>IF($B40="N/A","N/A",IF(E40&gt;100,"No",IF(E40&lt;98,"No","Yes")))</f>
        <v>No</v>
      </c>
      <c r="G40" s="4">
        <v>74.257897055000001</v>
      </c>
      <c r="H40" s="5" t="str">
        <f>IF($B40="N/A","N/A",IF(G40&gt;100,"No",IF(G40&lt;98,"No","Yes")))</f>
        <v>No</v>
      </c>
      <c r="I40" s="6" t="s">
        <v>1749</v>
      </c>
      <c r="J40" s="6" t="s">
        <v>1749</v>
      </c>
      <c r="K40" s="112" t="str">
        <f t="shared" si="6"/>
        <v>N/A</v>
      </c>
    </row>
    <row r="41" spans="1:11" x14ac:dyDescent="0.2">
      <c r="A41" s="131" t="s">
        <v>44</v>
      </c>
      <c r="B41" s="22" t="s">
        <v>213</v>
      </c>
      <c r="C41" s="57" t="s">
        <v>1749</v>
      </c>
      <c r="D41" s="5" t="str">
        <f t="shared" si="7"/>
        <v>N/A</v>
      </c>
      <c r="E41" s="4" t="s">
        <v>1749</v>
      </c>
      <c r="F41" s="5" t="str">
        <f t="shared" ref="F41:F47" si="8">IF($B41="N/A","N/A",IF(E41&gt;15,"No",IF(E41&lt;-15,"No","Yes")))</f>
        <v>N/A</v>
      </c>
      <c r="G41" s="4">
        <v>73.105810538</v>
      </c>
      <c r="H41" s="5" t="str">
        <f t="shared" ref="H41:H47" si="9">IF($B41="N/A","N/A",IF(G41&gt;15,"No",IF(G41&lt;-15,"No","Yes")))</f>
        <v>N/A</v>
      </c>
      <c r="I41" s="6" t="s">
        <v>1749</v>
      </c>
      <c r="J41" s="6" t="s">
        <v>1749</v>
      </c>
      <c r="K41" s="112" t="str">
        <f t="shared" si="6"/>
        <v>N/A</v>
      </c>
    </row>
    <row r="42" spans="1:11" x14ac:dyDescent="0.2">
      <c r="A42" s="131" t="s">
        <v>45</v>
      </c>
      <c r="B42" s="22" t="s">
        <v>213</v>
      </c>
      <c r="C42" s="57" t="s">
        <v>1749</v>
      </c>
      <c r="D42" s="5" t="str">
        <f t="shared" si="7"/>
        <v>N/A</v>
      </c>
      <c r="E42" s="4" t="s">
        <v>1749</v>
      </c>
      <c r="F42" s="5" t="str">
        <f t="shared" si="8"/>
        <v>N/A</v>
      </c>
      <c r="G42" s="4">
        <v>26.894189462</v>
      </c>
      <c r="H42" s="5" t="str">
        <f t="shared" si="9"/>
        <v>N/A</v>
      </c>
      <c r="I42" s="6" t="s">
        <v>1749</v>
      </c>
      <c r="J42" s="6" t="s">
        <v>1749</v>
      </c>
      <c r="K42" s="112" t="str">
        <f t="shared" si="6"/>
        <v>N/A</v>
      </c>
    </row>
    <row r="43" spans="1:11" x14ac:dyDescent="0.2">
      <c r="A43" s="131" t="s">
        <v>50</v>
      </c>
      <c r="B43" s="22" t="s">
        <v>213</v>
      </c>
      <c r="C43" s="57" t="s">
        <v>1749</v>
      </c>
      <c r="D43" s="5" t="str">
        <f t="shared" si="7"/>
        <v>N/A</v>
      </c>
      <c r="E43" s="4" t="s">
        <v>1749</v>
      </c>
      <c r="F43" s="5" t="str">
        <f t="shared" si="8"/>
        <v>N/A</v>
      </c>
      <c r="G43" s="4">
        <v>0</v>
      </c>
      <c r="H43" s="5" t="str">
        <f t="shared" si="9"/>
        <v>N/A</v>
      </c>
      <c r="I43" s="6" t="s">
        <v>1749</v>
      </c>
      <c r="J43" s="6" t="s">
        <v>1749</v>
      </c>
      <c r="K43" s="112" t="str">
        <f t="shared" si="6"/>
        <v>N/A</v>
      </c>
    </row>
    <row r="44" spans="1:11" x14ac:dyDescent="0.2">
      <c r="A44" s="131" t="s">
        <v>913</v>
      </c>
      <c r="B44" s="22" t="s">
        <v>213</v>
      </c>
      <c r="C44" s="57">
        <v>95.317798874999994</v>
      </c>
      <c r="D44" s="5" t="str">
        <f t="shared" si="7"/>
        <v>N/A</v>
      </c>
      <c r="E44" s="4">
        <v>94.816711028</v>
      </c>
      <c r="F44" s="5" t="str">
        <f t="shared" si="8"/>
        <v>N/A</v>
      </c>
      <c r="G44" s="4">
        <v>90.734463512999994</v>
      </c>
      <c r="H44" s="5" t="str">
        <f t="shared" si="9"/>
        <v>N/A</v>
      </c>
      <c r="I44" s="6">
        <v>-0.52600000000000002</v>
      </c>
      <c r="J44" s="6">
        <v>-4.3099999999999996</v>
      </c>
      <c r="K44" s="112" t="str">
        <f>IF(J44="Div by 0", "N/A", IF(J44="N/A","N/A", IF(J44&gt;30, "No", IF(J44&lt;-30, "No", "Yes"))))</f>
        <v>Yes</v>
      </c>
    </row>
    <row r="45" spans="1:11" x14ac:dyDescent="0.2">
      <c r="A45" s="131" t="s">
        <v>914</v>
      </c>
      <c r="B45" s="22" t="s">
        <v>213</v>
      </c>
      <c r="C45" s="57">
        <v>4.6822011251999998</v>
      </c>
      <c r="D45" s="5" t="str">
        <f t="shared" si="7"/>
        <v>N/A</v>
      </c>
      <c r="E45" s="4">
        <v>5.1832889715999997</v>
      </c>
      <c r="F45" s="5" t="str">
        <f t="shared" si="8"/>
        <v>N/A</v>
      </c>
      <c r="G45" s="4">
        <v>9.2655364869000003</v>
      </c>
      <c r="H45" s="5" t="str">
        <f t="shared" si="9"/>
        <v>N/A</v>
      </c>
      <c r="I45" s="6">
        <v>10.7</v>
      </c>
      <c r="J45" s="6">
        <v>78.760000000000005</v>
      </c>
      <c r="K45" s="112" t="str">
        <f>IF(J45="Div by 0", "N/A", IF(J45="N/A","N/A", IF(J45&gt;30, "No", IF(J45&lt;-30, "No", "Yes"))))</f>
        <v>No</v>
      </c>
    </row>
    <row r="46" spans="1:11" x14ac:dyDescent="0.2">
      <c r="A46" s="131" t="s">
        <v>937</v>
      </c>
      <c r="B46" s="22" t="s">
        <v>213</v>
      </c>
      <c r="C46" s="57">
        <v>0</v>
      </c>
      <c r="D46" s="5" t="str">
        <f t="shared" si="7"/>
        <v>N/A</v>
      </c>
      <c r="E46" s="4">
        <v>0</v>
      </c>
      <c r="F46" s="5" t="str">
        <f t="shared" si="8"/>
        <v>N/A</v>
      </c>
      <c r="G46" s="4">
        <v>0</v>
      </c>
      <c r="H46" s="5" t="str">
        <f t="shared" si="9"/>
        <v>N/A</v>
      </c>
      <c r="I46" s="6" t="s">
        <v>1749</v>
      </c>
      <c r="J46" s="6" t="s">
        <v>1749</v>
      </c>
      <c r="K46" s="112" t="str">
        <f>IF(J46="Div by 0", "N/A", IF(J46="N/A","N/A", IF(J46&gt;30, "No", IF(J46&lt;-30, "No", "Yes"))))</f>
        <v>N/A</v>
      </c>
    </row>
    <row r="47" spans="1:11" x14ac:dyDescent="0.2">
      <c r="A47" s="138" t="s">
        <v>925</v>
      </c>
      <c r="B47" s="120" t="s">
        <v>213</v>
      </c>
      <c r="C47" s="137">
        <v>0</v>
      </c>
      <c r="D47" s="121" t="str">
        <f t="shared" si="7"/>
        <v>N/A</v>
      </c>
      <c r="E47" s="125">
        <v>0</v>
      </c>
      <c r="F47" s="121" t="str">
        <f t="shared" si="8"/>
        <v>N/A</v>
      </c>
      <c r="G47" s="125">
        <v>0</v>
      </c>
      <c r="H47" s="121" t="str">
        <f t="shared" si="9"/>
        <v>N/A</v>
      </c>
      <c r="I47" s="122" t="s">
        <v>1749</v>
      </c>
      <c r="J47" s="122" t="s">
        <v>1749</v>
      </c>
      <c r="K47" s="123" t="str">
        <f>IF(J47="Div by 0", "N/A", IF(J47="N/A","N/A", IF(J47&gt;30, "No", IF(J47&lt;-30, "No", "Yes"))))</f>
        <v>N/A</v>
      </c>
    </row>
    <row r="48" spans="1:11" ht="12" customHeight="1" x14ac:dyDescent="0.2">
      <c r="A48" s="204" t="s">
        <v>1647</v>
      </c>
      <c r="B48" s="205"/>
      <c r="C48" s="205"/>
      <c r="D48" s="205"/>
      <c r="E48" s="205"/>
      <c r="F48" s="205"/>
      <c r="G48" s="205"/>
      <c r="H48" s="205"/>
      <c r="I48" s="205"/>
      <c r="J48" s="205"/>
      <c r="K48" s="206"/>
    </row>
    <row r="49" spans="1:11" x14ac:dyDescent="0.2">
      <c r="A49" s="193" t="s">
        <v>1645</v>
      </c>
      <c r="B49" s="194"/>
      <c r="C49" s="194"/>
      <c r="D49" s="194"/>
      <c r="E49" s="194"/>
      <c r="F49" s="194"/>
      <c r="G49" s="194"/>
      <c r="H49" s="194"/>
      <c r="I49" s="194"/>
      <c r="J49" s="194"/>
      <c r="K49" s="195"/>
    </row>
    <row r="50" spans="1:11" x14ac:dyDescent="0.2">
      <c r="A50" s="196" t="s">
        <v>1743</v>
      </c>
      <c r="B50" s="196"/>
      <c r="C50" s="196"/>
      <c r="D50" s="196"/>
      <c r="E50" s="196"/>
      <c r="F50" s="196"/>
      <c r="G50" s="196"/>
      <c r="H50" s="196"/>
      <c r="I50" s="196"/>
      <c r="J50" s="196"/>
      <c r="K50" s="197"/>
    </row>
  </sheetData>
  <mergeCells count="7">
    <mergeCell ref="A50:K50"/>
    <mergeCell ref="A1:K1"/>
    <mergeCell ref="A2:K2"/>
    <mergeCell ref="A4:K4"/>
    <mergeCell ref="A48:K48"/>
    <mergeCell ref="A49:K49"/>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tabSelected="1" zoomScaleNormal="100" workbookViewId="0">
      <pane xSplit="2" ySplit="5" topLeftCell="C21" activePane="bottomRight" state="frozen"/>
      <selection activeCell="L3" sqref="L3"/>
      <selection pane="topRight" activeCell="L3" sqref="L3"/>
      <selection pane="bottomLeft" activeCell="L3" sqref="L3"/>
      <selection pane="bottomRight" activeCell="A5" sqref="A5"/>
    </sheetView>
  </sheetViews>
  <sheetFormatPr defaultRowHeight="12.75" x14ac:dyDescent="0.2"/>
  <cols>
    <col min="1" max="1" width="77.28515625" style="58"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1711</v>
      </c>
      <c r="B1" s="185"/>
      <c r="C1" s="185"/>
      <c r="D1" s="185"/>
      <c r="E1" s="185"/>
      <c r="F1" s="185"/>
      <c r="G1" s="185"/>
      <c r="H1" s="185"/>
      <c r="I1" s="185"/>
      <c r="J1" s="185"/>
      <c r="K1" s="186"/>
    </row>
    <row r="2" spans="1:11" x14ac:dyDescent="0.2">
      <c r="A2" s="190" t="s">
        <v>1600</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32" t="s">
        <v>12</v>
      </c>
      <c r="B6" s="3" t="s">
        <v>213</v>
      </c>
      <c r="C6" s="56">
        <v>2293258</v>
      </c>
      <c r="D6" s="5" t="str">
        <f t="shared" ref="D6:D15" si="0">IF($B6="N/A","N/A",IF(C6&lt;0,"No","Yes"))</f>
        <v>N/A</v>
      </c>
      <c r="E6" s="56">
        <v>2393659</v>
      </c>
      <c r="F6" s="5" t="str">
        <f t="shared" ref="F6:F15" si="1">IF($B6="N/A","N/A",IF(E6&lt;0,"No","Yes"))</f>
        <v>N/A</v>
      </c>
      <c r="G6" s="56">
        <v>3221057</v>
      </c>
      <c r="H6" s="5" t="str">
        <f t="shared" ref="H6:H15" si="2">IF($B6="N/A","N/A",IF(G6&lt;0,"No","Yes"))</f>
        <v>N/A</v>
      </c>
      <c r="I6" s="6">
        <v>4.3780000000000001</v>
      </c>
      <c r="J6" s="6">
        <v>34.57</v>
      </c>
      <c r="K6" s="112" t="str">
        <f t="shared" ref="K6:K15" si="3">IF(J6="Div by 0", "N/A", IF(J6="N/A","N/A", IF(J6&gt;30, "No", IF(J6&lt;-30, "No", "Yes"))))</f>
        <v>No</v>
      </c>
    </row>
    <row r="7" spans="1:11" x14ac:dyDescent="0.2">
      <c r="A7" s="132" t="s">
        <v>445</v>
      </c>
      <c r="B7" s="3" t="s">
        <v>213</v>
      </c>
      <c r="C7" s="57">
        <v>1.36487042E-2</v>
      </c>
      <c r="D7" s="5" t="str">
        <f t="shared" si="0"/>
        <v>N/A</v>
      </c>
      <c r="E7" s="57">
        <v>1.9927650500000001E-2</v>
      </c>
      <c r="F7" s="5" t="str">
        <f t="shared" si="1"/>
        <v>N/A</v>
      </c>
      <c r="G7" s="57">
        <v>0.32818419539999999</v>
      </c>
      <c r="H7" s="5" t="str">
        <f t="shared" si="2"/>
        <v>N/A</v>
      </c>
      <c r="I7" s="6">
        <v>46</v>
      </c>
      <c r="J7" s="6">
        <v>1547</v>
      </c>
      <c r="K7" s="112" t="str">
        <f t="shared" si="3"/>
        <v>No</v>
      </c>
    </row>
    <row r="8" spans="1:11" x14ac:dyDescent="0.2">
      <c r="A8" s="132" t="s">
        <v>446</v>
      </c>
      <c r="B8" s="3" t="s">
        <v>213</v>
      </c>
      <c r="C8" s="57">
        <v>8.0409182046000005</v>
      </c>
      <c r="D8" s="5" t="str">
        <f t="shared" si="0"/>
        <v>N/A</v>
      </c>
      <c r="E8" s="57">
        <v>8.1764779360999995</v>
      </c>
      <c r="F8" s="5" t="str">
        <f t="shared" si="1"/>
        <v>N/A</v>
      </c>
      <c r="G8" s="57">
        <v>21.481302566</v>
      </c>
      <c r="H8" s="5" t="str">
        <f t="shared" si="2"/>
        <v>N/A</v>
      </c>
      <c r="I8" s="6">
        <v>1.6859999999999999</v>
      </c>
      <c r="J8" s="6">
        <v>162.69999999999999</v>
      </c>
      <c r="K8" s="112" t="str">
        <f t="shared" si="3"/>
        <v>No</v>
      </c>
    </row>
    <row r="9" spans="1:11" x14ac:dyDescent="0.2">
      <c r="A9" s="132" t="s">
        <v>447</v>
      </c>
      <c r="B9" s="3" t="s">
        <v>213</v>
      </c>
      <c r="C9" s="57">
        <v>45.274365117000002</v>
      </c>
      <c r="D9" s="5" t="str">
        <f t="shared" si="0"/>
        <v>N/A</v>
      </c>
      <c r="E9" s="57">
        <v>43.243335829999999</v>
      </c>
      <c r="F9" s="5" t="str">
        <f t="shared" si="1"/>
        <v>N/A</v>
      </c>
      <c r="G9" s="57">
        <v>35.088357641999998</v>
      </c>
      <c r="H9" s="5" t="str">
        <f t="shared" si="2"/>
        <v>N/A</v>
      </c>
      <c r="I9" s="6">
        <v>-4.49</v>
      </c>
      <c r="J9" s="6">
        <v>-18.899999999999999</v>
      </c>
      <c r="K9" s="112" t="str">
        <f t="shared" si="3"/>
        <v>Yes</v>
      </c>
    </row>
    <row r="10" spans="1:11" x14ac:dyDescent="0.2">
      <c r="A10" s="132" t="s">
        <v>448</v>
      </c>
      <c r="B10" s="3" t="s">
        <v>213</v>
      </c>
      <c r="C10" s="57">
        <v>44.398493322999997</v>
      </c>
      <c r="D10" s="5" t="str">
        <f t="shared" si="0"/>
        <v>N/A</v>
      </c>
      <c r="E10" s="57">
        <v>42.553805701000002</v>
      </c>
      <c r="F10" s="5" t="str">
        <f t="shared" si="1"/>
        <v>N/A</v>
      </c>
      <c r="G10" s="57">
        <v>34.135813182</v>
      </c>
      <c r="H10" s="5" t="str">
        <f t="shared" si="2"/>
        <v>N/A</v>
      </c>
      <c r="I10" s="6">
        <v>-4.1500000000000004</v>
      </c>
      <c r="J10" s="6">
        <v>-19.8</v>
      </c>
      <c r="K10" s="112" t="str">
        <f t="shared" si="3"/>
        <v>Yes</v>
      </c>
    </row>
    <row r="11" spans="1:11" x14ac:dyDescent="0.2">
      <c r="A11" s="132" t="s">
        <v>1642</v>
      </c>
      <c r="B11" s="3" t="s">
        <v>213</v>
      </c>
      <c r="C11" s="57">
        <v>6.3160795689000002</v>
      </c>
      <c r="D11" s="5" t="str">
        <f t="shared" si="0"/>
        <v>N/A</v>
      </c>
      <c r="E11" s="57">
        <v>8.8444511101999996</v>
      </c>
      <c r="F11" s="5" t="str">
        <f t="shared" si="1"/>
        <v>N/A</v>
      </c>
      <c r="G11" s="57">
        <v>56.065726251000001</v>
      </c>
      <c r="H11" s="5" t="str">
        <f t="shared" si="2"/>
        <v>N/A</v>
      </c>
      <c r="I11" s="6">
        <v>40.03</v>
      </c>
      <c r="J11" s="6">
        <v>533.9</v>
      </c>
      <c r="K11" s="112" t="str">
        <f t="shared" si="3"/>
        <v>No</v>
      </c>
    </row>
    <row r="12" spans="1:11" x14ac:dyDescent="0.2">
      <c r="A12" s="132" t="s">
        <v>16</v>
      </c>
      <c r="B12" s="3" t="s">
        <v>213</v>
      </c>
      <c r="C12" s="57">
        <v>0.7840373826</v>
      </c>
      <c r="D12" s="5" t="str">
        <f t="shared" si="0"/>
        <v>N/A</v>
      </c>
      <c r="E12" s="57">
        <v>0.56499275790000003</v>
      </c>
      <c r="F12" s="5" t="str">
        <f t="shared" si="1"/>
        <v>N/A</v>
      </c>
      <c r="G12" s="57">
        <v>1.6494275016</v>
      </c>
      <c r="H12" s="5" t="str">
        <f t="shared" si="2"/>
        <v>N/A</v>
      </c>
      <c r="I12" s="6">
        <v>-27.9</v>
      </c>
      <c r="J12" s="6">
        <v>191.9</v>
      </c>
      <c r="K12" s="112" t="str">
        <f t="shared" si="3"/>
        <v>No</v>
      </c>
    </row>
    <row r="13" spans="1:11" x14ac:dyDescent="0.2">
      <c r="A13" s="132" t="s">
        <v>36</v>
      </c>
      <c r="B13" s="3" t="s">
        <v>213</v>
      </c>
      <c r="C13" s="57">
        <v>6.1519554999999997</v>
      </c>
      <c r="D13" s="5" t="str">
        <f t="shared" si="0"/>
        <v>N/A</v>
      </c>
      <c r="E13" s="57">
        <v>4.7989851056999999</v>
      </c>
      <c r="F13" s="5" t="str">
        <f t="shared" si="1"/>
        <v>N/A</v>
      </c>
      <c r="G13" s="57">
        <v>13.722230677000001</v>
      </c>
      <c r="H13" s="5" t="str">
        <f t="shared" si="2"/>
        <v>N/A</v>
      </c>
      <c r="I13" s="6">
        <v>-22</v>
      </c>
      <c r="J13" s="6">
        <v>185.9</v>
      </c>
      <c r="K13" s="112" t="str">
        <f t="shared" si="3"/>
        <v>No</v>
      </c>
    </row>
    <row r="14" spans="1:11" x14ac:dyDescent="0.2">
      <c r="A14" s="132" t="s">
        <v>37</v>
      </c>
      <c r="B14" s="3" t="s">
        <v>213</v>
      </c>
      <c r="C14" s="57">
        <v>0</v>
      </c>
      <c r="D14" s="5" t="str">
        <f t="shared" si="0"/>
        <v>N/A</v>
      </c>
      <c r="E14" s="57">
        <v>0.1060803317</v>
      </c>
      <c r="F14" s="5" t="str">
        <f t="shared" si="1"/>
        <v>N/A</v>
      </c>
      <c r="G14" s="57">
        <v>0.17588430720000001</v>
      </c>
      <c r="H14" s="5" t="str">
        <f t="shared" si="2"/>
        <v>N/A</v>
      </c>
      <c r="I14" s="6" t="s">
        <v>1749</v>
      </c>
      <c r="J14" s="6">
        <v>65.8</v>
      </c>
      <c r="K14" s="112" t="str">
        <f t="shared" si="3"/>
        <v>No</v>
      </c>
    </row>
    <row r="15" spans="1:11" x14ac:dyDescent="0.2">
      <c r="A15" s="132" t="s">
        <v>38</v>
      </c>
      <c r="B15" s="3" t="s">
        <v>213</v>
      </c>
      <c r="C15" s="57">
        <v>0.18238709489999999</v>
      </c>
      <c r="D15" s="5" t="str">
        <f t="shared" si="0"/>
        <v>N/A</v>
      </c>
      <c r="E15" s="57">
        <v>0.20420905950000001</v>
      </c>
      <c r="F15" s="5" t="str">
        <f t="shared" si="1"/>
        <v>N/A</v>
      </c>
      <c r="G15" s="57">
        <v>0.60665403689999997</v>
      </c>
      <c r="H15" s="5" t="str">
        <f t="shared" si="2"/>
        <v>N/A</v>
      </c>
      <c r="I15" s="6">
        <v>11.96</v>
      </c>
      <c r="J15" s="6">
        <v>197.1</v>
      </c>
      <c r="K15" s="112" t="str">
        <f t="shared" si="3"/>
        <v>No</v>
      </c>
    </row>
    <row r="16" spans="1:11" x14ac:dyDescent="0.2">
      <c r="A16" s="132" t="s">
        <v>378</v>
      </c>
      <c r="B16" s="3" t="s">
        <v>213</v>
      </c>
      <c r="C16" s="4">
        <v>2.7971122306999998</v>
      </c>
      <c r="D16" s="5" t="str">
        <f t="shared" ref="D16:D41" si="4">IF($B16="N/A","N/A",IF(C16&lt;0,"No","Yes"))</f>
        <v>N/A</v>
      </c>
      <c r="E16" s="4">
        <v>1.9823207901</v>
      </c>
      <c r="F16" s="5" t="str">
        <f t="shared" ref="F16:F41" si="5">IF($B16="N/A","N/A",IF(E16&lt;0,"No","Yes"))</f>
        <v>N/A</v>
      </c>
      <c r="G16" s="4">
        <v>39.318428701999999</v>
      </c>
      <c r="H16" s="5" t="str">
        <f t="shared" ref="H16:H41" si="6">IF($B16="N/A","N/A",IF(G16&lt;0,"No","Yes"))</f>
        <v>N/A</v>
      </c>
      <c r="I16" s="6">
        <v>-29.1</v>
      </c>
      <c r="J16" s="6">
        <v>1883</v>
      </c>
      <c r="K16" s="112" t="str">
        <f t="shared" ref="K16:K41" si="7">IF(J16="Div by 0", "N/A", IF(J16="N/A","N/A", IF(J16&gt;30, "No", IF(J16&lt;-30, "No", "Yes"))))</f>
        <v>No</v>
      </c>
    </row>
    <row r="17" spans="1:11" x14ac:dyDescent="0.2">
      <c r="A17" s="132" t="s">
        <v>379</v>
      </c>
      <c r="B17" s="3" t="s">
        <v>213</v>
      </c>
      <c r="C17" s="4">
        <v>0</v>
      </c>
      <c r="D17" s="5" t="str">
        <f t="shared" si="4"/>
        <v>N/A</v>
      </c>
      <c r="E17" s="4">
        <v>1.2115343000000001E-3</v>
      </c>
      <c r="F17" s="5" t="str">
        <f t="shared" si="5"/>
        <v>N/A</v>
      </c>
      <c r="G17" s="4">
        <v>3.1211804074999998</v>
      </c>
      <c r="H17" s="5" t="str">
        <f t="shared" si="6"/>
        <v>N/A</v>
      </c>
      <c r="I17" s="6" t="s">
        <v>1749</v>
      </c>
      <c r="J17" s="6">
        <v>258000</v>
      </c>
      <c r="K17" s="112" t="str">
        <f t="shared" si="7"/>
        <v>No</v>
      </c>
    </row>
    <row r="18" spans="1:11" x14ac:dyDescent="0.2">
      <c r="A18" s="132" t="s">
        <v>380</v>
      </c>
      <c r="B18" s="3" t="s">
        <v>213</v>
      </c>
      <c r="C18" s="4">
        <v>4.1662124366000004</v>
      </c>
      <c r="D18" s="5" t="str">
        <f t="shared" si="4"/>
        <v>N/A</v>
      </c>
      <c r="E18" s="4">
        <v>3.3917947377000002</v>
      </c>
      <c r="F18" s="5" t="str">
        <f t="shared" si="5"/>
        <v>N/A</v>
      </c>
      <c r="G18" s="4">
        <v>0.71551046750000002</v>
      </c>
      <c r="H18" s="5" t="str">
        <f t="shared" si="6"/>
        <v>N/A</v>
      </c>
      <c r="I18" s="6">
        <v>-18.600000000000001</v>
      </c>
      <c r="J18" s="6">
        <v>-78.900000000000006</v>
      </c>
      <c r="K18" s="112" t="str">
        <f t="shared" si="7"/>
        <v>No</v>
      </c>
    </row>
    <row r="19" spans="1:11" x14ac:dyDescent="0.2">
      <c r="A19" s="132" t="s">
        <v>381</v>
      </c>
      <c r="B19" s="3" t="s">
        <v>213</v>
      </c>
      <c r="C19" s="4">
        <v>10.112686841</v>
      </c>
      <c r="D19" s="5" t="str">
        <f t="shared" si="4"/>
        <v>N/A</v>
      </c>
      <c r="E19" s="4">
        <v>7.8705446347999999</v>
      </c>
      <c r="F19" s="5" t="str">
        <f t="shared" si="5"/>
        <v>N/A</v>
      </c>
      <c r="G19" s="4">
        <v>7.9558666612</v>
      </c>
      <c r="H19" s="5" t="str">
        <f t="shared" si="6"/>
        <v>N/A</v>
      </c>
      <c r="I19" s="6">
        <v>-22.2</v>
      </c>
      <c r="J19" s="6">
        <v>1.0840000000000001</v>
      </c>
      <c r="K19" s="112" t="str">
        <f t="shared" si="7"/>
        <v>Yes</v>
      </c>
    </row>
    <row r="20" spans="1:11" x14ac:dyDescent="0.2">
      <c r="A20" s="132" t="s">
        <v>382</v>
      </c>
      <c r="B20" s="3" t="s">
        <v>213</v>
      </c>
      <c r="C20" s="4">
        <v>12.370915091000001</v>
      </c>
      <c r="D20" s="5" t="str">
        <f t="shared" si="4"/>
        <v>N/A</v>
      </c>
      <c r="E20" s="4">
        <v>14.164423587</v>
      </c>
      <c r="F20" s="5" t="str">
        <f t="shared" si="5"/>
        <v>N/A</v>
      </c>
      <c r="G20" s="4">
        <v>2.7831857679000001</v>
      </c>
      <c r="H20" s="5" t="str">
        <f t="shared" si="6"/>
        <v>N/A</v>
      </c>
      <c r="I20" s="6">
        <v>14.5</v>
      </c>
      <c r="J20" s="6">
        <v>-80.400000000000006</v>
      </c>
      <c r="K20" s="112" t="str">
        <f t="shared" si="7"/>
        <v>No</v>
      </c>
    </row>
    <row r="21" spans="1:11" x14ac:dyDescent="0.2">
      <c r="A21" s="132" t="s">
        <v>383</v>
      </c>
      <c r="B21" s="3" t="s">
        <v>213</v>
      </c>
      <c r="C21" s="4">
        <v>1.1149203448</v>
      </c>
      <c r="D21" s="5" t="str">
        <f t="shared" si="4"/>
        <v>N/A</v>
      </c>
      <c r="E21" s="4">
        <v>0.86641413840000003</v>
      </c>
      <c r="F21" s="5" t="str">
        <f t="shared" si="5"/>
        <v>N/A</v>
      </c>
      <c r="G21" s="4">
        <v>0.1588608957</v>
      </c>
      <c r="H21" s="5" t="str">
        <f t="shared" si="6"/>
        <v>N/A</v>
      </c>
      <c r="I21" s="6">
        <v>-22.3</v>
      </c>
      <c r="J21" s="6">
        <v>-81.7</v>
      </c>
      <c r="K21" s="112" t="str">
        <f t="shared" si="7"/>
        <v>No</v>
      </c>
    </row>
    <row r="22" spans="1:11" x14ac:dyDescent="0.2">
      <c r="A22" s="132" t="s">
        <v>384</v>
      </c>
      <c r="B22" s="3" t="s">
        <v>213</v>
      </c>
      <c r="C22" s="4">
        <v>49.079868030999997</v>
      </c>
      <c r="D22" s="5" t="str">
        <f t="shared" si="4"/>
        <v>N/A</v>
      </c>
      <c r="E22" s="4">
        <v>48.068668092999999</v>
      </c>
      <c r="F22" s="5" t="str">
        <f t="shared" si="5"/>
        <v>N/A</v>
      </c>
      <c r="G22" s="4">
        <v>28.595892590999998</v>
      </c>
      <c r="H22" s="5" t="str">
        <f t="shared" si="6"/>
        <v>N/A</v>
      </c>
      <c r="I22" s="6">
        <v>-2.06</v>
      </c>
      <c r="J22" s="6">
        <v>-40.5</v>
      </c>
      <c r="K22" s="112" t="str">
        <f t="shared" si="7"/>
        <v>No</v>
      </c>
    </row>
    <row r="23" spans="1:11" x14ac:dyDescent="0.2">
      <c r="A23" s="132" t="s">
        <v>385</v>
      </c>
      <c r="B23" s="3" t="s">
        <v>213</v>
      </c>
      <c r="C23" s="4">
        <v>0</v>
      </c>
      <c r="D23" s="5" t="str">
        <f t="shared" si="4"/>
        <v>N/A</v>
      </c>
      <c r="E23" s="4">
        <v>0</v>
      </c>
      <c r="F23" s="5" t="str">
        <f t="shared" si="5"/>
        <v>N/A</v>
      </c>
      <c r="G23" s="4">
        <v>0</v>
      </c>
      <c r="H23" s="5" t="str">
        <f t="shared" si="6"/>
        <v>N/A</v>
      </c>
      <c r="I23" s="6" t="s">
        <v>1749</v>
      </c>
      <c r="J23" s="6" t="s">
        <v>1749</v>
      </c>
      <c r="K23" s="112" t="str">
        <f t="shared" si="7"/>
        <v>N/A</v>
      </c>
    </row>
    <row r="24" spans="1:11" x14ac:dyDescent="0.2">
      <c r="A24" s="132" t="s">
        <v>386</v>
      </c>
      <c r="B24" s="3" t="s">
        <v>213</v>
      </c>
      <c r="C24" s="4">
        <v>3.2531882587999998</v>
      </c>
      <c r="D24" s="5" t="str">
        <f t="shared" si="4"/>
        <v>N/A</v>
      </c>
      <c r="E24" s="4">
        <v>6.5512673275999997</v>
      </c>
      <c r="F24" s="5" t="str">
        <f t="shared" si="5"/>
        <v>N/A</v>
      </c>
      <c r="G24" s="4">
        <v>0.9259382867</v>
      </c>
      <c r="H24" s="5" t="str">
        <f t="shared" si="6"/>
        <v>N/A</v>
      </c>
      <c r="I24" s="6">
        <v>101.4</v>
      </c>
      <c r="J24" s="6">
        <v>-85.9</v>
      </c>
      <c r="K24" s="112" t="str">
        <f t="shared" si="7"/>
        <v>No</v>
      </c>
    </row>
    <row r="25" spans="1:11" x14ac:dyDescent="0.2">
      <c r="A25" s="132" t="s">
        <v>387</v>
      </c>
      <c r="B25" s="3" t="s">
        <v>213</v>
      </c>
      <c r="C25" s="4">
        <v>1.7369611269</v>
      </c>
      <c r="D25" s="5" t="str">
        <f t="shared" si="4"/>
        <v>N/A</v>
      </c>
      <c r="E25" s="4">
        <v>1.7791172426999999</v>
      </c>
      <c r="F25" s="5" t="str">
        <f t="shared" si="5"/>
        <v>N/A</v>
      </c>
      <c r="G25" s="4">
        <v>4.1706185268000002</v>
      </c>
      <c r="H25" s="5" t="str">
        <f t="shared" si="6"/>
        <v>N/A</v>
      </c>
      <c r="I25" s="6">
        <v>2.427</v>
      </c>
      <c r="J25" s="6">
        <v>134.4</v>
      </c>
      <c r="K25" s="112" t="str">
        <f t="shared" si="7"/>
        <v>No</v>
      </c>
    </row>
    <row r="26" spans="1:11" x14ac:dyDescent="0.2">
      <c r="A26" s="132" t="s">
        <v>388</v>
      </c>
      <c r="B26" s="3" t="s">
        <v>213</v>
      </c>
      <c r="C26" s="4">
        <v>0.5059177816</v>
      </c>
      <c r="D26" s="5" t="str">
        <f t="shared" si="4"/>
        <v>N/A</v>
      </c>
      <c r="E26" s="4">
        <v>0.26398914800000001</v>
      </c>
      <c r="F26" s="5" t="str">
        <f t="shared" si="5"/>
        <v>N/A</v>
      </c>
      <c r="G26" s="4">
        <v>4.5326735899999998E-2</v>
      </c>
      <c r="H26" s="5" t="str">
        <f t="shared" si="6"/>
        <v>N/A</v>
      </c>
      <c r="I26" s="6">
        <v>-47.8</v>
      </c>
      <c r="J26" s="6">
        <v>-82.8</v>
      </c>
      <c r="K26" s="112" t="str">
        <f t="shared" si="7"/>
        <v>No</v>
      </c>
    </row>
    <row r="27" spans="1:11" x14ac:dyDescent="0.2">
      <c r="A27" s="132" t="s">
        <v>389</v>
      </c>
      <c r="B27" s="3" t="s">
        <v>213</v>
      </c>
      <c r="C27" s="4">
        <v>1.0291035699999999E-2</v>
      </c>
      <c r="D27" s="5" t="str">
        <f t="shared" si="4"/>
        <v>N/A</v>
      </c>
      <c r="E27" s="4">
        <v>1.3911756000000001E-2</v>
      </c>
      <c r="F27" s="5" t="str">
        <f t="shared" si="5"/>
        <v>N/A</v>
      </c>
      <c r="G27" s="4">
        <v>1.707514E-3</v>
      </c>
      <c r="H27" s="5" t="str">
        <f t="shared" si="6"/>
        <v>N/A</v>
      </c>
      <c r="I27" s="6">
        <v>35.18</v>
      </c>
      <c r="J27" s="6">
        <v>-87.7</v>
      </c>
      <c r="K27" s="112" t="str">
        <f t="shared" si="7"/>
        <v>No</v>
      </c>
    </row>
    <row r="28" spans="1:11" x14ac:dyDescent="0.2">
      <c r="A28" s="132" t="s">
        <v>390</v>
      </c>
      <c r="B28" s="3" t="s">
        <v>213</v>
      </c>
      <c r="C28" s="4">
        <v>1.00730053E-2</v>
      </c>
      <c r="D28" s="5" t="str">
        <f t="shared" si="4"/>
        <v>N/A</v>
      </c>
      <c r="E28" s="4">
        <v>1.0193598999999999E-2</v>
      </c>
      <c r="F28" s="5" t="str">
        <f t="shared" si="5"/>
        <v>N/A</v>
      </c>
      <c r="G28" s="4">
        <v>1.5522855E-3</v>
      </c>
      <c r="H28" s="5" t="str">
        <f t="shared" si="6"/>
        <v>N/A</v>
      </c>
      <c r="I28" s="6">
        <v>1.1970000000000001</v>
      </c>
      <c r="J28" s="6">
        <v>-84.8</v>
      </c>
      <c r="K28" s="112" t="str">
        <f t="shared" si="7"/>
        <v>No</v>
      </c>
    </row>
    <row r="29" spans="1:11" x14ac:dyDescent="0.2">
      <c r="A29" s="132" t="s">
        <v>391</v>
      </c>
      <c r="B29" s="3" t="s">
        <v>213</v>
      </c>
      <c r="C29" s="4">
        <v>0</v>
      </c>
      <c r="D29" s="5" t="str">
        <f t="shared" si="4"/>
        <v>N/A</v>
      </c>
      <c r="E29" s="4">
        <v>2.4648457E-3</v>
      </c>
      <c r="F29" s="5" t="str">
        <f t="shared" si="5"/>
        <v>N/A</v>
      </c>
      <c r="G29" s="4">
        <v>9.3137100000000007E-5</v>
      </c>
      <c r="H29" s="5" t="str">
        <f t="shared" si="6"/>
        <v>N/A</v>
      </c>
      <c r="I29" s="6" t="s">
        <v>1749</v>
      </c>
      <c r="J29" s="6">
        <v>-96.2</v>
      </c>
      <c r="K29" s="112" t="str">
        <f t="shared" si="7"/>
        <v>No</v>
      </c>
    </row>
    <row r="30" spans="1:11" x14ac:dyDescent="0.2">
      <c r="A30" s="132" t="s">
        <v>392</v>
      </c>
      <c r="B30" s="3" t="s">
        <v>213</v>
      </c>
      <c r="C30" s="4">
        <v>7.2952977799999999E-2</v>
      </c>
      <c r="D30" s="5" t="str">
        <f t="shared" si="4"/>
        <v>N/A</v>
      </c>
      <c r="E30" s="4">
        <v>0</v>
      </c>
      <c r="F30" s="5" t="str">
        <f t="shared" si="5"/>
        <v>N/A</v>
      </c>
      <c r="G30" s="4">
        <v>0</v>
      </c>
      <c r="H30" s="5" t="str">
        <f t="shared" si="6"/>
        <v>N/A</v>
      </c>
      <c r="I30" s="6">
        <v>-100</v>
      </c>
      <c r="J30" s="6" t="s">
        <v>1749</v>
      </c>
      <c r="K30" s="112" t="str">
        <f t="shared" si="7"/>
        <v>N/A</v>
      </c>
    </row>
    <row r="31" spans="1:11" x14ac:dyDescent="0.2">
      <c r="A31" s="132" t="s">
        <v>393</v>
      </c>
      <c r="B31" s="3" t="s">
        <v>213</v>
      </c>
      <c r="C31" s="4">
        <v>6.0566233715999998</v>
      </c>
      <c r="D31" s="5" t="str">
        <f t="shared" si="4"/>
        <v>N/A</v>
      </c>
      <c r="E31" s="4">
        <v>5.0967995000000002E-2</v>
      </c>
      <c r="F31" s="5" t="str">
        <f t="shared" si="5"/>
        <v>N/A</v>
      </c>
      <c r="G31" s="4">
        <v>7.5130617000000004E-3</v>
      </c>
      <c r="H31" s="5" t="str">
        <f t="shared" si="6"/>
        <v>N/A</v>
      </c>
      <c r="I31" s="6">
        <v>-99.2</v>
      </c>
      <c r="J31" s="6">
        <v>-85.3</v>
      </c>
      <c r="K31" s="112" t="str">
        <f t="shared" si="7"/>
        <v>No</v>
      </c>
    </row>
    <row r="32" spans="1:11" x14ac:dyDescent="0.2">
      <c r="A32" s="132" t="s">
        <v>394</v>
      </c>
      <c r="B32" s="3" t="s">
        <v>213</v>
      </c>
      <c r="C32" s="4">
        <v>3.7370413599999999E-2</v>
      </c>
      <c r="D32" s="5" t="str">
        <f t="shared" si="4"/>
        <v>N/A</v>
      </c>
      <c r="E32" s="4">
        <v>2.12227389E-2</v>
      </c>
      <c r="F32" s="5" t="str">
        <f t="shared" si="5"/>
        <v>N/A</v>
      </c>
      <c r="G32" s="4">
        <v>5.0914964000000002E-3</v>
      </c>
      <c r="H32" s="5" t="str">
        <f t="shared" si="6"/>
        <v>N/A</v>
      </c>
      <c r="I32" s="6">
        <v>-43.2</v>
      </c>
      <c r="J32" s="6">
        <v>-76</v>
      </c>
      <c r="K32" s="112" t="str">
        <f t="shared" si="7"/>
        <v>No</v>
      </c>
    </row>
    <row r="33" spans="1:11" x14ac:dyDescent="0.2">
      <c r="A33" s="132" t="s">
        <v>395</v>
      </c>
      <c r="B33" s="3" t="s">
        <v>213</v>
      </c>
      <c r="C33" s="4">
        <v>0</v>
      </c>
      <c r="D33" s="5" t="str">
        <f t="shared" si="4"/>
        <v>N/A</v>
      </c>
      <c r="E33" s="4">
        <v>0</v>
      </c>
      <c r="F33" s="5" t="str">
        <f t="shared" si="5"/>
        <v>N/A</v>
      </c>
      <c r="G33" s="4">
        <v>0</v>
      </c>
      <c r="H33" s="5" t="str">
        <f t="shared" si="6"/>
        <v>N/A</v>
      </c>
      <c r="I33" s="6" t="s">
        <v>1749</v>
      </c>
      <c r="J33" s="6" t="s">
        <v>1749</v>
      </c>
      <c r="K33" s="112" t="str">
        <f t="shared" si="7"/>
        <v>N/A</v>
      </c>
    </row>
    <row r="34" spans="1:11" x14ac:dyDescent="0.2">
      <c r="A34" s="132" t="s">
        <v>396</v>
      </c>
      <c r="B34" s="3" t="s">
        <v>213</v>
      </c>
      <c r="C34" s="4">
        <v>0</v>
      </c>
      <c r="D34" s="5" t="str">
        <f t="shared" si="4"/>
        <v>N/A</v>
      </c>
      <c r="E34" s="4">
        <v>0</v>
      </c>
      <c r="F34" s="5" t="str">
        <f t="shared" si="5"/>
        <v>N/A</v>
      </c>
      <c r="G34" s="4">
        <v>0</v>
      </c>
      <c r="H34" s="5" t="str">
        <f t="shared" si="6"/>
        <v>N/A</v>
      </c>
      <c r="I34" s="6" t="s">
        <v>1749</v>
      </c>
      <c r="J34" s="6" t="s">
        <v>1749</v>
      </c>
      <c r="K34" s="112" t="str">
        <f t="shared" si="7"/>
        <v>N/A</v>
      </c>
    </row>
    <row r="35" spans="1:11" x14ac:dyDescent="0.2">
      <c r="A35" s="132" t="s">
        <v>397</v>
      </c>
      <c r="B35" s="3" t="s">
        <v>213</v>
      </c>
      <c r="C35" s="4">
        <v>0.4354067445</v>
      </c>
      <c r="D35" s="5" t="str">
        <f t="shared" si="4"/>
        <v>N/A</v>
      </c>
      <c r="E35" s="4">
        <v>2.1043515388</v>
      </c>
      <c r="F35" s="5" t="str">
        <f t="shared" si="5"/>
        <v>N/A</v>
      </c>
      <c r="G35" s="4">
        <v>0.47288824759999998</v>
      </c>
      <c r="H35" s="5" t="str">
        <f t="shared" si="6"/>
        <v>N/A</v>
      </c>
      <c r="I35" s="6">
        <v>383.3</v>
      </c>
      <c r="J35" s="6">
        <v>-77.5</v>
      </c>
      <c r="K35" s="112" t="str">
        <f t="shared" si="7"/>
        <v>No</v>
      </c>
    </row>
    <row r="36" spans="1:11" x14ac:dyDescent="0.2">
      <c r="A36" s="132" t="s">
        <v>398</v>
      </c>
      <c r="B36" s="3" t="s">
        <v>213</v>
      </c>
      <c r="C36" s="4">
        <v>0</v>
      </c>
      <c r="D36" s="5" t="str">
        <f t="shared" si="4"/>
        <v>N/A</v>
      </c>
      <c r="E36" s="4">
        <v>0</v>
      </c>
      <c r="F36" s="5" t="str">
        <f t="shared" si="5"/>
        <v>N/A</v>
      </c>
      <c r="G36" s="4">
        <v>0</v>
      </c>
      <c r="H36" s="5" t="str">
        <f t="shared" si="6"/>
        <v>N/A</v>
      </c>
      <c r="I36" s="6" t="s">
        <v>1749</v>
      </c>
      <c r="J36" s="6" t="s">
        <v>1749</v>
      </c>
      <c r="K36" s="112" t="str">
        <f t="shared" si="7"/>
        <v>N/A</v>
      </c>
    </row>
    <row r="37" spans="1:11" x14ac:dyDescent="0.2">
      <c r="A37" s="132" t="s">
        <v>399</v>
      </c>
      <c r="B37" s="3" t="s">
        <v>213</v>
      </c>
      <c r="C37" s="4">
        <v>0</v>
      </c>
      <c r="D37" s="5" t="str">
        <f t="shared" si="4"/>
        <v>N/A</v>
      </c>
      <c r="E37" s="4">
        <v>0</v>
      </c>
      <c r="F37" s="5" t="str">
        <f t="shared" si="5"/>
        <v>N/A</v>
      </c>
      <c r="G37" s="4">
        <v>0</v>
      </c>
      <c r="H37" s="5" t="str">
        <f t="shared" si="6"/>
        <v>N/A</v>
      </c>
      <c r="I37" s="6" t="s">
        <v>1749</v>
      </c>
      <c r="J37" s="6" t="s">
        <v>1749</v>
      </c>
      <c r="K37" s="112" t="str">
        <f t="shared" si="7"/>
        <v>N/A</v>
      </c>
    </row>
    <row r="38" spans="1:11" x14ac:dyDescent="0.2">
      <c r="A38" s="132" t="s">
        <v>400</v>
      </c>
      <c r="B38" s="3" t="s">
        <v>213</v>
      </c>
      <c r="C38" s="4">
        <v>0</v>
      </c>
      <c r="D38" s="5" t="str">
        <f t="shared" si="4"/>
        <v>N/A</v>
      </c>
      <c r="E38" s="4">
        <v>0</v>
      </c>
      <c r="F38" s="5" t="str">
        <f t="shared" si="5"/>
        <v>N/A</v>
      </c>
      <c r="G38" s="4">
        <v>0</v>
      </c>
      <c r="H38" s="5" t="str">
        <f t="shared" si="6"/>
        <v>N/A</v>
      </c>
      <c r="I38" s="6" t="s">
        <v>1749</v>
      </c>
      <c r="J38" s="6" t="s">
        <v>1749</v>
      </c>
      <c r="K38" s="112" t="str">
        <f t="shared" si="7"/>
        <v>N/A</v>
      </c>
    </row>
    <row r="39" spans="1:11" x14ac:dyDescent="0.2">
      <c r="A39" s="132" t="s">
        <v>401</v>
      </c>
      <c r="B39" s="3" t="s">
        <v>213</v>
      </c>
      <c r="C39" s="4">
        <v>8.2294273038999997</v>
      </c>
      <c r="D39" s="5" t="str">
        <f t="shared" si="4"/>
        <v>N/A</v>
      </c>
      <c r="E39" s="4">
        <v>12.844561402</v>
      </c>
      <c r="F39" s="5" t="str">
        <f t="shared" si="5"/>
        <v>N/A</v>
      </c>
      <c r="G39" s="4">
        <v>11.718420382</v>
      </c>
      <c r="H39" s="5" t="str">
        <f t="shared" si="6"/>
        <v>N/A</v>
      </c>
      <c r="I39" s="6">
        <v>56.08</v>
      </c>
      <c r="J39" s="6">
        <v>-8.77</v>
      </c>
      <c r="K39" s="112" t="str">
        <f t="shared" si="7"/>
        <v>Yes</v>
      </c>
    </row>
    <row r="40" spans="1:11" x14ac:dyDescent="0.2">
      <c r="A40" s="132" t="s">
        <v>402</v>
      </c>
      <c r="B40" s="3" t="s">
        <v>213</v>
      </c>
      <c r="C40" s="4">
        <v>0</v>
      </c>
      <c r="D40" s="5" t="str">
        <f t="shared" si="4"/>
        <v>N/A</v>
      </c>
      <c r="E40" s="4">
        <v>0</v>
      </c>
      <c r="F40" s="5" t="str">
        <f t="shared" si="5"/>
        <v>N/A</v>
      </c>
      <c r="G40" s="4">
        <v>0</v>
      </c>
      <c r="H40" s="5" t="str">
        <f t="shared" si="6"/>
        <v>N/A</v>
      </c>
      <c r="I40" s="6" t="s">
        <v>1749</v>
      </c>
      <c r="J40" s="6" t="s">
        <v>1749</v>
      </c>
      <c r="K40" s="112" t="str">
        <f t="shared" si="7"/>
        <v>N/A</v>
      </c>
    </row>
    <row r="41" spans="1:11" x14ac:dyDescent="0.2">
      <c r="A41" s="132" t="s">
        <v>403</v>
      </c>
      <c r="B41" s="3" t="s">
        <v>213</v>
      </c>
      <c r="C41" s="4">
        <v>1.00730053E-2</v>
      </c>
      <c r="D41" s="5" t="str">
        <f t="shared" si="4"/>
        <v>N/A</v>
      </c>
      <c r="E41" s="4">
        <v>1.2574890599999999E-2</v>
      </c>
      <c r="F41" s="5" t="str">
        <f t="shared" si="5"/>
        <v>N/A</v>
      </c>
      <c r="G41" s="4">
        <v>1.9248340000000001E-3</v>
      </c>
      <c r="H41" s="5" t="str">
        <f t="shared" si="6"/>
        <v>N/A</v>
      </c>
      <c r="I41" s="6">
        <v>24.84</v>
      </c>
      <c r="J41" s="6">
        <v>-84.7</v>
      </c>
      <c r="K41" s="112" t="str">
        <f t="shared" si="7"/>
        <v>No</v>
      </c>
    </row>
    <row r="42" spans="1:11" x14ac:dyDescent="0.2">
      <c r="A42" s="132" t="s">
        <v>32</v>
      </c>
      <c r="B42" s="3" t="s">
        <v>213</v>
      </c>
      <c r="C42" s="4">
        <v>100</v>
      </c>
      <c r="D42" s="5" t="str">
        <f t="shared" ref="D42:D51" si="8">IF($B42="N/A","N/A",IF(C42&lt;0,"No","Yes"))</f>
        <v>N/A</v>
      </c>
      <c r="E42" s="4">
        <v>100</v>
      </c>
      <c r="F42" s="5" t="str">
        <f t="shared" ref="F42:F51" si="9">IF($B42="N/A","N/A",IF(E42&lt;0,"No","Yes"))</f>
        <v>N/A</v>
      </c>
      <c r="G42" s="4">
        <v>100</v>
      </c>
      <c r="H42" s="5" t="str">
        <f t="shared" ref="H42:H51" si="10">IF($B42="N/A","N/A",IF(G42&lt;0,"No","Yes"))</f>
        <v>N/A</v>
      </c>
      <c r="I42" s="6">
        <v>0</v>
      </c>
      <c r="J42" s="6">
        <v>0</v>
      </c>
      <c r="K42" s="112" t="str">
        <f t="shared" ref="K42:K51" si="11">IF(J42="Div by 0", "N/A", IF(J42="N/A","N/A", IF(J42&gt;30, "No", IF(J42&lt;-30, "No", "Yes"))))</f>
        <v>Yes</v>
      </c>
    </row>
    <row r="43" spans="1:11" x14ac:dyDescent="0.2">
      <c r="A43" s="132" t="s">
        <v>39</v>
      </c>
      <c r="B43" s="3" t="s">
        <v>213</v>
      </c>
      <c r="C43" s="4">
        <v>100</v>
      </c>
      <c r="D43" s="5" t="str">
        <f t="shared" si="8"/>
        <v>N/A</v>
      </c>
      <c r="E43" s="4">
        <v>100</v>
      </c>
      <c r="F43" s="5" t="str">
        <f t="shared" si="9"/>
        <v>N/A</v>
      </c>
      <c r="G43" s="4">
        <v>100</v>
      </c>
      <c r="H43" s="5" t="str">
        <f t="shared" si="10"/>
        <v>N/A</v>
      </c>
      <c r="I43" s="6">
        <v>0</v>
      </c>
      <c r="J43" s="6">
        <v>0</v>
      </c>
      <c r="K43" s="112" t="str">
        <f t="shared" si="11"/>
        <v>Yes</v>
      </c>
    </row>
    <row r="44" spans="1:11" x14ac:dyDescent="0.2">
      <c r="A44" s="132" t="s">
        <v>40</v>
      </c>
      <c r="B44" s="3" t="s">
        <v>213</v>
      </c>
      <c r="C44" s="4">
        <v>5.1248485778999999</v>
      </c>
      <c r="D44" s="5" t="str">
        <f t="shared" si="8"/>
        <v>N/A</v>
      </c>
      <c r="E44" s="4">
        <v>3.7656992912999998</v>
      </c>
      <c r="F44" s="5" t="str">
        <f t="shared" si="9"/>
        <v>N/A</v>
      </c>
      <c r="G44" s="4">
        <v>82.850350055999996</v>
      </c>
      <c r="H44" s="5" t="str">
        <f t="shared" si="10"/>
        <v>N/A</v>
      </c>
      <c r="I44" s="6">
        <v>-26.5</v>
      </c>
      <c r="J44" s="6">
        <v>2100</v>
      </c>
      <c r="K44" s="112" t="str">
        <f t="shared" si="11"/>
        <v>No</v>
      </c>
    </row>
    <row r="45" spans="1:11" x14ac:dyDescent="0.2">
      <c r="A45" s="132" t="s">
        <v>163</v>
      </c>
      <c r="B45" s="3" t="s">
        <v>213</v>
      </c>
      <c r="C45" s="4">
        <v>76.130291489000001</v>
      </c>
      <c r="D45" s="5" t="str">
        <f t="shared" si="8"/>
        <v>N/A</v>
      </c>
      <c r="E45" s="4">
        <v>71.603181573000001</v>
      </c>
      <c r="F45" s="5" t="str">
        <f t="shared" si="9"/>
        <v>N/A</v>
      </c>
      <c r="G45" s="4">
        <v>94.706737571000005</v>
      </c>
      <c r="H45" s="5" t="str">
        <f t="shared" si="10"/>
        <v>N/A</v>
      </c>
      <c r="I45" s="6">
        <v>-5.95</v>
      </c>
      <c r="J45" s="6">
        <v>32.270000000000003</v>
      </c>
      <c r="K45" s="112" t="str">
        <f t="shared" si="11"/>
        <v>No</v>
      </c>
    </row>
    <row r="46" spans="1:11" x14ac:dyDescent="0.2">
      <c r="A46" s="132" t="s">
        <v>41</v>
      </c>
      <c r="B46" s="3" t="s">
        <v>213</v>
      </c>
      <c r="C46" s="4">
        <v>84.139968091</v>
      </c>
      <c r="D46" s="5" t="str">
        <f t="shared" si="8"/>
        <v>N/A</v>
      </c>
      <c r="E46" s="4">
        <v>71.872777264999996</v>
      </c>
      <c r="F46" s="5" t="str">
        <f t="shared" si="9"/>
        <v>N/A</v>
      </c>
      <c r="G46" s="4">
        <v>93.201515630000003</v>
      </c>
      <c r="H46" s="5" t="str">
        <f t="shared" si="10"/>
        <v>N/A</v>
      </c>
      <c r="I46" s="6">
        <v>-14.6</v>
      </c>
      <c r="J46" s="6">
        <v>29.68</v>
      </c>
      <c r="K46" s="112" t="str">
        <f t="shared" si="11"/>
        <v>Yes</v>
      </c>
    </row>
    <row r="47" spans="1:11" x14ac:dyDescent="0.2">
      <c r="A47" s="132" t="s">
        <v>42</v>
      </c>
      <c r="B47" s="3" t="s">
        <v>213</v>
      </c>
      <c r="C47" s="4">
        <v>76.881257821999995</v>
      </c>
      <c r="D47" s="5" t="str">
        <f t="shared" si="8"/>
        <v>N/A</v>
      </c>
      <c r="E47" s="4">
        <v>63.56622788</v>
      </c>
      <c r="F47" s="5" t="str">
        <f t="shared" si="9"/>
        <v>N/A</v>
      </c>
      <c r="G47" s="4">
        <v>60.386945476000001</v>
      </c>
      <c r="H47" s="5" t="str">
        <f t="shared" si="10"/>
        <v>N/A</v>
      </c>
      <c r="I47" s="6">
        <v>-17.3</v>
      </c>
      <c r="J47" s="6">
        <v>-5</v>
      </c>
      <c r="K47" s="112" t="str">
        <f t="shared" si="11"/>
        <v>Yes</v>
      </c>
    </row>
    <row r="48" spans="1:11" x14ac:dyDescent="0.2">
      <c r="A48" s="132" t="s">
        <v>43</v>
      </c>
      <c r="B48" s="3" t="s">
        <v>213</v>
      </c>
      <c r="C48" s="4">
        <v>77.451198067000007</v>
      </c>
      <c r="D48" s="5" t="str">
        <f t="shared" si="8"/>
        <v>N/A</v>
      </c>
      <c r="E48" s="4">
        <v>74.570684899</v>
      </c>
      <c r="F48" s="5" t="str">
        <f t="shared" si="9"/>
        <v>N/A</v>
      </c>
      <c r="G48" s="4">
        <v>95.788898586000002</v>
      </c>
      <c r="H48" s="5" t="str">
        <f t="shared" si="10"/>
        <v>N/A</v>
      </c>
      <c r="I48" s="6">
        <v>-3.72</v>
      </c>
      <c r="J48" s="6">
        <v>28.45</v>
      </c>
      <c r="K48" s="112" t="str">
        <f t="shared" si="11"/>
        <v>Yes</v>
      </c>
    </row>
    <row r="49" spans="1:12" x14ac:dyDescent="0.2">
      <c r="A49" s="132" t="s">
        <v>44</v>
      </c>
      <c r="B49" s="3" t="s">
        <v>213</v>
      </c>
      <c r="C49" s="4">
        <v>89.143426978999997</v>
      </c>
      <c r="D49" s="5" t="str">
        <f t="shared" si="8"/>
        <v>N/A</v>
      </c>
      <c r="E49" s="4">
        <v>87.544167342999998</v>
      </c>
      <c r="F49" s="5" t="str">
        <f t="shared" si="9"/>
        <v>N/A</v>
      </c>
      <c r="G49" s="4">
        <v>83.035333207999997</v>
      </c>
      <c r="H49" s="5" t="str">
        <f t="shared" si="10"/>
        <v>N/A</v>
      </c>
      <c r="I49" s="6">
        <v>-1.79</v>
      </c>
      <c r="J49" s="6">
        <v>-5.15</v>
      </c>
      <c r="K49" s="112" t="str">
        <f t="shared" si="11"/>
        <v>Yes</v>
      </c>
    </row>
    <row r="50" spans="1:12" x14ac:dyDescent="0.2">
      <c r="A50" s="132" t="s">
        <v>45</v>
      </c>
      <c r="B50" s="3" t="s">
        <v>213</v>
      </c>
      <c r="C50" s="4">
        <v>10.828563966000001</v>
      </c>
      <c r="D50" s="5" t="str">
        <f t="shared" si="8"/>
        <v>N/A</v>
      </c>
      <c r="E50" s="4">
        <v>12.368023077</v>
      </c>
      <c r="F50" s="5" t="str">
        <f t="shared" si="9"/>
        <v>N/A</v>
      </c>
      <c r="G50" s="4">
        <v>16.959848002000001</v>
      </c>
      <c r="H50" s="5" t="str">
        <f t="shared" si="10"/>
        <v>N/A</v>
      </c>
      <c r="I50" s="6">
        <v>14.22</v>
      </c>
      <c r="J50" s="6">
        <v>37.130000000000003</v>
      </c>
      <c r="K50" s="112" t="str">
        <f t="shared" si="11"/>
        <v>No</v>
      </c>
    </row>
    <row r="51" spans="1:12" x14ac:dyDescent="0.2">
      <c r="A51" s="132" t="s">
        <v>50</v>
      </c>
      <c r="B51" s="3" t="s">
        <v>213</v>
      </c>
      <c r="C51" s="4">
        <v>2.8009054500000002E-2</v>
      </c>
      <c r="D51" s="5" t="str">
        <f t="shared" si="8"/>
        <v>N/A</v>
      </c>
      <c r="E51" s="4">
        <v>8.7809579799999996E-2</v>
      </c>
      <c r="F51" s="5" t="str">
        <f t="shared" si="9"/>
        <v>N/A</v>
      </c>
      <c r="G51" s="4">
        <v>4.8187904999999996E-3</v>
      </c>
      <c r="H51" s="5" t="str">
        <f t="shared" si="10"/>
        <v>N/A</v>
      </c>
      <c r="I51" s="6">
        <v>213.5</v>
      </c>
      <c r="J51" s="6">
        <v>-94.5</v>
      </c>
      <c r="K51" s="112" t="str">
        <f t="shared" si="11"/>
        <v>No</v>
      </c>
      <c r="L51" s="38"/>
    </row>
    <row r="52" spans="1:12" s="38" customFormat="1" x14ac:dyDescent="0.2">
      <c r="A52" s="131" t="s">
        <v>898</v>
      </c>
      <c r="B52" s="3" t="s">
        <v>213</v>
      </c>
      <c r="C52" s="4" t="s">
        <v>213</v>
      </c>
      <c r="D52" s="5" t="str">
        <f t="shared" ref="D52:D57" si="12">IF($B52="N/A","N/A",IF(C52&lt;0,"No","Yes"))</f>
        <v>N/A</v>
      </c>
      <c r="E52" s="4">
        <v>16.923630308</v>
      </c>
      <c r="F52" s="5" t="str">
        <f t="shared" ref="F52:F57" si="13">IF($B52="N/A","N/A",IF(E52&lt;0,"No","Yes"))</f>
        <v>N/A</v>
      </c>
      <c r="G52" s="4">
        <v>0.98306239230000003</v>
      </c>
      <c r="H52" s="5" t="str">
        <f t="shared" ref="H52:H57" si="14">IF($B52="N/A","N/A",IF(G52&lt;0,"No","Yes"))</f>
        <v>N/A</v>
      </c>
      <c r="I52" s="6" t="s">
        <v>213</v>
      </c>
      <c r="J52" s="6">
        <v>-94.2</v>
      </c>
      <c r="K52" s="112" t="str">
        <f t="shared" ref="K52:K57" si="15">IF(J52="Div by 0", "N/A", IF(J52="N/A","N/A", IF(J52&gt;30, "No", IF(J52&lt;-30, "No", "Yes"))))</f>
        <v>No</v>
      </c>
    </row>
    <row r="53" spans="1:12" s="38" customFormat="1" x14ac:dyDescent="0.2">
      <c r="A53" s="131" t="s">
        <v>899</v>
      </c>
      <c r="B53" s="3" t="s">
        <v>213</v>
      </c>
      <c r="C53" s="4" t="s">
        <v>213</v>
      </c>
      <c r="D53" s="5" t="str">
        <f t="shared" si="12"/>
        <v>N/A</v>
      </c>
      <c r="E53" s="4">
        <v>0</v>
      </c>
      <c r="F53" s="5" t="str">
        <f t="shared" si="13"/>
        <v>N/A</v>
      </c>
      <c r="G53" s="4">
        <v>0</v>
      </c>
      <c r="H53" s="5" t="str">
        <f t="shared" si="14"/>
        <v>N/A</v>
      </c>
      <c r="I53" s="6" t="s">
        <v>213</v>
      </c>
      <c r="J53" s="6" t="s">
        <v>1749</v>
      </c>
      <c r="K53" s="112" t="str">
        <f t="shared" si="15"/>
        <v>N/A</v>
      </c>
    </row>
    <row r="54" spans="1:12" s="38" customFormat="1" x14ac:dyDescent="0.2">
      <c r="A54" s="131" t="s">
        <v>900</v>
      </c>
      <c r="B54" s="3" t="s">
        <v>213</v>
      </c>
      <c r="C54" s="4" t="s">
        <v>213</v>
      </c>
      <c r="D54" s="5" t="str">
        <f t="shared" si="12"/>
        <v>N/A</v>
      </c>
      <c r="E54" s="4">
        <v>0</v>
      </c>
      <c r="F54" s="5" t="str">
        <f t="shared" si="13"/>
        <v>N/A</v>
      </c>
      <c r="G54" s="4">
        <v>0</v>
      </c>
      <c r="H54" s="5" t="str">
        <f t="shared" si="14"/>
        <v>N/A</v>
      </c>
      <c r="I54" s="6" t="s">
        <v>213</v>
      </c>
      <c r="J54" s="6" t="s">
        <v>1749</v>
      </c>
      <c r="K54" s="112" t="str">
        <f t="shared" si="15"/>
        <v>N/A</v>
      </c>
    </row>
    <row r="55" spans="1:12" s="38" customFormat="1" x14ac:dyDescent="0.2">
      <c r="A55" s="131" t="s">
        <v>901</v>
      </c>
      <c r="B55" s="3" t="s">
        <v>213</v>
      </c>
      <c r="C55" s="4" t="s">
        <v>213</v>
      </c>
      <c r="D55" s="5" t="str">
        <f t="shared" si="12"/>
        <v>N/A</v>
      </c>
      <c r="E55" s="4">
        <v>0</v>
      </c>
      <c r="F55" s="5" t="str">
        <f t="shared" si="13"/>
        <v>N/A</v>
      </c>
      <c r="G55" s="4">
        <v>0</v>
      </c>
      <c r="H55" s="5" t="str">
        <f t="shared" si="14"/>
        <v>N/A</v>
      </c>
      <c r="I55" s="6" t="s">
        <v>213</v>
      </c>
      <c r="J55" s="6" t="s">
        <v>1749</v>
      </c>
      <c r="K55" s="112" t="str">
        <f t="shared" si="15"/>
        <v>N/A</v>
      </c>
    </row>
    <row r="56" spans="1:12" s="38" customFormat="1" ht="25.5" x14ac:dyDescent="0.2">
      <c r="A56" s="131" t="s">
        <v>902</v>
      </c>
      <c r="B56" s="3" t="s">
        <v>213</v>
      </c>
      <c r="C56" s="4" t="s">
        <v>213</v>
      </c>
      <c r="D56" s="5" t="str">
        <f t="shared" si="12"/>
        <v>N/A</v>
      </c>
      <c r="E56" s="4">
        <v>9.2745039999999994E-3</v>
      </c>
      <c r="F56" s="5" t="str">
        <f t="shared" si="13"/>
        <v>N/A</v>
      </c>
      <c r="G56" s="4">
        <v>7.1405132000000003E-3</v>
      </c>
      <c r="H56" s="5" t="str">
        <f t="shared" si="14"/>
        <v>N/A</v>
      </c>
      <c r="I56" s="6" t="s">
        <v>213</v>
      </c>
      <c r="J56" s="6">
        <v>-23</v>
      </c>
      <c r="K56" s="112" t="str">
        <f t="shared" si="15"/>
        <v>Yes</v>
      </c>
    </row>
    <row r="57" spans="1:12" s="38" customFormat="1" ht="25.5" x14ac:dyDescent="0.2">
      <c r="A57" s="138" t="s">
        <v>938</v>
      </c>
      <c r="B57" s="140" t="s">
        <v>213</v>
      </c>
      <c r="C57" s="125" t="s">
        <v>213</v>
      </c>
      <c r="D57" s="121" t="str">
        <f t="shared" si="12"/>
        <v>N/A</v>
      </c>
      <c r="E57" s="125">
        <v>4.8879142999999998E-3</v>
      </c>
      <c r="F57" s="121" t="str">
        <f t="shared" si="13"/>
        <v>N/A</v>
      </c>
      <c r="G57" s="125">
        <v>5.1225421000000004E-3</v>
      </c>
      <c r="H57" s="121" t="str">
        <f t="shared" si="14"/>
        <v>N/A</v>
      </c>
      <c r="I57" s="122" t="s">
        <v>213</v>
      </c>
      <c r="J57" s="122">
        <v>4.8</v>
      </c>
      <c r="K57" s="123" t="str">
        <f t="shared" si="15"/>
        <v>Yes</v>
      </c>
      <c r="L57" s="13"/>
    </row>
    <row r="58" spans="1:12" ht="12" customHeight="1" x14ac:dyDescent="0.2">
      <c r="A58" s="204" t="s">
        <v>1647</v>
      </c>
      <c r="B58" s="205"/>
      <c r="C58" s="205"/>
      <c r="D58" s="205"/>
      <c r="E58" s="205"/>
      <c r="F58" s="205"/>
      <c r="G58" s="205"/>
      <c r="H58" s="205"/>
      <c r="I58" s="205"/>
      <c r="J58" s="205"/>
      <c r="K58" s="206"/>
    </row>
    <row r="59" spans="1:12" x14ac:dyDescent="0.2">
      <c r="A59" s="193" t="s">
        <v>1645</v>
      </c>
      <c r="B59" s="194"/>
      <c r="C59" s="194"/>
      <c r="D59" s="194"/>
      <c r="E59" s="194"/>
      <c r="F59" s="194"/>
      <c r="G59" s="194"/>
      <c r="H59" s="194"/>
      <c r="I59" s="194"/>
      <c r="J59" s="194"/>
      <c r="K59" s="195"/>
    </row>
    <row r="60" spans="1:12" x14ac:dyDescent="0.2">
      <c r="A60" s="196" t="s">
        <v>1743</v>
      </c>
      <c r="B60" s="196"/>
      <c r="C60" s="196"/>
      <c r="D60" s="196"/>
      <c r="E60" s="196"/>
      <c r="F60" s="196"/>
      <c r="G60" s="196"/>
      <c r="H60" s="196"/>
      <c r="I60" s="196"/>
      <c r="J60" s="196"/>
      <c r="K60" s="197"/>
    </row>
  </sheetData>
  <mergeCells count="7">
    <mergeCell ref="A60:K60"/>
    <mergeCell ref="A1:K1"/>
    <mergeCell ref="A2:K2"/>
    <mergeCell ref="A4:K4"/>
    <mergeCell ref="A58:K58"/>
    <mergeCell ref="A59:K59"/>
    <mergeCell ref="A3:K3"/>
  </mergeCells>
  <printOptions headings="1"/>
  <pageMargins left="0.75" right="0.75" top="1" bottom="0.75" header="0.5" footer="0.5"/>
  <pageSetup scale="52" orientation="landscape" useFirstPageNumber="1" r:id="rId1"/>
  <headerFooter alignWithMargins="0">
    <oddFooter>&amp;R&amp;A Page &amp;P</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RowHeight="12.75" x14ac:dyDescent="0.2"/>
  <cols>
    <col min="1" max="1" width="77.28515625" style="13" customWidth="1"/>
    <col min="2" max="2" width="17.85546875"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5" style="13" customWidth="1"/>
    <col min="12" max="16384" width="9.140625" style="13"/>
  </cols>
  <sheetData>
    <row r="1" spans="1:11" s="12" customFormat="1" ht="18.75" customHeight="1" x14ac:dyDescent="0.2">
      <c r="A1" s="184" t="s">
        <v>1712</v>
      </c>
      <c r="B1" s="185"/>
      <c r="C1" s="185"/>
      <c r="D1" s="185"/>
      <c r="E1" s="185"/>
      <c r="F1" s="185"/>
      <c r="G1" s="185"/>
      <c r="H1" s="185"/>
      <c r="I1" s="185"/>
      <c r="J1" s="185"/>
      <c r="K1" s="186"/>
    </row>
    <row r="2" spans="1:11" x14ac:dyDescent="0.2">
      <c r="A2" s="190" t="s">
        <v>1601</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ht="55.5" customHeight="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s="16" customFormat="1" ht="12.75" customHeight="1" x14ac:dyDescent="0.2">
      <c r="A6" s="135" t="s">
        <v>344</v>
      </c>
      <c r="B6" s="5" t="s">
        <v>213</v>
      </c>
      <c r="C6" s="15">
        <v>7</v>
      </c>
      <c r="D6" s="5" t="s">
        <v>213</v>
      </c>
      <c r="E6" s="15">
        <v>7</v>
      </c>
      <c r="F6" s="5" t="s">
        <v>213</v>
      </c>
      <c r="G6" s="15" t="s">
        <v>1747</v>
      </c>
      <c r="H6" s="5" t="s">
        <v>213</v>
      </c>
      <c r="I6" s="96" t="s">
        <v>213</v>
      </c>
      <c r="J6" s="96" t="s">
        <v>213</v>
      </c>
      <c r="K6" s="112" t="s">
        <v>213</v>
      </c>
    </row>
    <row r="7" spans="1:11" x14ac:dyDescent="0.2">
      <c r="A7" s="111" t="s">
        <v>12</v>
      </c>
      <c r="B7" s="17" t="s">
        <v>213</v>
      </c>
      <c r="C7" s="18">
        <v>1776050</v>
      </c>
      <c r="D7" s="19" t="str">
        <f>IF($B7="N/A","N/A",IF(C7&gt;15,"No",IF(C7&lt;-15,"No","Yes")))</f>
        <v>N/A</v>
      </c>
      <c r="E7" s="18">
        <v>1840039</v>
      </c>
      <c r="F7" s="19" t="str">
        <f>IF($B7="N/A","N/A",IF(E7&gt;15,"No",IF(E7&lt;-15,"No","Yes")))</f>
        <v>N/A</v>
      </c>
      <c r="G7" s="18">
        <v>2429306</v>
      </c>
      <c r="H7" s="19" t="str">
        <f>IF($B7="N/A","N/A",IF(G7&gt;15,"No",IF(G7&lt;-15,"No","Yes")))</f>
        <v>N/A</v>
      </c>
      <c r="I7" s="20">
        <v>3.6030000000000002</v>
      </c>
      <c r="J7" s="20">
        <v>32.020000000000003</v>
      </c>
      <c r="K7" s="113" t="str">
        <f t="shared" ref="K7:K22" si="0">IF(J7="Div by 0", "N/A", IF(J7="N/A","N/A", IF(J7&gt;30, "No", IF(J7&lt;-30, "No", "Yes"))))</f>
        <v>No</v>
      </c>
    </row>
    <row r="8" spans="1:11" x14ac:dyDescent="0.2">
      <c r="A8" s="111" t="s">
        <v>362</v>
      </c>
      <c r="B8" s="17" t="s">
        <v>213</v>
      </c>
      <c r="C8" s="21">
        <v>32.699642464999997</v>
      </c>
      <c r="D8" s="19" t="str">
        <f>IF($B8="N/A","N/A",IF(C8&gt;15,"No",IF(C8&lt;-15,"No","Yes")))</f>
        <v>N/A</v>
      </c>
      <c r="E8" s="21">
        <v>31.326509927</v>
      </c>
      <c r="F8" s="19" t="str">
        <f>IF($B8="N/A","N/A",IF(E8&gt;15,"No",IF(E8&lt;-15,"No","Yes")))</f>
        <v>N/A</v>
      </c>
      <c r="G8" s="21">
        <v>23.175425409999999</v>
      </c>
      <c r="H8" s="19" t="str">
        <f>IF($B8="N/A","N/A",IF(G8&gt;15,"No",IF(G8&lt;-15,"No","Yes")))</f>
        <v>N/A</v>
      </c>
      <c r="I8" s="20">
        <v>-4.2</v>
      </c>
      <c r="J8" s="20">
        <v>-26</v>
      </c>
      <c r="K8" s="113" t="str">
        <f t="shared" si="0"/>
        <v>Yes</v>
      </c>
    </row>
    <row r="9" spans="1:11" x14ac:dyDescent="0.2">
      <c r="A9" s="111" t="s">
        <v>119</v>
      </c>
      <c r="B9" s="22" t="s">
        <v>213</v>
      </c>
      <c r="C9" s="5">
        <v>67.300357535000003</v>
      </c>
      <c r="D9" s="5" t="str">
        <f>IF($B9="N/A","N/A",IF(C9&gt;15,"No",IF(C9&lt;-15,"No","Yes")))</f>
        <v>N/A</v>
      </c>
      <c r="E9" s="5">
        <v>68.673490072999996</v>
      </c>
      <c r="F9" s="5" t="str">
        <f>IF($B9="N/A","N/A",IF(E9&gt;15,"No",IF(E9&lt;-15,"No","Yes")))</f>
        <v>N/A</v>
      </c>
      <c r="G9" s="5">
        <v>76.824574589999997</v>
      </c>
      <c r="H9" s="5" t="str">
        <f>IF($B9="N/A","N/A",IF(G9&gt;15,"No",IF(G9&lt;-15,"No","Yes")))</f>
        <v>N/A</v>
      </c>
      <c r="I9" s="6">
        <v>2.04</v>
      </c>
      <c r="J9" s="6">
        <v>11.87</v>
      </c>
      <c r="K9" s="112" t="str">
        <f t="shared" si="0"/>
        <v>Yes</v>
      </c>
    </row>
    <row r="10" spans="1:11" x14ac:dyDescent="0.2">
      <c r="A10" s="111" t="s">
        <v>120</v>
      </c>
      <c r="B10" s="22" t="s">
        <v>213</v>
      </c>
      <c r="C10" s="5">
        <v>0</v>
      </c>
      <c r="D10" s="5" t="str">
        <f>IF($B10="N/A","N/A",IF(C10&gt;15,"No",IF(C10&lt;-15,"No","Yes")))</f>
        <v>N/A</v>
      </c>
      <c r="E10" s="5">
        <v>0</v>
      </c>
      <c r="F10" s="5" t="str">
        <f>IF($B10="N/A","N/A",IF(E10&gt;15,"No",IF(E10&lt;-15,"No","Yes")))</f>
        <v>N/A</v>
      </c>
      <c r="G10" s="5">
        <v>0</v>
      </c>
      <c r="H10" s="5" t="str">
        <f>IF($B10="N/A","N/A",IF(G10&gt;15,"No",IF(G10&lt;-15,"No","Yes")))</f>
        <v>N/A</v>
      </c>
      <c r="I10" s="6" t="s">
        <v>1749</v>
      </c>
      <c r="J10" s="6" t="s">
        <v>1749</v>
      </c>
      <c r="K10" s="112" t="str">
        <f t="shared" si="0"/>
        <v>N/A</v>
      </c>
    </row>
    <row r="11" spans="1:11" x14ac:dyDescent="0.2">
      <c r="A11" s="111" t="s">
        <v>839</v>
      </c>
      <c r="B11" s="22" t="s">
        <v>214</v>
      </c>
      <c r="C11" s="5">
        <v>24.825201993</v>
      </c>
      <c r="D11" s="5" t="str">
        <f>IF(OR($B11="N/A",$C11="N/A"),"N/A",IF(C11&gt;100,"No",IF(C11&lt;95,"No","Yes")))</f>
        <v>No</v>
      </c>
      <c r="E11" s="5">
        <v>31.326401233999999</v>
      </c>
      <c r="F11" s="5" t="str">
        <f>IF(OR($B11="N/A",$E11="N/A"),"N/A",IF(E11&gt;100,"No",IF(E11&lt;95,"No","Yes")))</f>
        <v>No</v>
      </c>
      <c r="G11" s="5">
        <v>23.175301917999999</v>
      </c>
      <c r="H11" s="5" t="str">
        <f>IF($B11="N/A","N/A",IF(G11&gt;100,"No",IF(G11&lt;95,"No","Yes")))</f>
        <v>No</v>
      </c>
      <c r="I11" s="6">
        <v>26.19</v>
      </c>
      <c r="J11" s="6">
        <v>-26</v>
      </c>
      <c r="K11" s="112" t="str">
        <f t="shared" si="0"/>
        <v>Yes</v>
      </c>
    </row>
    <row r="12" spans="1:11" x14ac:dyDescent="0.2">
      <c r="A12" s="111" t="s">
        <v>348</v>
      </c>
      <c r="B12" s="22" t="s">
        <v>213</v>
      </c>
      <c r="C12" s="5">
        <v>100</v>
      </c>
      <c r="D12" s="5" t="str">
        <f t="shared" ref="D12:D13" si="1">IF(OR($B12="N/A",$C12="N/A"),"N/A",IF(C12&gt;100,"No",IF(C12&lt;95,"No","Yes")))</f>
        <v>N/A</v>
      </c>
      <c r="E12" s="5">
        <v>100</v>
      </c>
      <c r="F12" s="5" t="str">
        <f t="shared" ref="F12:F13" si="2">IF(OR($B12="N/A",$E12="N/A"),"N/A",IF(E12&gt;100,"No",IF(E12&lt;95,"No","Yes")))</f>
        <v>N/A</v>
      </c>
      <c r="G12" s="5">
        <v>74.766562640000004</v>
      </c>
      <c r="H12" s="5" t="str">
        <f t="shared" ref="H12:H13" si="3">IF($B12="N/A","N/A",IF(G12&gt;100,"No",IF(G12&lt;95,"No","Yes")))</f>
        <v>N/A</v>
      </c>
      <c r="I12" s="6">
        <v>0</v>
      </c>
      <c r="J12" s="6">
        <v>-25.2</v>
      </c>
      <c r="K12" s="112" t="str">
        <f t="shared" si="0"/>
        <v>Yes</v>
      </c>
    </row>
    <row r="13" spans="1:11" x14ac:dyDescent="0.2">
      <c r="A13" s="111" t="s">
        <v>840</v>
      </c>
      <c r="B13" s="22" t="s">
        <v>214</v>
      </c>
      <c r="C13" s="5">
        <v>1.7398158800000001E-2</v>
      </c>
      <c r="D13" s="5" t="str">
        <f t="shared" si="1"/>
        <v>No</v>
      </c>
      <c r="E13" s="5">
        <v>4.7825072999999997E-3</v>
      </c>
      <c r="F13" s="5" t="str">
        <f t="shared" si="2"/>
        <v>No</v>
      </c>
      <c r="G13" s="5">
        <v>7.4095240000000004E-4</v>
      </c>
      <c r="H13" s="5" t="str">
        <f t="shared" si="3"/>
        <v>No</v>
      </c>
      <c r="I13" s="6">
        <v>-72.5</v>
      </c>
      <c r="J13" s="6">
        <v>-84.5</v>
      </c>
      <c r="K13" s="112" t="str">
        <f t="shared" si="0"/>
        <v>No</v>
      </c>
    </row>
    <row r="14" spans="1:11" x14ac:dyDescent="0.2">
      <c r="A14" s="111" t="s">
        <v>13</v>
      </c>
      <c r="B14" s="22" t="s">
        <v>213</v>
      </c>
      <c r="C14" s="23">
        <v>580762</v>
      </c>
      <c r="D14" s="5" t="str">
        <f>IF($B14="N/A","N/A",IF(C14&gt;15,"No",IF(C14&lt;-15,"No","Yes")))</f>
        <v>N/A</v>
      </c>
      <c r="E14" s="23">
        <v>576420</v>
      </c>
      <c r="F14" s="5" t="str">
        <f>IF($B14="N/A","N/A",IF(E14&gt;15,"No",IF(E14&lt;-15,"No","Yes")))</f>
        <v>N/A</v>
      </c>
      <c r="G14" s="23">
        <v>563002</v>
      </c>
      <c r="H14" s="5" t="str">
        <f>IF($B14="N/A","N/A",IF(G14&gt;15,"No",IF(G14&lt;-15,"No","Yes")))</f>
        <v>N/A</v>
      </c>
      <c r="I14" s="6">
        <v>-0.748</v>
      </c>
      <c r="J14" s="6">
        <v>-2.33</v>
      </c>
      <c r="K14" s="112" t="str">
        <f t="shared" si="0"/>
        <v>Yes</v>
      </c>
    </row>
    <row r="15" spans="1:11" ht="14.25" customHeight="1" x14ac:dyDescent="0.2">
      <c r="A15" s="111" t="s">
        <v>444</v>
      </c>
      <c r="B15" s="22" t="s">
        <v>213</v>
      </c>
      <c r="C15" s="5">
        <v>9.1775977100000003E-2</v>
      </c>
      <c r="D15" s="5" t="str">
        <f>IF($B15="N/A","N/A",IF(C15&gt;15,"No",IF(C15&lt;-15,"No","Yes")))</f>
        <v>N/A</v>
      </c>
      <c r="E15" s="5">
        <v>1.734846E-4</v>
      </c>
      <c r="F15" s="5" t="str">
        <f>IF($B15="N/A","N/A",IF(E15&gt;15,"No",IF(E15&lt;-15,"No","Yes")))</f>
        <v>N/A</v>
      </c>
      <c r="G15" s="5">
        <v>0.5193587234</v>
      </c>
      <c r="H15" s="5" t="str">
        <f>IF($B15="N/A","N/A",IF(G15&gt;15,"No",IF(G15&lt;-15,"No","Yes")))</f>
        <v>N/A</v>
      </c>
      <c r="I15" s="6">
        <v>-99.8</v>
      </c>
      <c r="J15" s="6">
        <v>299000</v>
      </c>
      <c r="K15" s="112" t="str">
        <f t="shared" si="0"/>
        <v>No</v>
      </c>
    </row>
    <row r="16" spans="1:11" ht="12.75" customHeight="1" x14ac:dyDescent="0.2">
      <c r="A16" s="111" t="s">
        <v>862</v>
      </c>
      <c r="B16" s="22" t="s">
        <v>213</v>
      </c>
      <c r="C16" s="24">
        <v>137.57223264999999</v>
      </c>
      <c r="D16" s="5" t="str">
        <f>IF($B16="N/A","N/A",IF(C16&gt;15,"No",IF(C16&lt;-15,"No","Yes")))</f>
        <v>N/A</v>
      </c>
      <c r="E16" s="24">
        <v>72</v>
      </c>
      <c r="F16" s="5" t="str">
        <f>IF($B16="N/A","N/A",IF(E16&gt;15,"No",IF(E16&lt;-15,"No","Yes")))</f>
        <v>N/A</v>
      </c>
      <c r="G16" s="24">
        <v>32.684336524999999</v>
      </c>
      <c r="H16" s="5" t="str">
        <f>IF($B16="N/A","N/A",IF(G16&gt;15,"No",IF(G16&lt;-15,"No","Yes")))</f>
        <v>N/A</v>
      </c>
      <c r="I16" s="6">
        <v>-47.7</v>
      </c>
      <c r="J16" s="6">
        <v>-54.6</v>
      </c>
      <c r="K16" s="112" t="str">
        <f t="shared" si="0"/>
        <v>No</v>
      </c>
    </row>
    <row r="17" spans="1:11" x14ac:dyDescent="0.2">
      <c r="A17" s="111" t="s">
        <v>131</v>
      </c>
      <c r="B17" s="22" t="s">
        <v>213</v>
      </c>
      <c r="C17" s="23">
        <v>32</v>
      </c>
      <c r="D17" s="5" t="str">
        <f>IF($B17="N/A","N/A",IF(C17&gt;15,"No",IF(C17&lt;-15,"No","Yes")))</f>
        <v>N/A</v>
      </c>
      <c r="E17" s="23">
        <v>12994</v>
      </c>
      <c r="F17" s="5" t="str">
        <f>IF($B17="N/A","N/A",IF(E17&gt;15,"No",IF(E17&lt;-15,"No","Yes")))</f>
        <v>N/A</v>
      </c>
      <c r="G17" s="23">
        <v>4132</v>
      </c>
      <c r="H17" s="5" t="str">
        <f>IF($B17="N/A","N/A",IF(G17&gt;15,"No",IF(G17&lt;-15,"No","Yes")))</f>
        <v>N/A</v>
      </c>
      <c r="I17" s="6">
        <v>40506</v>
      </c>
      <c r="J17" s="6">
        <v>-68.2</v>
      </c>
      <c r="K17" s="112" t="str">
        <f t="shared" si="0"/>
        <v>No</v>
      </c>
    </row>
    <row r="18" spans="1:11" x14ac:dyDescent="0.2">
      <c r="A18" s="111" t="s">
        <v>346</v>
      </c>
      <c r="B18" s="22" t="s">
        <v>213</v>
      </c>
      <c r="C18" s="4">
        <v>1.8017510999999999E-3</v>
      </c>
      <c r="D18" s="5" t="str">
        <f>IF($B18="N/A","N/A",IF(C18&gt;15,"No",IF(C18&lt;-15,"No","Yes")))</f>
        <v>N/A</v>
      </c>
      <c r="E18" s="4">
        <v>0.70618068420000002</v>
      </c>
      <c r="F18" s="5" t="str">
        <f>IF($B18="N/A","N/A",IF(E18&gt;15,"No",IF(E18&lt;-15,"No","Yes")))</f>
        <v>N/A</v>
      </c>
      <c r="G18" s="4">
        <v>0.17008972929999999</v>
      </c>
      <c r="H18" s="5" t="str">
        <f>IF($B18="N/A","N/A",IF(G18&gt;15,"No",IF(G18&lt;-15,"No","Yes")))</f>
        <v>N/A</v>
      </c>
      <c r="I18" s="6">
        <v>39094</v>
      </c>
      <c r="J18" s="6">
        <v>-75.900000000000006</v>
      </c>
      <c r="K18" s="112" t="str">
        <f t="shared" si="0"/>
        <v>No</v>
      </c>
    </row>
    <row r="19" spans="1:11" ht="27.75" customHeight="1" x14ac:dyDescent="0.2">
      <c r="A19" s="111" t="s">
        <v>841</v>
      </c>
      <c r="B19" s="22" t="s">
        <v>213</v>
      </c>
      <c r="C19" s="24">
        <v>27.53125</v>
      </c>
      <c r="D19" s="5" t="str">
        <f>IF($B19="N/A","N/A",IF(C19&gt;60,"No",IF(C19&lt;15,"No","Yes")))</f>
        <v>N/A</v>
      </c>
      <c r="E19" s="24">
        <v>51.213560104999999</v>
      </c>
      <c r="F19" s="5" t="str">
        <f>IF($B19="N/A","N/A",IF(E19&gt;60,"No",IF(E19&lt;15,"No","Yes")))</f>
        <v>N/A</v>
      </c>
      <c r="G19" s="24">
        <v>54.366408518999997</v>
      </c>
      <c r="H19" s="5" t="str">
        <f>IF($B19="N/A","N/A",IF(G19&gt;60,"No",IF(G19&lt;15,"No","Yes")))</f>
        <v>N/A</v>
      </c>
      <c r="I19" s="6">
        <v>86.02</v>
      </c>
      <c r="J19" s="6">
        <v>6.1559999999999997</v>
      </c>
      <c r="K19" s="112" t="str">
        <f t="shared" si="0"/>
        <v>Yes</v>
      </c>
    </row>
    <row r="20" spans="1:11" x14ac:dyDescent="0.2">
      <c r="A20" s="111" t="s">
        <v>27</v>
      </c>
      <c r="B20" s="22" t="s">
        <v>217</v>
      </c>
      <c r="C20" s="23">
        <v>0</v>
      </c>
      <c r="D20" s="5" t="str">
        <f>IF($B20="N/A","N/A",IF(C20="N/A","N/A",IF(C20=0,"Yes","No")))</f>
        <v>Yes</v>
      </c>
      <c r="E20" s="23">
        <v>0</v>
      </c>
      <c r="F20" s="5" t="str">
        <f>IF($B20="N/A","N/A",IF(E20="N/A","N/A",IF(E20=0,"Yes","No")))</f>
        <v>Yes</v>
      </c>
      <c r="G20" s="23">
        <v>0</v>
      </c>
      <c r="H20" s="5" t="str">
        <f>IF($B20="N/A","N/A",IF(G20=0,"Yes","No"))</f>
        <v>Yes</v>
      </c>
      <c r="I20" s="6" t="s">
        <v>1749</v>
      </c>
      <c r="J20" s="6" t="s">
        <v>1749</v>
      </c>
      <c r="K20" s="112" t="str">
        <f t="shared" si="0"/>
        <v>N/A</v>
      </c>
    </row>
    <row r="21" spans="1:11" x14ac:dyDescent="0.2">
      <c r="A21" s="111" t="s">
        <v>842</v>
      </c>
      <c r="B21" s="22" t="s">
        <v>213</v>
      </c>
      <c r="C21" s="5">
        <v>0</v>
      </c>
      <c r="D21" s="5" t="str">
        <f>IF($B21="N/A","N/A",IF(C21&gt;15,"No",IF(C21&lt;-15,"No","Yes")))</f>
        <v>N/A</v>
      </c>
      <c r="E21" s="5">
        <v>0</v>
      </c>
      <c r="F21" s="5" t="str">
        <f>IF($B21="N/A","N/A",IF(E21&gt;15,"No",IF(E21&lt;-15,"No","Yes")))</f>
        <v>N/A</v>
      </c>
      <c r="G21" s="5">
        <v>0</v>
      </c>
      <c r="H21" s="5" t="str">
        <f>IF($B21="N/A","N/A",IF(G21&gt;15,"No",IF(G21&lt;-15,"No","Yes")))</f>
        <v>N/A</v>
      </c>
      <c r="I21" s="6" t="s">
        <v>1749</v>
      </c>
      <c r="J21" s="6" t="s">
        <v>1749</v>
      </c>
      <c r="K21" s="112" t="str">
        <f t="shared" si="0"/>
        <v>N/A</v>
      </c>
    </row>
    <row r="22" spans="1:11" x14ac:dyDescent="0.2">
      <c r="A22" s="119" t="s">
        <v>1725</v>
      </c>
      <c r="B22" s="120" t="s">
        <v>213</v>
      </c>
      <c r="C22" s="141">
        <v>0</v>
      </c>
      <c r="D22" s="121" t="str">
        <f>IF($B22="N/A","N/A",IF(C22&gt;15,"No",IF(C22&lt;-15,"No","Yes")))</f>
        <v>N/A</v>
      </c>
      <c r="E22" s="141">
        <v>0</v>
      </c>
      <c r="F22" s="121" t="str">
        <f>IF($B22="N/A","N/A",IF(E22&gt;15,"No",IF(E22&lt;-15,"No","Yes")))</f>
        <v>N/A</v>
      </c>
      <c r="G22" s="141">
        <v>0</v>
      </c>
      <c r="H22" s="121" t="str">
        <f>IF($B22="N/A","N/A",IF(G22&gt;15,"No",IF(G22&lt;-15,"No","Yes")))</f>
        <v>N/A</v>
      </c>
      <c r="I22" s="122" t="s">
        <v>1749</v>
      </c>
      <c r="J22" s="122" t="s">
        <v>1749</v>
      </c>
      <c r="K22" s="123" t="str">
        <f t="shared" si="0"/>
        <v>N/A</v>
      </c>
    </row>
    <row r="23" spans="1:11" ht="12" customHeight="1" x14ac:dyDescent="0.2">
      <c r="A23" s="204" t="s">
        <v>1647</v>
      </c>
      <c r="B23" s="205"/>
      <c r="C23" s="205"/>
      <c r="D23" s="205"/>
      <c r="E23" s="205"/>
      <c r="F23" s="205"/>
      <c r="G23" s="205"/>
      <c r="H23" s="205"/>
      <c r="I23" s="205"/>
      <c r="J23" s="205"/>
      <c r="K23" s="206"/>
    </row>
    <row r="24" spans="1:11" x14ac:dyDescent="0.2">
      <c r="A24" s="193" t="s">
        <v>1645</v>
      </c>
      <c r="B24" s="194"/>
      <c r="C24" s="194"/>
      <c r="D24" s="194"/>
      <c r="E24" s="194"/>
      <c r="F24" s="194"/>
      <c r="G24" s="194"/>
      <c r="H24" s="194"/>
      <c r="I24" s="194"/>
      <c r="J24" s="194"/>
      <c r="K24" s="195"/>
    </row>
    <row r="25" spans="1:11" x14ac:dyDescent="0.2">
      <c r="A25" s="196" t="s">
        <v>1743</v>
      </c>
      <c r="B25" s="196"/>
      <c r="C25" s="196"/>
      <c r="D25" s="196"/>
      <c r="E25" s="196"/>
      <c r="F25" s="196"/>
      <c r="G25" s="196"/>
      <c r="H25" s="196"/>
      <c r="I25" s="196"/>
      <c r="J25" s="196"/>
      <c r="K25" s="197"/>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RowHeight="12.75" x14ac:dyDescent="0.2"/>
  <cols>
    <col min="1" max="1" width="77.28515625" style="13"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1712</v>
      </c>
      <c r="B1" s="185"/>
      <c r="C1" s="185"/>
      <c r="D1" s="185"/>
      <c r="E1" s="185"/>
      <c r="F1" s="185"/>
      <c r="G1" s="185"/>
      <c r="H1" s="185"/>
      <c r="I1" s="185"/>
      <c r="J1" s="185"/>
      <c r="K1" s="186"/>
    </row>
    <row r="2" spans="1:11" x14ac:dyDescent="0.2">
      <c r="A2" s="190" t="s">
        <v>1602</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ht="55.5" customHeight="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11" t="s">
        <v>12</v>
      </c>
      <c r="B6" s="22" t="s">
        <v>213</v>
      </c>
      <c r="C6" s="23">
        <v>580762</v>
      </c>
      <c r="D6" s="5" t="str">
        <f>IF($B6="N/A","N/A",IF(C6&gt;15,"No",IF(C6&lt;-15,"No","Yes")))</f>
        <v>N/A</v>
      </c>
      <c r="E6" s="23">
        <v>576420</v>
      </c>
      <c r="F6" s="5" t="str">
        <f>IF($B6="N/A","N/A",IF(E6&gt;15,"No",IF(E6&lt;-15,"No","Yes")))</f>
        <v>N/A</v>
      </c>
      <c r="G6" s="23">
        <v>563002</v>
      </c>
      <c r="H6" s="5" t="str">
        <f>IF($B6="N/A","N/A",IF(G6&gt;15,"No",IF(G6&lt;-15,"No","Yes")))</f>
        <v>N/A</v>
      </c>
      <c r="I6" s="6">
        <v>-0.748</v>
      </c>
      <c r="J6" s="6">
        <v>-2.33</v>
      </c>
      <c r="K6" s="112" t="str">
        <f t="shared" ref="K6:K18" si="0">IF(J6="Div by 0", "N/A", IF(J6="N/A","N/A", IF(J6&gt;30, "No", IF(J6&lt;-30, "No", "Yes"))))</f>
        <v>Yes</v>
      </c>
    </row>
    <row r="7" spans="1:11" x14ac:dyDescent="0.2">
      <c r="A7" s="111"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12" t="str">
        <f t="shared" si="0"/>
        <v>Yes</v>
      </c>
    </row>
    <row r="8" spans="1:11" x14ac:dyDescent="0.2">
      <c r="A8" s="111" t="s">
        <v>29</v>
      </c>
      <c r="B8" s="22" t="s">
        <v>217</v>
      </c>
      <c r="C8" s="5">
        <v>0</v>
      </c>
      <c r="D8" s="5" t="str">
        <f>IF($B8="N/A","N/A",IF(C8=0,"Yes","No"))</f>
        <v>Yes</v>
      </c>
      <c r="E8" s="5">
        <v>0</v>
      </c>
      <c r="F8" s="5" t="str">
        <f>IF($B8="N/A","N/A",IF(E8=0,"Yes","No"))</f>
        <v>Yes</v>
      </c>
      <c r="G8" s="5">
        <v>0</v>
      </c>
      <c r="H8" s="5" t="str">
        <f>IF($B8="N/A","N/A",IF(G8=0,"Yes","No"))</f>
        <v>Yes</v>
      </c>
      <c r="I8" s="6" t="s">
        <v>1749</v>
      </c>
      <c r="J8" s="6" t="s">
        <v>1749</v>
      </c>
      <c r="K8" s="112" t="str">
        <f t="shared" si="0"/>
        <v>N/A</v>
      </c>
    </row>
    <row r="9" spans="1:11" x14ac:dyDescent="0.2">
      <c r="A9" s="111" t="s">
        <v>854</v>
      </c>
      <c r="B9" s="22" t="s">
        <v>271</v>
      </c>
      <c r="C9" s="24">
        <v>43.012387173999997</v>
      </c>
      <c r="D9" s="5" t="str">
        <f>IF($B9="N/A","N/A",IF(C9&gt;60,"No",IF(C9&lt;15,"No","Yes")))</f>
        <v>Yes</v>
      </c>
      <c r="E9" s="24">
        <v>41.531869123</v>
      </c>
      <c r="F9" s="5" t="str">
        <f>IF($B9="N/A","N/A",IF(E9&gt;60,"No",IF(E9&lt;15,"No","Yes")))</f>
        <v>Yes</v>
      </c>
      <c r="G9" s="24">
        <v>36.718022316000003</v>
      </c>
      <c r="H9" s="5" t="str">
        <f>IF($B9="N/A","N/A",IF(G9&gt;60,"No",IF(G9&lt;15,"No","Yes")))</f>
        <v>Yes</v>
      </c>
      <c r="I9" s="6">
        <v>-3.44</v>
      </c>
      <c r="J9" s="6">
        <v>-11.6</v>
      </c>
      <c r="K9" s="112" t="str">
        <f t="shared" si="0"/>
        <v>Yes</v>
      </c>
    </row>
    <row r="10" spans="1:11" x14ac:dyDescent="0.2">
      <c r="A10" s="111" t="s">
        <v>14</v>
      </c>
      <c r="B10" s="22" t="s">
        <v>272</v>
      </c>
      <c r="C10" s="5">
        <v>12.791126140999999</v>
      </c>
      <c r="D10" s="5" t="str">
        <f>IF($B10="N/A","N/A",IF(C10&gt;15,"No",IF(C10&lt;=0,"No","Yes")))</f>
        <v>Yes</v>
      </c>
      <c r="E10" s="5">
        <v>12.468859512</v>
      </c>
      <c r="F10" s="5" t="str">
        <f>IF($B10="N/A","N/A",IF(E10&gt;15,"No",IF(E10&lt;=0,"No","Yes")))</f>
        <v>Yes</v>
      </c>
      <c r="G10" s="5">
        <v>11.359284691999999</v>
      </c>
      <c r="H10" s="5" t="str">
        <f>IF($B10="N/A","N/A",IF(G10&gt;15,"No",IF(G10&lt;=0,"No","Yes")))</f>
        <v>Yes</v>
      </c>
      <c r="I10" s="6">
        <v>-2.52</v>
      </c>
      <c r="J10" s="6">
        <v>-8.9</v>
      </c>
      <c r="K10" s="112" t="str">
        <f t="shared" si="0"/>
        <v>Yes</v>
      </c>
    </row>
    <row r="11" spans="1:11" x14ac:dyDescent="0.2">
      <c r="A11" s="111" t="s">
        <v>877</v>
      </c>
      <c r="B11" s="22" t="s">
        <v>213</v>
      </c>
      <c r="C11" s="24">
        <v>84.262202837999993</v>
      </c>
      <c r="D11" s="5" t="str">
        <f>IF($B11="N/A","N/A",IF(C11&gt;15,"No",IF(C11&lt;-15,"No","Yes")))</f>
        <v>N/A</v>
      </c>
      <c r="E11" s="24">
        <v>87.222851418000005</v>
      </c>
      <c r="F11" s="5" t="str">
        <f>IF($B11="N/A","N/A",IF(E11&gt;15,"No",IF(E11&lt;-15,"No","Yes")))</f>
        <v>N/A</v>
      </c>
      <c r="G11" s="24">
        <v>97.572717463999993</v>
      </c>
      <c r="H11" s="5" t="str">
        <f>IF($B11="N/A","N/A",IF(G11&gt;15,"No",IF(G11&lt;-15,"No","Yes")))</f>
        <v>N/A</v>
      </c>
      <c r="I11" s="6">
        <v>3.5139999999999998</v>
      </c>
      <c r="J11" s="6">
        <v>11.87</v>
      </c>
      <c r="K11" s="112" t="str">
        <f t="shared" si="0"/>
        <v>Yes</v>
      </c>
    </row>
    <row r="12" spans="1:11" x14ac:dyDescent="0.2">
      <c r="A12" s="111" t="s">
        <v>939</v>
      </c>
      <c r="B12" s="22" t="s">
        <v>213</v>
      </c>
      <c r="C12" s="5">
        <v>0</v>
      </c>
      <c r="D12" s="5" t="str">
        <f>IF($B12="N/A","N/A",IF(C12&gt;15,"No",IF(C12&lt;-15,"No","Yes")))</f>
        <v>N/A</v>
      </c>
      <c r="E12" s="5">
        <v>0</v>
      </c>
      <c r="F12" s="5" t="str">
        <f>IF($B12="N/A","N/A",IF(E12&gt;15,"No",IF(E12&lt;-15,"No","Yes")))</f>
        <v>N/A</v>
      </c>
      <c r="G12" s="5">
        <v>1.59857336E-2</v>
      </c>
      <c r="H12" s="5" t="str">
        <f>IF($B12="N/A","N/A",IF(G12&gt;15,"No",IF(G12&lt;-15,"No","Yes")))</f>
        <v>N/A</v>
      </c>
      <c r="I12" s="6" t="s">
        <v>1749</v>
      </c>
      <c r="J12" s="6" t="s">
        <v>1749</v>
      </c>
      <c r="K12" s="112" t="str">
        <f t="shared" si="0"/>
        <v>N/A</v>
      </c>
    </row>
    <row r="13" spans="1:11" x14ac:dyDescent="0.2">
      <c r="A13" s="111" t="s">
        <v>51</v>
      </c>
      <c r="B13" s="22" t="s">
        <v>273</v>
      </c>
      <c r="C13" s="5">
        <v>99.943005912999993</v>
      </c>
      <c r="D13" s="5" t="str">
        <f>IF($B13="N/A","N/A",IF(C13&gt;99,"No",IF(C13&lt;95,"No","Yes")))</f>
        <v>No</v>
      </c>
      <c r="E13" s="5">
        <v>99.984212900000003</v>
      </c>
      <c r="F13" s="5" t="str">
        <f>IF($B13="N/A","N/A",IF(E13&gt;99,"No",IF(E13&lt;95,"No","Yes")))</f>
        <v>No</v>
      </c>
      <c r="G13" s="5">
        <v>99.996269995000006</v>
      </c>
      <c r="H13" s="5" t="str">
        <f>IF($B13="N/A","N/A",IF(G13&gt;99,"No",IF(G13&lt;95,"No","Yes")))</f>
        <v>No</v>
      </c>
      <c r="I13" s="6">
        <v>4.1200000000000001E-2</v>
      </c>
      <c r="J13" s="6">
        <v>1.21E-2</v>
      </c>
      <c r="K13" s="112" t="str">
        <f t="shared" si="0"/>
        <v>Yes</v>
      </c>
    </row>
    <row r="14" spans="1:11" x14ac:dyDescent="0.2">
      <c r="A14" s="111" t="s">
        <v>52</v>
      </c>
      <c r="B14" s="22" t="s">
        <v>274</v>
      </c>
      <c r="C14" s="5">
        <v>5.69940871E-2</v>
      </c>
      <c r="D14" s="5" t="str">
        <f>IF($B14="N/A","N/A",IF(C14&gt;6,"No",IF(C14&lt;=0,"No","Yes")))</f>
        <v>Yes</v>
      </c>
      <c r="E14" s="5">
        <v>1.5787099700000001E-2</v>
      </c>
      <c r="F14" s="5" t="str">
        <f>IF($B14="N/A","N/A",IF(E14&gt;6,"No",IF(E14&lt;=0,"No","Yes")))</f>
        <v>Yes</v>
      </c>
      <c r="G14" s="5">
        <v>3.7300045E-3</v>
      </c>
      <c r="H14" s="5" t="str">
        <f>IF($B14="N/A","N/A",IF(G14&gt;6,"No",IF(G14&lt;=0,"No","Yes")))</f>
        <v>Yes</v>
      </c>
      <c r="I14" s="6">
        <v>-72.3</v>
      </c>
      <c r="J14" s="6">
        <v>-76.400000000000006</v>
      </c>
      <c r="K14" s="112" t="str">
        <f t="shared" si="0"/>
        <v>No</v>
      </c>
    </row>
    <row r="15" spans="1:11" x14ac:dyDescent="0.2">
      <c r="A15" s="111" t="s">
        <v>164</v>
      </c>
      <c r="B15" s="22" t="s">
        <v>213</v>
      </c>
      <c r="C15" s="5">
        <v>99.896973110999994</v>
      </c>
      <c r="D15" s="5" t="str">
        <f>IF($B15="N/A","N/A",IF(C15&gt;15,"No",IF(C15&lt;-15,"No","Yes")))</f>
        <v>N/A</v>
      </c>
      <c r="E15" s="5">
        <v>99.963562479000004</v>
      </c>
      <c r="F15" s="5" t="str">
        <f>IF($B15="N/A","N/A",IF(E15&gt;15,"No",IF(E15&lt;-15,"No","Yes")))</f>
        <v>N/A</v>
      </c>
      <c r="G15" s="5">
        <v>99.985257051000005</v>
      </c>
      <c r="H15" s="5" t="str">
        <f>IF($B15="N/A","N/A",IF(G15&gt;15,"No",IF(G15&lt;-15,"No","Yes")))</f>
        <v>N/A</v>
      </c>
      <c r="I15" s="6">
        <v>6.6699999999999995E-2</v>
      </c>
      <c r="J15" s="6">
        <v>2.1700000000000001E-2</v>
      </c>
      <c r="K15" s="112" t="str">
        <f t="shared" si="0"/>
        <v>Yes</v>
      </c>
    </row>
    <row r="16" spans="1:11" x14ac:dyDescent="0.2">
      <c r="A16" s="111" t="s">
        <v>165</v>
      </c>
      <c r="B16" s="22" t="s">
        <v>275</v>
      </c>
      <c r="C16" s="5">
        <v>0</v>
      </c>
      <c r="D16" s="5" t="str">
        <f>IF($B16="N/A","N/A",IF(C16&gt;98,"Yes","No"))</f>
        <v>No</v>
      </c>
      <c r="E16" s="5">
        <v>0</v>
      </c>
      <c r="F16" s="5" t="str">
        <f>IF($B16="N/A","N/A",IF(E16&gt;98,"Yes","No"))</f>
        <v>No</v>
      </c>
      <c r="G16" s="5">
        <v>0</v>
      </c>
      <c r="H16" s="5" t="str">
        <f>IF($B16="N/A","N/A",IF(G16&gt;98,"Yes","No"))</f>
        <v>No</v>
      </c>
      <c r="I16" s="6" t="s">
        <v>1749</v>
      </c>
      <c r="J16" s="6" t="s">
        <v>1749</v>
      </c>
      <c r="K16" s="112" t="str">
        <f t="shared" si="0"/>
        <v>N/A</v>
      </c>
    </row>
    <row r="17" spans="1:11" x14ac:dyDescent="0.2">
      <c r="A17" s="111" t="s">
        <v>21</v>
      </c>
      <c r="B17" s="22" t="s">
        <v>275</v>
      </c>
      <c r="C17" s="5">
        <v>99.980359422999996</v>
      </c>
      <c r="D17" s="5" t="str">
        <f>IF($B17="N/A","N/A",IF(C17&gt;98,"Yes","No"))</f>
        <v>Yes</v>
      </c>
      <c r="E17" s="5">
        <v>99.980393143000001</v>
      </c>
      <c r="F17" s="5" t="str">
        <f>IF($B17="N/A","N/A",IF(E17&gt;98,"Yes","No"))</f>
        <v>Yes</v>
      </c>
      <c r="G17" s="5">
        <v>99.995026475000003</v>
      </c>
      <c r="H17" s="5" t="str">
        <f>IF($B17="N/A","N/A",IF(G17&gt;98,"Yes","No"))</f>
        <v>Yes</v>
      </c>
      <c r="I17" s="6">
        <v>0</v>
      </c>
      <c r="J17" s="6">
        <v>1.46E-2</v>
      </c>
      <c r="K17" s="112" t="str">
        <f t="shared" si="0"/>
        <v>Yes</v>
      </c>
    </row>
    <row r="18" spans="1:11" x14ac:dyDescent="0.2">
      <c r="A18" s="111" t="s">
        <v>53</v>
      </c>
      <c r="B18" s="22" t="s">
        <v>275</v>
      </c>
      <c r="C18" s="5">
        <v>99.999483143000006</v>
      </c>
      <c r="D18" s="5" t="str">
        <f>IF($B18="N/A","N/A",IF(C18&gt;98,"Yes","No"))</f>
        <v>Yes</v>
      </c>
      <c r="E18" s="5">
        <v>99.998958927999993</v>
      </c>
      <c r="F18" s="5" t="str">
        <f>IF($B18="N/A","N/A",IF(E18&gt;98,"Yes","No"))</f>
        <v>Yes</v>
      </c>
      <c r="G18" s="5">
        <v>99.999467121999999</v>
      </c>
      <c r="H18" s="5" t="str">
        <f>IF($B18="N/A","N/A",IF(G18&gt;98,"Yes","No"))</f>
        <v>Yes</v>
      </c>
      <c r="I18" s="6">
        <v>-1E-3</v>
      </c>
      <c r="J18" s="6">
        <v>5.0000000000000001E-4</v>
      </c>
      <c r="K18" s="112" t="str">
        <f t="shared" si="0"/>
        <v>Yes</v>
      </c>
    </row>
    <row r="19" spans="1:11" ht="12.75" customHeight="1" x14ac:dyDescent="0.2">
      <c r="A19" s="111" t="s">
        <v>678</v>
      </c>
      <c r="B19" s="22" t="s">
        <v>223</v>
      </c>
      <c r="C19" s="5">
        <v>99.075180539000002</v>
      </c>
      <c r="D19" s="5" t="str">
        <f>IF($B19="N/A","N/A",IF(C19&gt;100,"No",IF(C19&lt;98,"No","Yes")))</f>
        <v>Yes</v>
      </c>
      <c r="E19" s="5">
        <v>99.006800596999994</v>
      </c>
      <c r="F19" s="5" t="str">
        <f>IF($B19="N/A","N/A",IF(E19&gt;100,"No",IF(E19&lt;98,"No","Yes")))</f>
        <v>Yes</v>
      </c>
      <c r="G19" s="5">
        <v>98.802490933000001</v>
      </c>
      <c r="H19" s="5" t="str">
        <f>IF($B19="N/A","N/A",IF(G19&gt;100,"No",IF(G19&lt;98,"No","Yes")))</f>
        <v>Yes</v>
      </c>
      <c r="I19" s="6">
        <v>-6.9000000000000006E-2</v>
      </c>
      <c r="J19" s="6">
        <v>-0.20599999999999999</v>
      </c>
      <c r="K19" s="112" t="str">
        <f>IF(J19="Div by 0", "N/A", IF(J19="N/A","N/A", IF(J19&gt;30, "No", IF(J19&lt;-30, "No", "Yes"))))</f>
        <v>Yes</v>
      </c>
    </row>
    <row r="20" spans="1:11" x14ac:dyDescent="0.2">
      <c r="A20" s="111" t="s">
        <v>679</v>
      </c>
      <c r="B20" s="22" t="s">
        <v>223</v>
      </c>
      <c r="C20" s="5">
        <v>99.741546451000005</v>
      </c>
      <c r="D20" s="5" t="str">
        <f>IF($B20="N/A","N/A",IF(C20&gt;100,"No",IF(C20&lt;98,"No","Yes")))</f>
        <v>Yes</v>
      </c>
      <c r="E20" s="5">
        <v>99.810901772999998</v>
      </c>
      <c r="F20" s="5" t="str">
        <f>IF($B20="N/A","N/A",IF(E20&gt;100,"No",IF(E20&lt;98,"No","Yes")))</f>
        <v>Yes</v>
      </c>
      <c r="G20" s="5">
        <v>99.776554967999999</v>
      </c>
      <c r="H20" s="5" t="str">
        <f>IF($B20="N/A","N/A",IF(G20&gt;100,"No",IF(G20&lt;98,"No","Yes")))</f>
        <v>Yes</v>
      </c>
      <c r="I20" s="6">
        <v>6.9500000000000006E-2</v>
      </c>
      <c r="J20" s="6">
        <v>-3.4000000000000002E-2</v>
      </c>
      <c r="K20" s="112" t="str">
        <f>IF(J20="Div by 0", "N/A", IF(J20="N/A","N/A", IF(J20&gt;30, "No", IF(J20&lt;-30, "No", "Yes"))))</f>
        <v>Yes</v>
      </c>
    </row>
    <row r="21" spans="1:11" x14ac:dyDescent="0.2">
      <c r="A21" s="111" t="s">
        <v>680</v>
      </c>
      <c r="B21" s="22" t="s">
        <v>223</v>
      </c>
      <c r="C21" s="5">
        <v>99.741546451000005</v>
      </c>
      <c r="D21" s="5" t="str">
        <f>IF($B21="N/A","N/A",IF(C21&gt;100,"No",IF(C21&lt;98,"No","Yes")))</f>
        <v>Yes</v>
      </c>
      <c r="E21" s="5">
        <v>99.810901772999998</v>
      </c>
      <c r="F21" s="5" t="str">
        <f>IF($B21="N/A","N/A",IF(E21&gt;100,"No",IF(E21&lt;98,"No","Yes")))</f>
        <v>Yes</v>
      </c>
      <c r="G21" s="5">
        <v>99.776554967999999</v>
      </c>
      <c r="H21" s="5" t="str">
        <f>IF($B21="N/A","N/A",IF(G21&gt;100,"No",IF(G21&lt;98,"No","Yes")))</f>
        <v>Yes</v>
      </c>
      <c r="I21" s="6">
        <v>6.9500000000000006E-2</v>
      </c>
      <c r="J21" s="6">
        <v>-3.4000000000000002E-2</v>
      </c>
      <c r="K21" s="112" t="str">
        <f>IF(J21="Div by 0", "N/A", IF(J21="N/A","N/A", IF(J21&gt;30, "No", IF(J21&lt;-30, "No", "Yes"))))</f>
        <v>Yes</v>
      </c>
    </row>
    <row r="22" spans="1:11" ht="15" customHeight="1" x14ac:dyDescent="0.2">
      <c r="A22" s="111" t="s">
        <v>1726</v>
      </c>
      <c r="B22" s="22" t="s">
        <v>213</v>
      </c>
      <c r="C22" s="5">
        <v>72.818125152999997</v>
      </c>
      <c r="D22" s="5" t="str">
        <f>IF($B22="N/A","N/A",IF(C22&gt;15,"No",IF(C22&lt;-15,"No","Yes")))</f>
        <v>N/A</v>
      </c>
      <c r="E22" s="5">
        <v>70.604593872999999</v>
      </c>
      <c r="F22" s="5" t="str">
        <f>IF($B22="N/A","N/A",IF(E22&gt;15,"No",IF(E22&lt;-15,"No","Yes")))</f>
        <v>N/A</v>
      </c>
      <c r="G22" s="5">
        <v>68.483060451</v>
      </c>
      <c r="H22" s="5" t="str">
        <f>IF($B22="N/A","N/A",IF(G22&gt;15,"No",IF(G22&lt;-15,"No","Yes")))</f>
        <v>N/A</v>
      </c>
      <c r="I22" s="6">
        <v>-3.04</v>
      </c>
      <c r="J22" s="6">
        <v>-3</v>
      </c>
      <c r="K22" s="112" t="str">
        <f t="shared" ref="K22:K31" si="1">IF(J22="Div by 0", "N/A", IF(J22="N/A","N/A", IF(J22&gt;30, "No", IF(J22&lt;-30, "No", "Yes"))))</f>
        <v>Yes</v>
      </c>
    </row>
    <row r="23" spans="1:11" x14ac:dyDescent="0.2">
      <c r="A23" s="111" t="s">
        <v>940</v>
      </c>
      <c r="B23" s="22" t="s">
        <v>213</v>
      </c>
      <c r="C23" s="5">
        <v>26.883301592999999</v>
      </c>
      <c r="D23" s="5" t="str">
        <f>IF($B23="N/A","N/A",IF(C23&gt;15,"No",IF(C23&lt;-15,"No","Yes")))</f>
        <v>N/A</v>
      </c>
      <c r="E23" s="5">
        <v>29.168314769999999</v>
      </c>
      <c r="F23" s="5" t="str">
        <f>IF($B23="N/A","N/A",IF(E23&gt;15,"No",IF(E23&lt;-15,"No","Yes")))</f>
        <v>N/A</v>
      </c>
      <c r="G23" s="5">
        <v>31.211079178999999</v>
      </c>
      <c r="H23" s="5" t="str">
        <f>IF($B23="N/A","N/A",IF(G23&gt;15,"No",IF(G23&lt;-15,"No","Yes")))</f>
        <v>N/A</v>
      </c>
      <c r="I23" s="6">
        <v>8.5</v>
      </c>
      <c r="J23" s="6">
        <v>7.0030000000000001</v>
      </c>
      <c r="K23" s="112" t="str">
        <f t="shared" si="1"/>
        <v>Yes</v>
      </c>
    </row>
    <row r="24" spans="1:11" ht="25.5" x14ac:dyDescent="0.2">
      <c r="A24" s="111" t="s">
        <v>941</v>
      </c>
      <c r="B24" s="22" t="s">
        <v>213</v>
      </c>
      <c r="C24" s="5">
        <v>1.205313E-3</v>
      </c>
      <c r="D24" s="5" t="str">
        <f>IF($B24="N/A","N/A",IF(C24&gt;15,"No",IF(C24&lt;-15,"No","Yes")))</f>
        <v>N/A</v>
      </c>
      <c r="E24" s="5">
        <v>1.0409077E-3</v>
      </c>
      <c r="F24" s="5" t="str">
        <f>IF($B24="N/A","N/A",IF(E24&gt;15,"No",IF(E24&lt;-15,"No","Yes")))</f>
        <v>N/A</v>
      </c>
      <c r="G24" s="5">
        <v>3.0905751700000001E-2</v>
      </c>
      <c r="H24" s="5" t="str">
        <f>IF($B24="N/A","N/A",IF(G24&gt;15,"No",IF(G24&lt;-15,"No","Yes")))</f>
        <v>N/A</v>
      </c>
      <c r="I24" s="6">
        <v>-13.6</v>
      </c>
      <c r="J24" s="6">
        <v>2869</v>
      </c>
      <c r="K24" s="112" t="str">
        <f t="shared" si="1"/>
        <v>No</v>
      </c>
    </row>
    <row r="25" spans="1:11" x14ac:dyDescent="0.2">
      <c r="A25" s="111" t="s">
        <v>166</v>
      </c>
      <c r="B25" s="22" t="s">
        <v>213</v>
      </c>
      <c r="C25" s="5">
        <v>99.741546451000005</v>
      </c>
      <c r="D25" s="5" t="str">
        <f t="shared" ref="D25:D27" si="2">IF($B25="N/A","N/A",IF(C25&gt;15,"No",IF(C25&lt;-15,"No","Yes")))</f>
        <v>N/A</v>
      </c>
      <c r="E25" s="5">
        <v>99.810901772999998</v>
      </c>
      <c r="F25" s="5" t="str">
        <f t="shared" ref="F25:F27" si="3">IF($B25="N/A","N/A",IF(E25&gt;15,"No",IF(E25&lt;-15,"No","Yes")))</f>
        <v>N/A</v>
      </c>
      <c r="G25" s="5">
        <v>99.776554967999999</v>
      </c>
      <c r="H25" s="5" t="str">
        <f t="shared" ref="H25:H27" si="4">IF($B25="N/A","N/A",IF(G25&gt;15,"No",IF(G25&lt;-15,"No","Yes")))</f>
        <v>N/A</v>
      </c>
      <c r="I25" s="6">
        <v>6.9500000000000006E-2</v>
      </c>
      <c r="J25" s="6">
        <v>-3.4000000000000002E-2</v>
      </c>
      <c r="K25" s="112" t="str">
        <f t="shared" si="1"/>
        <v>Yes</v>
      </c>
    </row>
    <row r="26" spans="1:11" x14ac:dyDescent="0.2">
      <c r="A26" s="111" t="s">
        <v>167</v>
      </c>
      <c r="B26" s="22" t="s">
        <v>213</v>
      </c>
      <c r="C26" s="5">
        <v>99.741546451000005</v>
      </c>
      <c r="D26" s="5" t="str">
        <f t="shared" si="2"/>
        <v>N/A</v>
      </c>
      <c r="E26" s="5">
        <v>99.810901772999998</v>
      </c>
      <c r="F26" s="5" t="str">
        <f t="shared" si="3"/>
        <v>N/A</v>
      </c>
      <c r="G26" s="5">
        <v>99.776554967999999</v>
      </c>
      <c r="H26" s="5" t="str">
        <f t="shared" si="4"/>
        <v>N/A</v>
      </c>
      <c r="I26" s="6">
        <v>6.9500000000000006E-2</v>
      </c>
      <c r="J26" s="6">
        <v>-3.4000000000000002E-2</v>
      </c>
      <c r="K26" s="112" t="str">
        <f t="shared" si="1"/>
        <v>Yes</v>
      </c>
    </row>
    <row r="27" spans="1:11" x14ac:dyDescent="0.2">
      <c r="A27" s="111" t="s">
        <v>168</v>
      </c>
      <c r="B27" s="22" t="s">
        <v>213</v>
      </c>
      <c r="C27" s="5">
        <v>99.741546451000005</v>
      </c>
      <c r="D27" s="5" t="str">
        <f t="shared" si="2"/>
        <v>N/A</v>
      </c>
      <c r="E27" s="5">
        <v>99.810901772999998</v>
      </c>
      <c r="F27" s="5" t="str">
        <f t="shared" si="3"/>
        <v>N/A</v>
      </c>
      <c r="G27" s="5">
        <v>99.776554967999999</v>
      </c>
      <c r="H27" s="5" t="str">
        <f t="shared" si="4"/>
        <v>N/A</v>
      </c>
      <c r="I27" s="6">
        <v>6.9500000000000006E-2</v>
      </c>
      <c r="J27" s="6">
        <v>-3.4000000000000002E-2</v>
      </c>
      <c r="K27" s="112" t="str">
        <f t="shared" si="1"/>
        <v>Yes</v>
      </c>
    </row>
    <row r="28" spans="1:11" x14ac:dyDescent="0.2">
      <c r="A28" s="111" t="s">
        <v>54</v>
      </c>
      <c r="B28" s="22" t="s">
        <v>213</v>
      </c>
      <c r="C28" s="5">
        <v>20.527169477000001</v>
      </c>
      <c r="D28" s="5" t="str">
        <f>IF($B28="N/A","N/A",IF(C28&gt;15,"No",IF(C28&lt;-15,"No","Yes")))</f>
        <v>N/A</v>
      </c>
      <c r="E28" s="5">
        <v>21.480864647000001</v>
      </c>
      <c r="F28" s="5" t="str">
        <f>IF($B28="N/A","N/A",IF(E28&gt;15,"No",IF(E28&lt;-15,"No","Yes")))</f>
        <v>N/A</v>
      </c>
      <c r="G28" s="5">
        <v>23.808974035999999</v>
      </c>
      <c r="H28" s="5" t="str">
        <f>IF($B28="N/A","N/A",IF(G28&gt;15,"No",IF(G28&lt;-15,"No","Yes")))</f>
        <v>N/A</v>
      </c>
      <c r="I28" s="6">
        <v>4.6459999999999999</v>
      </c>
      <c r="J28" s="6">
        <v>10.84</v>
      </c>
      <c r="K28" s="112" t="str">
        <f t="shared" si="1"/>
        <v>Yes</v>
      </c>
    </row>
    <row r="29" spans="1:11" x14ac:dyDescent="0.2">
      <c r="A29" s="111" t="s">
        <v>55</v>
      </c>
      <c r="B29" s="22" t="s">
        <v>213</v>
      </c>
      <c r="C29" s="5">
        <v>79.214376974000004</v>
      </c>
      <c r="D29" s="5" t="str">
        <f>IF($B29="N/A","N/A",IF(C29&gt;15,"No",IF(C29&lt;-15,"No","Yes")))</f>
        <v>N/A</v>
      </c>
      <c r="E29" s="5">
        <v>78.330037125999993</v>
      </c>
      <c r="F29" s="5" t="str">
        <f>IF($B29="N/A","N/A",IF(E29&gt;15,"No",IF(E29&lt;-15,"No","Yes")))</f>
        <v>N/A</v>
      </c>
      <c r="G29" s="5">
        <v>75.967580932000004</v>
      </c>
      <c r="H29" s="5" t="str">
        <f>IF($B29="N/A","N/A",IF(G29&gt;15,"No",IF(G29&lt;-15,"No","Yes")))</f>
        <v>N/A</v>
      </c>
      <c r="I29" s="6">
        <v>-1.1200000000000001</v>
      </c>
      <c r="J29" s="6">
        <v>-3.02</v>
      </c>
      <c r="K29" s="112" t="str">
        <f t="shared" si="1"/>
        <v>Yes</v>
      </c>
    </row>
    <row r="30" spans="1:11" x14ac:dyDescent="0.2">
      <c r="A30" s="111" t="s">
        <v>56</v>
      </c>
      <c r="B30" s="22" t="s">
        <v>213</v>
      </c>
      <c r="C30" s="5">
        <v>79.908809461000004</v>
      </c>
      <c r="D30" s="5" t="str">
        <f>IF($B30="N/A","N/A",IF(C30&gt;15,"No",IF(C30&lt;-15,"No","Yes")))</f>
        <v>N/A</v>
      </c>
      <c r="E30" s="5">
        <v>82.174282641000005</v>
      </c>
      <c r="F30" s="5" t="str">
        <f>IF($B30="N/A","N/A",IF(E30&gt;15,"No",IF(E30&lt;-15,"No","Yes")))</f>
        <v>N/A</v>
      </c>
      <c r="G30" s="5">
        <v>84.815506872</v>
      </c>
      <c r="H30" s="5" t="str">
        <f>IF($B30="N/A","N/A",IF(G30&gt;15,"No",IF(G30&lt;-15,"No","Yes")))</f>
        <v>N/A</v>
      </c>
      <c r="I30" s="6">
        <v>2.835</v>
      </c>
      <c r="J30" s="6">
        <v>3.214</v>
      </c>
      <c r="K30" s="112" t="str">
        <f t="shared" si="1"/>
        <v>Yes</v>
      </c>
    </row>
    <row r="31" spans="1:11" x14ac:dyDescent="0.2">
      <c r="A31" s="119" t="s">
        <v>57</v>
      </c>
      <c r="B31" s="120" t="s">
        <v>213</v>
      </c>
      <c r="C31" s="121">
        <v>15.251686576999999</v>
      </c>
      <c r="D31" s="121" t="str">
        <f>IF($B31="N/A","N/A",IF(C31&gt;15,"No",IF(C31&lt;-15,"No","Yes")))</f>
        <v>N/A</v>
      </c>
      <c r="E31" s="121">
        <v>11.583047084</v>
      </c>
      <c r="F31" s="121" t="str">
        <f>IF($B31="N/A","N/A",IF(E31&gt;15,"No",IF(E31&lt;-15,"No","Yes")))</f>
        <v>N/A</v>
      </c>
      <c r="G31" s="121">
        <v>10.564793731</v>
      </c>
      <c r="H31" s="121" t="str">
        <f>IF($B31="N/A","N/A",IF(G31&gt;15,"No",IF(G31&lt;-15,"No","Yes")))</f>
        <v>N/A</v>
      </c>
      <c r="I31" s="122">
        <v>-24.1</v>
      </c>
      <c r="J31" s="122">
        <v>-8.7899999999999991</v>
      </c>
      <c r="K31" s="123" t="str">
        <f t="shared" si="1"/>
        <v>Yes</v>
      </c>
    </row>
    <row r="32" spans="1:11" ht="12" customHeight="1" x14ac:dyDescent="0.2">
      <c r="A32" s="204" t="s">
        <v>1647</v>
      </c>
      <c r="B32" s="205"/>
      <c r="C32" s="205"/>
      <c r="D32" s="205"/>
      <c r="E32" s="205"/>
      <c r="F32" s="205"/>
      <c r="G32" s="205"/>
      <c r="H32" s="205"/>
      <c r="I32" s="205"/>
      <c r="J32" s="205"/>
      <c r="K32" s="206"/>
    </row>
    <row r="33" spans="1:11" x14ac:dyDescent="0.2">
      <c r="A33" s="193" t="s">
        <v>1645</v>
      </c>
      <c r="B33" s="194"/>
      <c r="C33" s="194"/>
      <c r="D33" s="194"/>
      <c r="E33" s="194"/>
      <c r="F33" s="194"/>
      <c r="G33" s="194"/>
      <c r="H33" s="194"/>
      <c r="I33" s="194"/>
      <c r="J33" s="194"/>
      <c r="K33" s="195"/>
    </row>
    <row r="34" spans="1:11" x14ac:dyDescent="0.2">
      <c r="A34" s="196" t="s">
        <v>1743</v>
      </c>
      <c r="B34" s="196"/>
      <c r="C34" s="196"/>
      <c r="D34" s="196"/>
      <c r="E34" s="196"/>
      <c r="F34" s="196"/>
      <c r="G34" s="196"/>
      <c r="H34" s="196"/>
      <c r="I34" s="196"/>
      <c r="J34" s="196"/>
      <c r="K34" s="197"/>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RowHeight="12.75" x14ac:dyDescent="0.2"/>
  <cols>
    <col min="1" max="1" width="77.28515625" style="13"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1712</v>
      </c>
      <c r="B1" s="185"/>
      <c r="C1" s="185"/>
      <c r="D1" s="185"/>
      <c r="E1" s="185"/>
      <c r="F1" s="185"/>
      <c r="G1" s="185"/>
      <c r="H1" s="185"/>
      <c r="I1" s="185"/>
      <c r="J1" s="185"/>
      <c r="K1" s="186"/>
    </row>
    <row r="2" spans="1:11" x14ac:dyDescent="0.2">
      <c r="A2" s="190" t="s">
        <v>1603</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ht="55.5" customHeight="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35" t="s">
        <v>12</v>
      </c>
      <c r="B6" s="55" t="s">
        <v>213</v>
      </c>
      <c r="C6" s="23">
        <v>1195288</v>
      </c>
      <c r="D6" s="5" t="str">
        <f t="shared" ref="D6:F18" si="0">IF($B6="N/A","N/A",IF(C6&lt;0,"No","Yes"))</f>
        <v>N/A</v>
      </c>
      <c r="E6" s="23">
        <v>1263619</v>
      </c>
      <c r="F6" s="5" t="str">
        <f t="shared" si="0"/>
        <v>N/A</v>
      </c>
      <c r="G6" s="23">
        <v>1866304</v>
      </c>
      <c r="H6" s="5" t="str">
        <f t="shared" ref="H6:H18" si="1">IF($B6="N/A","N/A",IF(G6&lt;0,"No","Yes"))</f>
        <v>N/A</v>
      </c>
      <c r="I6" s="6">
        <v>5.7169999999999996</v>
      </c>
      <c r="J6" s="6">
        <v>47.7</v>
      </c>
      <c r="K6" s="112" t="str">
        <f t="shared" ref="K6:K18" si="2">IF(J6="Div by 0", "N/A", IF(J6="N/A","N/A", IF(J6&gt;30, "No", IF(J6&lt;-30, "No", "Yes"))))</f>
        <v>No</v>
      </c>
    </row>
    <row r="7" spans="1:11" x14ac:dyDescent="0.2">
      <c r="A7" s="109" t="s">
        <v>445</v>
      </c>
      <c r="B7" s="55" t="s">
        <v>213</v>
      </c>
      <c r="C7" s="5">
        <v>2.9950940700000001E-2</v>
      </c>
      <c r="D7" s="5" t="str">
        <f t="shared" si="0"/>
        <v>N/A</v>
      </c>
      <c r="E7" s="5">
        <v>1.9863582300000002E-2</v>
      </c>
      <c r="F7" s="5" t="str">
        <f t="shared" si="0"/>
        <v>N/A</v>
      </c>
      <c r="G7" s="5">
        <v>0.74848470560000002</v>
      </c>
      <c r="H7" s="5" t="str">
        <f t="shared" si="1"/>
        <v>N/A</v>
      </c>
      <c r="I7" s="6">
        <v>-33.700000000000003</v>
      </c>
      <c r="J7" s="6">
        <v>3668</v>
      </c>
      <c r="K7" s="112" t="str">
        <f t="shared" si="2"/>
        <v>No</v>
      </c>
    </row>
    <row r="8" spans="1:11" x14ac:dyDescent="0.2">
      <c r="A8" s="109" t="s">
        <v>446</v>
      </c>
      <c r="B8" s="55" t="s">
        <v>213</v>
      </c>
      <c r="C8" s="5">
        <v>7.9905428650000001</v>
      </c>
      <c r="D8" s="5" t="str">
        <f t="shared" si="0"/>
        <v>N/A</v>
      </c>
      <c r="E8" s="5">
        <v>7.613529078</v>
      </c>
      <c r="F8" s="5" t="str">
        <f t="shared" si="0"/>
        <v>N/A</v>
      </c>
      <c r="G8" s="5">
        <v>35.216234868000001</v>
      </c>
      <c r="H8" s="5" t="str">
        <f t="shared" si="1"/>
        <v>N/A</v>
      </c>
      <c r="I8" s="6">
        <v>-4.72</v>
      </c>
      <c r="J8" s="6">
        <v>362.5</v>
      </c>
      <c r="K8" s="112" t="str">
        <f t="shared" si="2"/>
        <v>No</v>
      </c>
    </row>
    <row r="9" spans="1:11" x14ac:dyDescent="0.2">
      <c r="A9" s="109" t="s">
        <v>447</v>
      </c>
      <c r="B9" s="55" t="s">
        <v>213</v>
      </c>
      <c r="C9" s="5">
        <v>37.165687265000003</v>
      </c>
      <c r="D9" s="5" t="str">
        <f t="shared" si="0"/>
        <v>N/A</v>
      </c>
      <c r="E9" s="5">
        <v>35.065712054000002</v>
      </c>
      <c r="F9" s="5" t="str">
        <f t="shared" si="0"/>
        <v>N/A</v>
      </c>
      <c r="G9" s="5">
        <v>22.727219144999999</v>
      </c>
      <c r="H9" s="5" t="str">
        <f t="shared" si="1"/>
        <v>N/A</v>
      </c>
      <c r="I9" s="6">
        <v>-5.65</v>
      </c>
      <c r="J9" s="6">
        <v>-35.200000000000003</v>
      </c>
      <c r="K9" s="112" t="str">
        <f t="shared" si="2"/>
        <v>No</v>
      </c>
    </row>
    <row r="10" spans="1:11" x14ac:dyDescent="0.2">
      <c r="A10" s="109" t="s">
        <v>448</v>
      </c>
      <c r="B10" s="55" t="s">
        <v>213</v>
      </c>
      <c r="C10" s="5">
        <v>53.046546104000001</v>
      </c>
      <c r="D10" s="5" t="str">
        <f t="shared" si="0"/>
        <v>N/A</v>
      </c>
      <c r="E10" s="5">
        <v>53.222134203000003</v>
      </c>
      <c r="F10" s="5" t="str">
        <f t="shared" si="0"/>
        <v>N/A</v>
      </c>
      <c r="G10" s="5">
        <v>35.892759165000001</v>
      </c>
      <c r="H10" s="5" t="str">
        <f t="shared" si="1"/>
        <v>N/A</v>
      </c>
      <c r="I10" s="6">
        <v>0.33100000000000002</v>
      </c>
      <c r="J10" s="6">
        <v>-32.6</v>
      </c>
      <c r="K10" s="112" t="str">
        <f t="shared" si="2"/>
        <v>No</v>
      </c>
    </row>
    <row r="11" spans="1:11" x14ac:dyDescent="0.2">
      <c r="A11" s="135" t="s">
        <v>207</v>
      </c>
      <c r="B11" s="55" t="s">
        <v>213</v>
      </c>
      <c r="C11" s="5">
        <v>99.998577749000006</v>
      </c>
      <c r="D11" s="5" t="str">
        <f t="shared" si="0"/>
        <v>N/A</v>
      </c>
      <c r="E11" s="5">
        <v>100</v>
      </c>
      <c r="F11" s="5" t="str">
        <f t="shared" si="0"/>
        <v>N/A</v>
      </c>
      <c r="G11" s="5">
        <v>99.973155499000001</v>
      </c>
      <c r="H11" s="5" t="str">
        <f t="shared" si="1"/>
        <v>N/A</v>
      </c>
      <c r="I11" s="6">
        <v>1.4E-3</v>
      </c>
      <c r="J11" s="6">
        <v>-2.7E-2</v>
      </c>
      <c r="K11" s="112" t="str">
        <f t="shared" si="2"/>
        <v>Yes</v>
      </c>
    </row>
    <row r="12" spans="1:11" x14ac:dyDescent="0.2">
      <c r="A12" s="135" t="s">
        <v>939</v>
      </c>
      <c r="B12" s="55" t="s">
        <v>213</v>
      </c>
      <c r="C12" s="5">
        <v>0</v>
      </c>
      <c r="D12" s="5" t="str">
        <f t="shared" si="0"/>
        <v>N/A</v>
      </c>
      <c r="E12" s="5">
        <v>0</v>
      </c>
      <c r="F12" s="5" t="str">
        <f t="shared" si="0"/>
        <v>N/A</v>
      </c>
      <c r="G12" s="5">
        <v>1.7896334100000001E-2</v>
      </c>
      <c r="H12" s="5" t="str">
        <f t="shared" si="1"/>
        <v>N/A</v>
      </c>
      <c r="I12" s="6" t="s">
        <v>1749</v>
      </c>
      <c r="J12" s="6" t="s">
        <v>1749</v>
      </c>
      <c r="K12" s="112" t="str">
        <f t="shared" si="2"/>
        <v>N/A</v>
      </c>
    </row>
    <row r="13" spans="1:11" x14ac:dyDescent="0.2">
      <c r="A13" s="135" t="s">
        <v>51</v>
      </c>
      <c r="B13" s="55" t="s">
        <v>213</v>
      </c>
      <c r="C13" s="5">
        <v>100</v>
      </c>
      <c r="D13" s="5" t="str">
        <f t="shared" si="0"/>
        <v>N/A</v>
      </c>
      <c r="E13" s="5">
        <v>100</v>
      </c>
      <c r="F13" s="5" t="str">
        <f t="shared" si="0"/>
        <v>N/A</v>
      </c>
      <c r="G13" s="5">
        <v>100</v>
      </c>
      <c r="H13" s="5" t="str">
        <f t="shared" si="1"/>
        <v>N/A</v>
      </c>
      <c r="I13" s="6">
        <v>0</v>
      </c>
      <c r="J13" s="6">
        <v>0</v>
      </c>
      <c r="K13" s="112" t="str">
        <f t="shared" si="2"/>
        <v>Yes</v>
      </c>
    </row>
    <row r="14" spans="1:11" x14ac:dyDescent="0.2">
      <c r="A14" s="135" t="s">
        <v>52</v>
      </c>
      <c r="B14" s="55" t="s">
        <v>213</v>
      </c>
      <c r="C14" s="5">
        <v>0</v>
      </c>
      <c r="D14" s="5" t="str">
        <f t="shared" si="0"/>
        <v>N/A</v>
      </c>
      <c r="E14" s="5">
        <v>0</v>
      </c>
      <c r="F14" s="5" t="str">
        <f t="shared" si="0"/>
        <v>N/A</v>
      </c>
      <c r="G14" s="5">
        <v>0</v>
      </c>
      <c r="H14" s="5" t="str">
        <f t="shared" si="1"/>
        <v>N/A</v>
      </c>
      <c r="I14" s="6" t="s">
        <v>1749</v>
      </c>
      <c r="J14" s="6" t="s">
        <v>1749</v>
      </c>
      <c r="K14" s="112" t="str">
        <f t="shared" si="2"/>
        <v>N/A</v>
      </c>
    </row>
    <row r="15" spans="1:11" x14ac:dyDescent="0.2">
      <c r="A15" s="135" t="s">
        <v>164</v>
      </c>
      <c r="B15" s="55" t="s">
        <v>213</v>
      </c>
      <c r="C15" s="5">
        <v>100</v>
      </c>
      <c r="D15" s="5" t="str">
        <f t="shared" si="0"/>
        <v>N/A</v>
      </c>
      <c r="E15" s="5">
        <v>100</v>
      </c>
      <c r="F15" s="5" t="str">
        <f t="shared" si="0"/>
        <v>N/A</v>
      </c>
      <c r="G15" s="5">
        <v>100</v>
      </c>
      <c r="H15" s="5" t="str">
        <f t="shared" si="1"/>
        <v>N/A</v>
      </c>
      <c r="I15" s="6">
        <v>0</v>
      </c>
      <c r="J15" s="6">
        <v>0</v>
      </c>
      <c r="K15" s="112" t="str">
        <f t="shared" si="2"/>
        <v>Yes</v>
      </c>
    </row>
    <row r="16" spans="1:11" x14ac:dyDescent="0.2">
      <c r="A16" s="135" t="s">
        <v>165</v>
      </c>
      <c r="B16" s="55" t="s">
        <v>213</v>
      </c>
      <c r="C16" s="5">
        <v>100</v>
      </c>
      <c r="D16" s="5" t="str">
        <f t="shared" si="0"/>
        <v>N/A</v>
      </c>
      <c r="E16" s="5">
        <v>99.999446035999995</v>
      </c>
      <c r="F16" s="5" t="str">
        <f t="shared" si="0"/>
        <v>N/A</v>
      </c>
      <c r="G16" s="5">
        <v>99.998874780999998</v>
      </c>
      <c r="H16" s="5" t="str">
        <f t="shared" si="1"/>
        <v>N/A</v>
      </c>
      <c r="I16" s="6">
        <v>-1E-3</v>
      </c>
      <c r="J16" s="6">
        <v>-1E-3</v>
      </c>
      <c r="K16" s="112" t="str">
        <f t="shared" si="2"/>
        <v>Yes</v>
      </c>
    </row>
    <row r="17" spans="1:11" x14ac:dyDescent="0.2">
      <c r="A17" s="135" t="s">
        <v>21</v>
      </c>
      <c r="B17" s="55" t="s">
        <v>213</v>
      </c>
      <c r="C17" s="5">
        <v>99.981845379999996</v>
      </c>
      <c r="D17" s="5" t="str">
        <f t="shared" si="0"/>
        <v>N/A</v>
      </c>
      <c r="E17" s="5">
        <v>99.987021404000004</v>
      </c>
      <c r="F17" s="5" t="str">
        <f t="shared" si="0"/>
        <v>N/A</v>
      </c>
      <c r="G17" s="5">
        <v>99.996838671999996</v>
      </c>
      <c r="H17" s="5" t="str">
        <f t="shared" si="1"/>
        <v>N/A</v>
      </c>
      <c r="I17" s="6">
        <v>5.1999999999999998E-3</v>
      </c>
      <c r="J17" s="6">
        <v>9.7999999999999997E-3</v>
      </c>
      <c r="K17" s="112" t="str">
        <f t="shared" si="2"/>
        <v>Yes</v>
      </c>
    </row>
    <row r="18" spans="1:11" x14ac:dyDescent="0.2">
      <c r="A18" s="135" t="s">
        <v>53</v>
      </c>
      <c r="B18" s="55" t="s">
        <v>213</v>
      </c>
      <c r="C18" s="5">
        <v>99.999749014000002</v>
      </c>
      <c r="D18" s="5" t="str">
        <f t="shared" si="0"/>
        <v>N/A</v>
      </c>
      <c r="E18" s="5">
        <v>99.999762587000006</v>
      </c>
      <c r="F18" s="5" t="str">
        <f t="shared" si="0"/>
        <v>N/A</v>
      </c>
      <c r="G18" s="5">
        <v>99.999946417999993</v>
      </c>
      <c r="H18" s="5" t="str">
        <f t="shared" si="1"/>
        <v>N/A</v>
      </c>
      <c r="I18" s="6">
        <v>0</v>
      </c>
      <c r="J18" s="6">
        <v>2.0000000000000001E-4</v>
      </c>
      <c r="K18" s="112" t="str">
        <f t="shared" si="2"/>
        <v>Yes</v>
      </c>
    </row>
    <row r="19" spans="1:11" x14ac:dyDescent="0.2">
      <c r="A19" s="111" t="s">
        <v>678</v>
      </c>
      <c r="B19" s="55" t="s">
        <v>213</v>
      </c>
      <c r="C19" s="5">
        <v>99.282181365</v>
      </c>
      <c r="D19" s="5" t="str">
        <f t="shared" ref="D19:D21" si="3">IF($B19="N/A","N/A",IF(C19&lt;0,"No","Yes"))</f>
        <v>N/A</v>
      </c>
      <c r="E19" s="5">
        <v>99.458460185000007</v>
      </c>
      <c r="F19" s="5" t="str">
        <f t="shared" ref="F19:F21" si="4">IF($B19="N/A","N/A",IF(E19&lt;0,"No","Yes"))</f>
        <v>N/A</v>
      </c>
      <c r="G19" s="5">
        <v>96.869695398000005</v>
      </c>
      <c r="H19" s="5" t="str">
        <f t="shared" ref="H19:H21" si="5">IF($B19="N/A","N/A",IF(G19&lt;0,"No","Yes"))</f>
        <v>N/A</v>
      </c>
      <c r="I19" s="6">
        <v>0.17760000000000001</v>
      </c>
      <c r="J19" s="6">
        <v>-2.6</v>
      </c>
      <c r="K19" s="112" t="str">
        <f>IF(J19="Div by 0", "N/A", IF(J19="N/A","N/A", IF(J19&gt;30, "No", IF(J19&lt;-30, "No", "Yes"))))</f>
        <v>Yes</v>
      </c>
    </row>
    <row r="20" spans="1:11" x14ac:dyDescent="0.2">
      <c r="A20" s="111" t="s">
        <v>679</v>
      </c>
      <c r="B20" s="55" t="s">
        <v>213</v>
      </c>
      <c r="C20" s="5">
        <v>99.865304429000005</v>
      </c>
      <c r="D20" s="5" t="str">
        <f t="shared" si="3"/>
        <v>N/A</v>
      </c>
      <c r="E20" s="5">
        <v>99.771766647999996</v>
      </c>
      <c r="F20" s="5" t="str">
        <f t="shared" si="4"/>
        <v>N/A</v>
      </c>
      <c r="G20" s="5">
        <v>97.203885326000005</v>
      </c>
      <c r="H20" s="5" t="str">
        <f t="shared" si="5"/>
        <v>N/A</v>
      </c>
      <c r="I20" s="6">
        <v>-9.4E-2</v>
      </c>
      <c r="J20" s="6">
        <v>-2.57</v>
      </c>
      <c r="K20" s="112" t="str">
        <f>IF(J20="Div by 0", "N/A", IF(J20="N/A","N/A", IF(J20&gt;30, "No", IF(J20&lt;-30, "No", "Yes"))))</f>
        <v>Yes</v>
      </c>
    </row>
    <row r="21" spans="1:11" x14ac:dyDescent="0.2">
      <c r="A21" s="111" t="s">
        <v>680</v>
      </c>
      <c r="B21" s="55" t="s">
        <v>213</v>
      </c>
      <c r="C21" s="5">
        <v>99.865304429000005</v>
      </c>
      <c r="D21" s="5" t="str">
        <f t="shared" si="3"/>
        <v>N/A</v>
      </c>
      <c r="E21" s="5">
        <v>99.771766647999996</v>
      </c>
      <c r="F21" s="5" t="str">
        <f t="shared" si="4"/>
        <v>N/A</v>
      </c>
      <c r="G21" s="5">
        <v>97.203885326000005</v>
      </c>
      <c r="H21" s="5" t="str">
        <f t="shared" si="5"/>
        <v>N/A</v>
      </c>
      <c r="I21" s="6">
        <v>-9.4E-2</v>
      </c>
      <c r="J21" s="6">
        <v>-2.57</v>
      </c>
      <c r="K21" s="112" t="str">
        <f>IF(J21="Div by 0", "N/A", IF(J21="N/A","N/A", IF(J21&gt;30, "No", IF(J21&lt;-30, "No", "Yes"))))</f>
        <v>Yes</v>
      </c>
    </row>
    <row r="22" spans="1:11" ht="16.5" customHeight="1" x14ac:dyDescent="0.2">
      <c r="A22" s="111" t="s">
        <v>1726</v>
      </c>
      <c r="B22" s="55" t="s">
        <v>213</v>
      </c>
      <c r="C22" s="5">
        <v>65.887217139000001</v>
      </c>
      <c r="D22" s="5" t="str">
        <f t="shared" ref="D22:D31" si="6">IF($B22="N/A","N/A",IF(C22&lt;0,"No","Yes"))</f>
        <v>N/A</v>
      </c>
      <c r="E22" s="5">
        <v>64.881819598999996</v>
      </c>
      <c r="F22" s="5" t="str">
        <f t="shared" ref="F22:F31" si="7">IF($B22="N/A","N/A",IF(E22&lt;0,"No","Yes"))</f>
        <v>N/A</v>
      </c>
      <c r="G22" s="5">
        <v>60.784041614000003</v>
      </c>
      <c r="I22" s="6">
        <v>-1.53</v>
      </c>
      <c r="J22" s="6">
        <v>-6.32</v>
      </c>
      <c r="K22" s="112" t="str">
        <f t="shared" ref="K22:K31" si="8">IF(J22="Div by 0", "N/A", IF(J22="N/A","N/A", IF(J22&gt;30, "No", IF(J22&lt;-30, "No", "Yes"))))</f>
        <v>Yes</v>
      </c>
    </row>
    <row r="23" spans="1:11" x14ac:dyDescent="0.2">
      <c r="A23" s="111" t="s">
        <v>942</v>
      </c>
      <c r="B23" s="55" t="s">
        <v>213</v>
      </c>
      <c r="C23" s="5">
        <v>33.795453481000003</v>
      </c>
      <c r="D23" s="5" t="str">
        <f t="shared" si="6"/>
        <v>N/A</v>
      </c>
      <c r="E23" s="5">
        <v>34.685217616999999</v>
      </c>
      <c r="F23" s="5" t="str">
        <f t="shared" si="7"/>
        <v>N/A</v>
      </c>
      <c r="G23" s="5">
        <v>36.109283374999997</v>
      </c>
      <c r="H23" s="5" t="str">
        <f t="shared" ref="H23:H31" si="9">IF($B23="N/A","N/A",IF(G23&lt;0,"No","Yes"))</f>
        <v>N/A</v>
      </c>
      <c r="I23" s="6">
        <v>2.633</v>
      </c>
      <c r="J23" s="6">
        <v>4.1059999999999999</v>
      </c>
      <c r="K23" s="112" t="str">
        <f t="shared" si="8"/>
        <v>Yes</v>
      </c>
    </row>
    <row r="24" spans="1:11" ht="25.5" x14ac:dyDescent="0.2">
      <c r="A24" s="111" t="s">
        <v>943</v>
      </c>
      <c r="B24" s="55" t="s">
        <v>213</v>
      </c>
      <c r="C24" s="5">
        <v>0.1601287723</v>
      </c>
      <c r="D24" s="5" t="str">
        <f t="shared" si="6"/>
        <v>N/A</v>
      </c>
      <c r="E24" s="5">
        <v>0.1885061874</v>
      </c>
      <c r="F24" s="5" t="str">
        <f t="shared" si="7"/>
        <v>N/A</v>
      </c>
      <c r="G24" s="5">
        <v>0.29255683960000001</v>
      </c>
      <c r="H24" s="5" t="str">
        <f t="shared" si="9"/>
        <v>N/A</v>
      </c>
      <c r="I24" s="6">
        <v>17.72</v>
      </c>
      <c r="J24" s="6">
        <v>55.2</v>
      </c>
      <c r="K24" s="112" t="str">
        <f t="shared" si="8"/>
        <v>No</v>
      </c>
    </row>
    <row r="25" spans="1:11" x14ac:dyDescent="0.2">
      <c r="A25" s="135" t="s">
        <v>166</v>
      </c>
      <c r="B25" s="55" t="s">
        <v>213</v>
      </c>
      <c r="C25" s="5">
        <v>99.865304429000005</v>
      </c>
      <c r="D25" s="5" t="str">
        <f t="shared" si="6"/>
        <v>N/A</v>
      </c>
      <c r="E25" s="5">
        <v>99.771766647999996</v>
      </c>
      <c r="F25" s="5" t="str">
        <f t="shared" si="7"/>
        <v>N/A</v>
      </c>
      <c r="G25" s="5">
        <v>97.203885326000005</v>
      </c>
      <c r="H25" s="5" t="str">
        <f t="shared" si="9"/>
        <v>N/A</v>
      </c>
      <c r="I25" s="6">
        <v>-9.4E-2</v>
      </c>
      <c r="J25" s="6">
        <v>-2.57</v>
      </c>
      <c r="K25" s="112" t="str">
        <f t="shared" si="8"/>
        <v>Yes</v>
      </c>
    </row>
    <row r="26" spans="1:11" x14ac:dyDescent="0.2">
      <c r="A26" s="135" t="s">
        <v>167</v>
      </c>
      <c r="B26" s="55" t="s">
        <v>213</v>
      </c>
      <c r="C26" s="5">
        <v>99.865304429000005</v>
      </c>
      <c r="D26" s="5" t="str">
        <f t="shared" si="6"/>
        <v>N/A</v>
      </c>
      <c r="E26" s="5">
        <v>99.771766647999996</v>
      </c>
      <c r="F26" s="5" t="str">
        <f t="shared" si="7"/>
        <v>N/A</v>
      </c>
      <c r="G26" s="5">
        <v>97.203885326000005</v>
      </c>
      <c r="H26" s="5" t="str">
        <f t="shared" si="9"/>
        <v>N/A</v>
      </c>
      <c r="I26" s="6">
        <v>-9.4E-2</v>
      </c>
      <c r="J26" s="6">
        <v>-2.57</v>
      </c>
      <c r="K26" s="112" t="str">
        <f t="shared" si="8"/>
        <v>Yes</v>
      </c>
    </row>
    <row r="27" spans="1:11" x14ac:dyDescent="0.2">
      <c r="A27" s="135" t="s">
        <v>168</v>
      </c>
      <c r="B27" s="55" t="s">
        <v>213</v>
      </c>
      <c r="C27" s="5">
        <v>99.865304429000005</v>
      </c>
      <c r="D27" s="5" t="str">
        <f t="shared" si="6"/>
        <v>N/A</v>
      </c>
      <c r="E27" s="5">
        <v>99.771766647999996</v>
      </c>
      <c r="F27" s="5" t="str">
        <f t="shared" si="7"/>
        <v>N/A</v>
      </c>
      <c r="G27" s="5">
        <v>97.203885326000005</v>
      </c>
      <c r="H27" s="5" t="str">
        <f t="shared" si="9"/>
        <v>N/A</v>
      </c>
      <c r="I27" s="6">
        <v>-9.4E-2</v>
      </c>
      <c r="J27" s="6">
        <v>-2.57</v>
      </c>
      <c r="K27" s="112" t="str">
        <f t="shared" si="8"/>
        <v>Yes</v>
      </c>
    </row>
    <row r="28" spans="1:11" x14ac:dyDescent="0.2">
      <c r="A28" s="135" t="s">
        <v>54</v>
      </c>
      <c r="B28" s="55" t="s">
        <v>213</v>
      </c>
      <c r="C28" s="5">
        <v>14.318139227</v>
      </c>
      <c r="D28" s="5" t="str">
        <f t="shared" si="6"/>
        <v>N/A</v>
      </c>
      <c r="E28" s="5">
        <v>15.367923401000001</v>
      </c>
      <c r="F28" s="5" t="str">
        <f t="shared" si="7"/>
        <v>N/A</v>
      </c>
      <c r="G28" s="5">
        <v>14.044389339</v>
      </c>
      <c r="H28" s="5" t="str">
        <f t="shared" si="9"/>
        <v>N/A</v>
      </c>
      <c r="I28" s="6">
        <v>7.3319999999999999</v>
      </c>
      <c r="J28" s="6">
        <v>-8.61</v>
      </c>
      <c r="K28" s="112" t="str">
        <f t="shared" si="8"/>
        <v>Yes</v>
      </c>
    </row>
    <row r="29" spans="1:11" x14ac:dyDescent="0.2">
      <c r="A29" s="135" t="s">
        <v>55</v>
      </c>
      <c r="B29" s="55" t="s">
        <v>213</v>
      </c>
      <c r="C29" s="5">
        <v>85.547165202000002</v>
      </c>
      <c r="D29" s="5" t="str">
        <f t="shared" si="6"/>
        <v>N/A</v>
      </c>
      <c r="E29" s="5">
        <v>84.403843246999998</v>
      </c>
      <c r="F29" s="5" t="str">
        <f t="shared" si="7"/>
        <v>N/A</v>
      </c>
      <c r="G29" s="5">
        <v>83.159495988000003</v>
      </c>
      <c r="H29" s="5" t="str">
        <f t="shared" si="9"/>
        <v>N/A</v>
      </c>
      <c r="I29" s="6">
        <v>-1.34</v>
      </c>
      <c r="J29" s="6">
        <v>-1.47</v>
      </c>
      <c r="K29" s="112" t="str">
        <f t="shared" si="8"/>
        <v>Yes</v>
      </c>
    </row>
    <row r="30" spans="1:11" x14ac:dyDescent="0.2">
      <c r="A30" s="135" t="s">
        <v>56</v>
      </c>
      <c r="B30" s="55" t="s">
        <v>213</v>
      </c>
      <c r="C30" s="5">
        <v>81.171818005000006</v>
      </c>
      <c r="D30" s="5" t="str">
        <f t="shared" si="6"/>
        <v>N/A</v>
      </c>
      <c r="E30" s="5">
        <v>84.315762899999996</v>
      </c>
      <c r="F30" s="5" t="str">
        <f t="shared" si="7"/>
        <v>N/A</v>
      </c>
      <c r="G30" s="5">
        <v>83.352872844000004</v>
      </c>
      <c r="H30" s="5" t="str">
        <f t="shared" si="9"/>
        <v>N/A</v>
      </c>
      <c r="I30" s="6">
        <v>3.8730000000000002</v>
      </c>
      <c r="J30" s="6">
        <v>-1.1399999999999999</v>
      </c>
      <c r="K30" s="112" t="str">
        <f t="shared" si="8"/>
        <v>Yes</v>
      </c>
    </row>
    <row r="31" spans="1:11" x14ac:dyDescent="0.2">
      <c r="A31" s="136" t="s">
        <v>57</v>
      </c>
      <c r="B31" s="142" t="s">
        <v>213</v>
      </c>
      <c r="C31" s="121">
        <v>15.521112903000001</v>
      </c>
      <c r="D31" s="121" t="str">
        <f t="shared" si="6"/>
        <v>N/A</v>
      </c>
      <c r="E31" s="121">
        <v>12.019287458999999</v>
      </c>
      <c r="F31" s="121" t="str">
        <f t="shared" si="7"/>
        <v>N/A</v>
      </c>
      <c r="G31" s="121">
        <v>11.511522239</v>
      </c>
      <c r="H31" s="121" t="str">
        <f t="shared" si="9"/>
        <v>N/A</v>
      </c>
      <c r="I31" s="122">
        <v>-22.6</v>
      </c>
      <c r="J31" s="122">
        <v>-4.22</v>
      </c>
      <c r="K31" s="123" t="str">
        <f t="shared" si="8"/>
        <v>Yes</v>
      </c>
    </row>
    <row r="32" spans="1:11" ht="12" customHeight="1" x14ac:dyDescent="0.2">
      <c r="A32" s="204" t="s">
        <v>1647</v>
      </c>
      <c r="B32" s="205"/>
      <c r="C32" s="205"/>
      <c r="D32" s="205"/>
      <c r="E32" s="205"/>
      <c r="F32" s="205"/>
      <c r="G32" s="205"/>
      <c r="H32" s="205"/>
      <c r="I32" s="205"/>
      <c r="J32" s="205"/>
      <c r="K32" s="206"/>
    </row>
    <row r="33" spans="1:11" x14ac:dyDescent="0.2">
      <c r="A33" s="193" t="s">
        <v>1645</v>
      </c>
      <c r="B33" s="194"/>
      <c r="C33" s="194"/>
      <c r="D33" s="194"/>
      <c r="E33" s="194"/>
      <c r="F33" s="194"/>
      <c r="G33" s="194"/>
      <c r="H33" s="194"/>
      <c r="I33" s="194"/>
      <c r="J33" s="194"/>
      <c r="K33" s="195"/>
    </row>
    <row r="34" spans="1:11" x14ac:dyDescent="0.2">
      <c r="A34" s="196" t="s">
        <v>1743</v>
      </c>
      <c r="B34" s="196"/>
      <c r="C34" s="196"/>
      <c r="D34" s="196"/>
      <c r="E34" s="196"/>
      <c r="F34" s="196"/>
      <c r="G34" s="196"/>
      <c r="H34" s="196"/>
      <c r="I34" s="196"/>
      <c r="J34" s="196"/>
      <c r="K34" s="197"/>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L3" sqref="L3"/>
      <selection pane="topRight" activeCell="L3" sqref="L3"/>
      <selection pane="bottomLeft" activeCell="L3" sqref="L3"/>
      <selection pane="bottomRight" activeCell="A3" sqref="A3:L3"/>
    </sheetView>
  </sheetViews>
  <sheetFormatPr defaultColWidth="9.140625" defaultRowHeight="12.75" x14ac:dyDescent="0.2"/>
  <cols>
    <col min="1" max="1" width="77.28515625" style="34" customWidth="1"/>
    <col min="2" max="2" width="17.7109375"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28515625" style="13" customWidth="1"/>
    <col min="12" max="12" width="25.5703125" style="26" customWidth="1"/>
    <col min="13" max="16384" width="9.140625" style="26"/>
  </cols>
  <sheetData>
    <row r="1" spans="1:12" s="12" customFormat="1" ht="18.75" customHeight="1" x14ac:dyDescent="0.2">
      <c r="A1" s="184" t="s">
        <v>1713</v>
      </c>
      <c r="B1" s="185"/>
      <c r="C1" s="185"/>
      <c r="D1" s="185"/>
      <c r="E1" s="185"/>
      <c r="F1" s="185"/>
      <c r="G1" s="185"/>
      <c r="H1" s="185"/>
      <c r="I1" s="185"/>
      <c r="J1" s="185"/>
      <c r="K1" s="185"/>
      <c r="L1" s="186"/>
    </row>
    <row r="2" spans="1:12" s="13" customFormat="1" x14ac:dyDescent="0.2">
      <c r="A2" s="190" t="s">
        <v>1604</v>
      </c>
      <c r="B2" s="191"/>
      <c r="C2" s="191"/>
      <c r="D2" s="191"/>
      <c r="E2" s="191"/>
      <c r="F2" s="191"/>
      <c r="G2" s="191"/>
      <c r="H2" s="191"/>
      <c r="I2" s="191"/>
      <c r="J2" s="191"/>
      <c r="K2" s="191"/>
      <c r="L2" s="192"/>
    </row>
    <row r="3" spans="1:12" s="13" customFormat="1" x14ac:dyDescent="0.2">
      <c r="A3" s="201" t="s">
        <v>1748</v>
      </c>
      <c r="B3" s="202"/>
      <c r="C3" s="202"/>
      <c r="D3" s="202"/>
      <c r="E3" s="202"/>
      <c r="F3" s="202"/>
      <c r="G3" s="202"/>
      <c r="H3" s="202"/>
      <c r="I3" s="202"/>
      <c r="J3" s="202"/>
      <c r="K3" s="202"/>
      <c r="L3" s="203"/>
    </row>
    <row r="4" spans="1:12" s="13" customFormat="1" x14ac:dyDescent="0.2">
      <c r="A4" s="187" t="s">
        <v>650</v>
      </c>
      <c r="B4" s="188"/>
      <c r="C4" s="188"/>
      <c r="D4" s="188"/>
      <c r="E4" s="188"/>
      <c r="F4" s="188"/>
      <c r="G4" s="188"/>
      <c r="H4" s="188"/>
      <c r="I4" s="188"/>
      <c r="J4" s="188"/>
      <c r="K4" s="188"/>
      <c r="L4" s="189"/>
    </row>
    <row r="5" spans="1:12" s="51" customFormat="1" ht="63" customHeight="1" x14ac:dyDescent="0.2">
      <c r="A5" s="147" t="s">
        <v>11</v>
      </c>
      <c r="B5" s="116" t="s">
        <v>212</v>
      </c>
      <c r="C5" s="116" t="s">
        <v>651</v>
      </c>
      <c r="D5" s="116" t="s">
        <v>1717</v>
      </c>
      <c r="E5" s="116" t="s">
        <v>652</v>
      </c>
      <c r="F5" s="116" t="s">
        <v>1718</v>
      </c>
      <c r="G5" s="116" t="s">
        <v>1719</v>
      </c>
      <c r="H5" s="116" t="s">
        <v>1714</v>
      </c>
      <c r="I5" s="148" t="s">
        <v>1716</v>
      </c>
      <c r="J5" s="148" t="s">
        <v>1715</v>
      </c>
      <c r="K5" s="149" t="s">
        <v>744</v>
      </c>
      <c r="L5" s="150" t="s">
        <v>743</v>
      </c>
    </row>
    <row r="6" spans="1:12" s="16" customFormat="1" ht="12.75" customHeight="1" x14ac:dyDescent="0.2">
      <c r="A6" s="135" t="s">
        <v>345</v>
      </c>
      <c r="B6" s="27" t="s">
        <v>213</v>
      </c>
      <c r="C6" s="15">
        <v>7</v>
      </c>
      <c r="D6" s="27" t="s">
        <v>213</v>
      </c>
      <c r="E6" s="15">
        <v>7</v>
      </c>
      <c r="F6" s="27" t="s">
        <v>213</v>
      </c>
      <c r="G6" s="15" t="s">
        <v>1747</v>
      </c>
      <c r="H6" s="27" t="s">
        <v>213</v>
      </c>
      <c r="I6" s="96" t="s">
        <v>213</v>
      </c>
      <c r="J6" s="96" t="s">
        <v>213</v>
      </c>
      <c r="K6" s="27" t="s">
        <v>213</v>
      </c>
      <c r="L6" s="146" t="s">
        <v>213</v>
      </c>
    </row>
    <row r="7" spans="1:12" x14ac:dyDescent="0.2">
      <c r="A7" s="111" t="s">
        <v>17</v>
      </c>
      <c r="B7" s="17" t="s">
        <v>213</v>
      </c>
      <c r="C7" s="18">
        <v>241218</v>
      </c>
      <c r="D7" s="52" t="str">
        <f>IF($B7="N/A","N/A",IF(C7&gt;10,"No",IF(C7&lt;-10,"No","Yes")))</f>
        <v>N/A</v>
      </c>
      <c r="E7" s="18">
        <v>244523</v>
      </c>
      <c r="F7" s="52" t="str">
        <f>IF($B7="N/A","N/A",IF(E7&gt;10,"No",IF(E7&lt;-10,"No","Yes")))</f>
        <v>N/A</v>
      </c>
      <c r="G7" s="18">
        <v>253560</v>
      </c>
      <c r="H7" s="52" t="str">
        <f>IF($B7="N/A","N/A",IF(G7&gt;10,"No",IF(G7&lt;-10,"No","Yes")))</f>
        <v>N/A</v>
      </c>
      <c r="I7" s="53">
        <v>1.37</v>
      </c>
      <c r="J7" s="53">
        <v>3.6960000000000002</v>
      </c>
      <c r="K7" s="54" t="s">
        <v>739</v>
      </c>
      <c r="L7" s="113" t="str">
        <f>IF(J7="Div by 0", "N/A", IF(K7="N/A","N/A", IF(J7&gt;VALUE(MID(K7,1,2)), "No", IF(J7&lt;-1*VALUE(MID(K7,1,2)), "No", "Yes"))))</f>
        <v>Yes</v>
      </c>
    </row>
    <row r="8" spans="1:12" x14ac:dyDescent="0.2">
      <c r="A8" s="111" t="s">
        <v>58</v>
      </c>
      <c r="B8" s="22" t="s">
        <v>213</v>
      </c>
      <c r="C8" s="29">
        <v>1561310339</v>
      </c>
      <c r="D8" s="27" t="str">
        <f>IF($B8="N/A","N/A",IF(C8&gt;10,"No",IF(C8&lt;-10,"No","Yes")))</f>
        <v>N/A</v>
      </c>
      <c r="E8" s="29">
        <v>1553867807</v>
      </c>
      <c r="F8" s="27" t="str">
        <f>IF($B8="N/A","N/A",IF(E8&gt;10,"No",IF(E8&lt;-10,"No","Yes")))</f>
        <v>N/A</v>
      </c>
      <c r="G8" s="29">
        <v>1648271162</v>
      </c>
      <c r="H8" s="27" t="str">
        <f>IF($B8="N/A","N/A",IF(G8&gt;10,"No",IF(G8&lt;-10,"No","Yes")))</f>
        <v>N/A</v>
      </c>
      <c r="I8" s="8">
        <v>-0.47699999999999998</v>
      </c>
      <c r="J8" s="8">
        <v>6.0750000000000002</v>
      </c>
      <c r="K8" s="28" t="s">
        <v>739</v>
      </c>
      <c r="L8" s="112" t="str">
        <f>IF(J8="Div by 0", "N/A", IF(K8="N/A","N/A", IF(J8&gt;VALUE(MID(K8,1,2)), "No", IF(J8&lt;-1*VALUE(MID(K8,1,2)), "No", "Yes"))))</f>
        <v>Yes</v>
      </c>
    </row>
    <row r="9" spans="1:12" x14ac:dyDescent="0.2">
      <c r="A9" s="143" t="s">
        <v>944</v>
      </c>
      <c r="B9" s="5" t="s">
        <v>213</v>
      </c>
      <c r="C9" s="4">
        <v>9.8180898606000007</v>
      </c>
      <c r="D9" s="27" t="str">
        <f>IF($B9="N/A","N/A",IF(C9&gt;10,"No",IF(C9&lt;-10,"No","Yes")))</f>
        <v>N/A</v>
      </c>
      <c r="E9" s="4">
        <v>9.1979077632999999</v>
      </c>
      <c r="F9" s="27" t="str">
        <f>IF($B9="N/A","N/A",IF(E9&gt;10,"No",IF(E9&lt;-10,"No","Yes")))</f>
        <v>N/A</v>
      </c>
      <c r="G9" s="4">
        <v>9.9380817163999993</v>
      </c>
      <c r="H9" s="27" t="str">
        <f>IF($B9="N/A","N/A",IF(G9&gt;10,"No",IF(G9&lt;-10,"No","Yes")))</f>
        <v>N/A</v>
      </c>
      <c r="I9" s="8">
        <v>-6.32</v>
      </c>
      <c r="J9" s="8">
        <v>8.0470000000000006</v>
      </c>
      <c r="K9" s="5" t="s">
        <v>213</v>
      </c>
      <c r="L9" s="112" t="str">
        <f>IF(J9="Div by 0", "N/A", IF(K9="N/A","N/A", IF(J9&gt;VALUE(MID(K9,1,2)), "No", IF(J9&lt;-1*VALUE(MID(K9,1,2)), "No", "Yes"))))</f>
        <v>N/A</v>
      </c>
    </row>
    <row r="10" spans="1:12" x14ac:dyDescent="0.2">
      <c r="A10" s="143" t="s">
        <v>945</v>
      </c>
      <c r="B10" s="5" t="s">
        <v>213</v>
      </c>
      <c r="C10" s="4">
        <v>26.356656634</v>
      </c>
      <c r="D10" s="27" t="str">
        <f t="shared" ref="D10:D19" si="0">IF($B10="N/A","N/A",IF(C10&gt;10,"No",IF(C10&lt;-10,"No","Yes")))</f>
        <v>N/A</v>
      </c>
      <c r="E10" s="4">
        <v>26.816700269999998</v>
      </c>
      <c r="F10" s="27" t="str">
        <f t="shared" ref="F10:F19" si="1">IF($B10="N/A","N/A",IF(E10&gt;10,"No",IF(E10&lt;-10,"No","Yes")))</f>
        <v>N/A</v>
      </c>
      <c r="G10" s="4">
        <v>22.943681969</v>
      </c>
      <c r="H10" s="27" t="str">
        <f t="shared" ref="H10:H19" si="2">IF($B10="N/A","N/A",IF(G10&gt;10,"No",IF(G10&lt;-10,"No","Yes")))</f>
        <v>N/A</v>
      </c>
      <c r="I10" s="8">
        <v>1.7450000000000001</v>
      </c>
      <c r="J10" s="8">
        <v>-14.4</v>
      </c>
      <c r="K10" s="5" t="s">
        <v>213</v>
      </c>
      <c r="L10" s="112" t="str">
        <f t="shared" ref="L10:L26" si="3">IF(J10="Div by 0", "N/A", IF(K10="N/A","N/A", IF(J10&gt;VALUE(MID(K10,1,2)), "No", IF(J10&lt;-1*VALUE(MID(K10,1,2)), "No", "Yes"))))</f>
        <v>N/A</v>
      </c>
    </row>
    <row r="11" spans="1:12" x14ac:dyDescent="0.2">
      <c r="A11" s="143" t="s">
        <v>946</v>
      </c>
      <c r="B11" s="5" t="s">
        <v>213</v>
      </c>
      <c r="C11" s="4">
        <v>5.7533019924</v>
      </c>
      <c r="D11" s="27" t="str">
        <f t="shared" si="0"/>
        <v>N/A</v>
      </c>
      <c r="E11" s="4">
        <v>5.7037579287</v>
      </c>
      <c r="F11" s="27" t="str">
        <f t="shared" si="1"/>
        <v>N/A</v>
      </c>
      <c r="G11" s="4">
        <v>4.5929957407000002</v>
      </c>
      <c r="H11" s="27" t="str">
        <f t="shared" si="2"/>
        <v>N/A</v>
      </c>
      <c r="I11" s="8">
        <v>-0.86099999999999999</v>
      </c>
      <c r="J11" s="8">
        <v>-19.5</v>
      </c>
      <c r="K11" s="5" t="s">
        <v>213</v>
      </c>
      <c r="L11" s="112" t="str">
        <f t="shared" si="3"/>
        <v>N/A</v>
      </c>
    </row>
    <row r="12" spans="1:12" x14ac:dyDescent="0.2">
      <c r="A12" s="143" t="s">
        <v>947</v>
      </c>
      <c r="B12" s="5" t="s">
        <v>213</v>
      </c>
      <c r="C12" s="4">
        <v>1.0024127553</v>
      </c>
      <c r="D12" s="27" t="str">
        <f t="shared" si="0"/>
        <v>N/A</v>
      </c>
      <c r="E12" s="4">
        <v>1.0080851289999999</v>
      </c>
      <c r="F12" s="27" t="str">
        <f t="shared" si="1"/>
        <v>N/A</v>
      </c>
      <c r="G12" s="4">
        <v>3.338065941</v>
      </c>
      <c r="H12" s="27" t="str">
        <f t="shared" si="2"/>
        <v>N/A</v>
      </c>
      <c r="I12" s="8">
        <v>0.56589999999999996</v>
      </c>
      <c r="J12" s="8">
        <v>231.1</v>
      </c>
      <c r="K12" s="5" t="s">
        <v>213</v>
      </c>
      <c r="L12" s="112" t="str">
        <f t="shared" si="3"/>
        <v>N/A</v>
      </c>
    </row>
    <row r="13" spans="1:12" x14ac:dyDescent="0.2">
      <c r="A13" s="143" t="s">
        <v>948</v>
      </c>
      <c r="B13" s="7" t="s">
        <v>213</v>
      </c>
      <c r="C13" s="4">
        <v>2.4185591457000002</v>
      </c>
      <c r="D13" s="27" t="str">
        <f t="shared" si="0"/>
        <v>N/A</v>
      </c>
      <c r="E13" s="4">
        <v>2.2284202303999998</v>
      </c>
      <c r="F13" s="27" t="str">
        <f t="shared" si="1"/>
        <v>N/A</v>
      </c>
      <c r="G13" s="4">
        <v>1.5195614449999999</v>
      </c>
      <c r="H13" s="27" t="str">
        <f t="shared" si="2"/>
        <v>N/A</v>
      </c>
      <c r="I13" s="8">
        <v>-7.86</v>
      </c>
      <c r="J13" s="8">
        <v>-31.8</v>
      </c>
      <c r="K13" s="5" t="s">
        <v>213</v>
      </c>
      <c r="L13" s="112" t="str">
        <f t="shared" si="3"/>
        <v>N/A</v>
      </c>
    </row>
    <row r="14" spans="1:12" ht="12.75" customHeight="1" x14ac:dyDescent="0.2">
      <c r="A14" s="143" t="s">
        <v>949</v>
      </c>
      <c r="B14" s="7" t="s">
        <v>213</v>
      </c>
      <c r="C14" s="4">
        <v>26.214047045000001</v>
      </c>
      <c r="D14" s="27" t="str">
        <f t="shared" si="0"/>
        <v>N/A</v>
      </c>
      <c r="E14" s="4">
        <v>27.026087526000001</v>
      </c>
      <c r="F14" s="27" t="str">
        <f t="shared" si="1"/>
        <v>N/A</v>
      </c>
      <c r="G14" s="4">
        <v>25.937845085999999</v>
      </c>
      <c r="H14" s="27" t="str">
        <f t="shared" si="2"/>
        <v>N/A</v>
      </c>
      <c r="I14" s="8">
        <v>3.0979999999999999</v>
      </c>
      <c r="J14" s="8">
        <v>-4.03</v>
      </c>
      <c r="K14" s="5" t="s">
        <v>213</v>
      </c>
      <c r="L14" s="112" t="str">
        <f t="shared" si="3"/>
        <v>N/A</v>
      </c>
    </row>
    <row r="15" spans="1:12" x14ac:dyDescent="0.2">
      <c r="A15" s="143" t="s">
        <v>950</v>
      </c>
      <c r="B15" s="7" t="s">
        <v>213</v>
      </c>
      <c r="C15" s="4">
        <v>0.11980863780000001</v>
      </c>
      <c r="D15" s="27" t="str">
        <f t="shared" si="0"/>
        <v>N/A</v>
      </c>
      <c r="E15" s="4">
        <v>0.1116459392</v>
      </c>
      <c r="F15" s="27" t="str">
        <f t="shared" si="1"/>
        <v>N/A</v>
      </c>
      <c r="G15" s="4">
        <v>4.9790976494999999</v>
      </c>
      <c r="H15" s="27" t="str">
        <f t="shared" si="2"/>
        <v>N/A</v>
      </c>
      <c r="I15" s="8">
        <v>-6.81</v>
      </c>
      <c r="J15" s="8">
        <v>4360</v>
      </c>
      <c r="K15" s="5" t="s">
        <v>213</v>
      </c>
      <c r="L15" s="112" t="str">
        <f t="shared" si="3"/>
        <v>N/A</v>
      </c>
    </row>
    <row r="16" spans="1:12" ht="12.75" customHeight="1" x14ac:dyDescent="0.2">
      <c r="A16" s="143" t="s">
        <v>951</v>
      </c>
      <c r="B16" s="7" t="s">
        <v>213</v>
      </c>
      <c r="C16" s="4">
        <v>28.317123929000001</v>
      </c>
      <c r="D16" s="27" t="str">
        <f t="shared" si="0"/>
        <v>N/A</v>
      </c>
      <c r="E16" s="4">
        <v>27.907395214000001</v>
      </c>
      <c r="F16" s="27" t="str">
        <f t="shared" si="1"/>
        <v>N/A</v>
      </c>
      <c r="G16" s="4">
        <v>26.750670453000001</v>
      </c>
      <c r="H16" s="27" t="str">
        <f t="shared" si="2"/>
        <v>N/A</v>
      </c>
      <c r="I16" s="8">
        <v>-1.45</v>
      </c>
      <c r="J16" s="8">
        <v>-4.1399999999999997</v>
      </c>
      <c r="K16" s="5" t="s">
        <v>213</v>
      </c>
      <c r="L16" s="112" t="str">
        <f t="shared" si="3"/>
        <v>N/A</v>
      </c>
    </row>
    <row r="17" spans="1:12" ht="12.75" customHeight="1" x14ac:dyDescent="0.2">
      <c r="A17" s="144" t="s">
        <v>952</v>
      </c>
      <c r="B17" s="7" t="s">
        <v>213</v>
      </c>
      <c r="C17" s="4">
        <v>57.212148347000003</v>
      </c>
      <c r="D17" s="27" t="str">
        <f t="shared" si="0"/>
        <v>N/A</v>
      </c>
      <c r="E17" s="4">
        <v>57.064161654000003</v>
      </c>
      <c r="F17" s="27" t="str">
        <f t="shared" si="1"/>
        <v>N/A</v>
      </c>
      <c r="G17" s="4">
        <v>56.193011515999999</v>
      </c>
      <c r="H17" s="27" t="str">
        <f t="shared" si="2"/>
        <v>N/A</v>
      </c>
      <c r="I17" s="8">
        <v>-0.25900000000000001</v>
      </c>
      <c r="J17" s="8">
        <v>-1.53</v>
      </c>
      <c r="K17" s="5" t="s">
        <v>213</v>
      </c>
      <c r="L17" s="112" t="str">
        <f t="shared" si="3"/>
        <v>N/A</v>
      </c>
    </row>
    <row r="18" spans="1:12" ht="12.75" customHeight="1" x14ac:dyDescent="0.2">
      <c r="A18" s="144" t="s">
        <v>953</v>
      </c>
      <c r="B18" s="7" t="s">
        <v>213</v>
      </c>
      <c r="C18" s="4">
        <v>32.969761792</v>
      </c>
      <c r="D18" s="27" t="str">
        <f t="shared" si="0"/>
        <v>N/A</v>
      </c>
      <c r="E18" s="4">
        <v>33.737930583000001</v>
      </c>
      <c r="F18" s="27" t="str">
        <f t="shared" si="1"/>
        <v>N/A</v>
      </c>
      <c r="G18" s="4">
        <v>33.868906768000002</v>
      </c>
      <c r="H18" s="27" t="str">
        <f t="shared" si="2"/>
        <v>N/A</v>
      </c>
      <c r="I18" s="8">
        <v>2.33</v>
      </c>
      <c r="J18" s="8">
        <v>0.38819999999999999</v>
      </c>
      <c r="K18" s="5" t="s">
        <v>213</v>
      </c>
      <c r="L18" s="112" t="str">
        <f t="shared" si="3"/>
        <v>N/A</v>
      </c>
    </row>
    <row r="19" spans="1:12" ht="12.75" customHeight="1" x14ac:dyDescent="0.2">
      <c r="A19" s="145" t="s">
        <v>132</v>
      </c>
      <c r="B19" s="1" t="s">
        <v>213</v>
      </c>
      <c r="C19" s="23">
        <v>1975</v>
      </c>
      <c r="D19" s="27" t="str">
        <f t="shared" si="0"/>
        <v>N/A</v>
      </c>
      <c r="E19" s="23">
        <v>15381</v>
      </c>
      <c r="F19" s="27" t="str">
        <f t="shared" si="1"/>
        <v>N/A</v>
      </c>
      <c r="G19" s="23">
        <v>5063</v>
      </c>
      <c r="H19" s="27" t="str">
        <f t="shared" si="2"/>
        <v>N/A</v>
      </c>
      <c r="I19" s="8">
        <v>678.8</v>
      </c>
      <c r="J19" s="8">
        <v>-67.099999999999994</v>
      </c>
      <c r="K19" s="23" t="s">
        <v>213</v>
      </c>
      <c r="L19" s="112" t="str">
        <f t="shared" si="3"/>
        <v>N/A</v>
      </c>
    </row>
    <row r="20" spans="1:12" ht="12.75" customHeight="1" x14ac:dyDescent="0.2">
      <c r="A20" s="145" t="s">
        <v>133</v>
      </c>
      <c r="B20" s="30" t="s">
        <v>276</v>
      </c>
      <c r="C20" s="4">
        <v>0.81876145229999997</v>
      </c>
      <c r="D20" s="27" t="str">
        <f>IF($B20="N/A","N/A",IF(C20&gt;=2,"No",IF(C20&lt;0,"No","Yes")))</f>
        <v>Yes</v>
      </c>
      <c r="E20" s="4">
        <v>6.2902058292999996</v>
      </c>
      <c r="F20" s="27" t="str">
        <f>IF($B20="N/A","N/A",IF(E20&gt;=2,"No",IF(E20&lt;0,"No","Yes")))</f>
        <v>No</v>
      </c>
      <c r="G20" s="4">
        <v>1.9967660514000001</v>
      </c>
      <c r="H20" s="27" t="str">
        <f>IF($B20="N/A","N/A",IF(G20&gt;=2,"No",IF(G20&lt;0,"No","Yes")))</f>
        <v>Yes</v>
      </c>
      <c r="I20" s="8">
        <v>668.3</v>
      </c>
      <c r="J20" s="8">
        <v>-68.3</v>
      </c>
      <c r="K20" s="5" t="s">
        <v>213</v>
      </c>
      <c r="L20" s="112" t="str">
        <f t="shared" si="3"/>
        <v>N/A</v>
      </c>
    </row>
    <row r="21" spans="1:12" ht="25.5" x14ac:dyDescent="0.2">
      <c r="A21" s="135" t="s">
        <v>134</v>
      </c>
      <c r="B21" s="30" t="s">
        <v>213</v>
      </c>
      <c r="C21" s="29">
        <v>276435</v>
      </c>
      <c r="D21" s="27" t="str">
        <f t="shared" ref="D21:D26" si="4">IF($B21="N/A","N/A",IF(C21&gt;10,"No",IF(C21&lt;-10,"No","Yes")))</f>
        <v>N/A</v>
      </c>
      <c r="E21" s="29">
        <v>62549646</v>
      </c>
      <c r="F21" s="27" t="str">
        <f t="shared" ref="F21:F26" si="5">IF($B21="N/A","N/A",IF(E21&gt;10,"No",IF(E21&lt;-10,"No","Yes")))</f>
        <v>N/A</v>
      </c>
      <c r="G21" s="29">
        <v>22066651</v>
      </c>
      <c r="H21" s="27" t="str">
        <f t="shared" ref="H21:H26" si="6">IF($B21="N/A","N/A",IF(G21&gt;10,"No",IF(G21&lt;-10,"No","Yes")))</f>
        <v>N/A</v>
      </c>
      <c r="I21" s="8">
        <v>22527</v>
      </c>
      <c r="J21" s="8">
        <v>-64.7</v>
      </c>
      <c r="K21" s="5" t="s">
        <v>213</v>
      </c>
      <c r="L21" s="112" t="str">
        <f t="shared" si="3"/>
        <v>N/A</v>
      </c>
    </row>
    <row r="22" spans="1:12" ht="25.5" x14ac:dyDescent="0.2">
      <c r="A22" s="135" t="s">
        <v>1720</v>
      </c>
      <c r="B22" s="30" t="s">
        <v>213</v>
      </c>
      <c r="C22" s="29">
        <v>139.96708860999999</v>
      </c>
      <c r="D22" s="27" t="str">
        <f t="shared" si="4"/>
        <v>N/A</v>
      </c>
      <c r="E22" s="29">
        <v>4066.6826603999998</v>
      </c>
      <c r="F22" s="27" t="str">
        <f t="shared" si="5"/>
        <v>N/A</v>
      </c>
      <c r="G22" s="29">
        <v>4358.4141812999997</v>
      </c>
      <c r="H22" s="27" t="str">
        <f t="shared" si="6"/>
        <v>N/A</v>
      </c>
      <c r="I22" s="8">
        <v>2805</v>
      </c>
      <c r="J22" s="8">
        <v>7.1740000000000004</v>
      </c>
      <c r="K22" s="5" t="s">
        <v>213</v>
      </c>
      <c r="L22" s="112" t="str">
        <f t="shared" si="3"/>
        <v>N/A</v>
      </c>
    </row>
    <row r="23" spans="1:12" ht="12.75" customHeight="1" x14ac:dyDescent="0.2">
      <c r="A23" s="145" t="s">
        <v>135</v>
      </c>
      <c r="B23" s="22" t="s">
        <v>213</v>
      </c>
      <c r="C23" s="1">
        <v>36</v>
      </c>
      <c r="D23" s="27" t="str">
        <f t="shared" si="4"/>
        <v>N/A</v>
      </c>
      <c r="E23" s="1">
        <v>7984</v>
      </c>
      <c r="F23" s="27" t="str">
        <f t="shared" si="5"/>
        <v>N/A</v>
      </c>
      <c r="G23" s="1">
        <v>1916</v>
      </c>
      <c r="H23" s="27" t="str">
        <f t="shared" si="6"/>
        <v>N/A</v>
      </c>
      <c r="I23" s="8">
        <v>22078</v>
      </c>
      <c r="J23" s="8">
        <v>-76</v>
      </c>
      <c r="K23" s="23" t="s">
        <v>213</v>
      </c>
      <c r="L23" s="112" t="str">
        <f t="shared" si="3"/>
        <v>N/A</v>
      </c>
    </row>
    <row r="24" spans="1:12" ht="12.75" customHeight="1" x14ac:dyDescent="0.2">
      <c r="A24" s="145" t="s">
        <v>136</v>
      </c>
      <c r="B24" s="22" t="s">
        <v>213</v>
      </c>
      <c r="C24" s="9">
        <v>1.4924259400000001E-2</v>
      </c>
      <c r="D24" s="27" t="str">
        <f t="shared" si="4"/>
        <v>N/A</v>
      </c>
      <c r="E24" s="9">
        <v>3.2651325233000001</v>
      </c>
      <c r="F24" s="27" t="str">
        <f t="shared" si="5"/>
        <v>N/A</v>
      </c>
      <c r="G24" s="9">
        <v>0.75563969080000004</v>
      </c>
      <c r="H24" s="27" t="str">
        <f t="shared" si="6"/>
        <v>N/A</v>
      </c>
      <c r="I24" s="8">
        <v>21778</v>
      </c>
      <c r="J24" s="8">
        <v>-76.900000000000006</v>
      </c>
      <c r="K24" s="5" t="s">
        <v>213</v>
      </c>
      <c r="L24" s="112" t="str">
        <f t="shared" si="3"/>
        <v>N/A</v>
      </c>
    </row>
    <row r="25" spans="1:12" ht="25.5" x14ac:dyDescent="0.2">
      <c r="A25" s="135" t="s">
        <v>137</v>
      </c>
      <c r="B25" s="22" t="s">
        <v>213</v>
      </c>
      <c r="C25" s="10">
        <v>261924</v>
      </c>
      <c r="D25" s="27" t="str">
        <f t="shared" si="4"/>
        <v>N/A</v>
      </c>
      <c r="E25" s="10">
        <v>55365327</v>
      </c>
      <c r="F25" s="27" t="str">
        <f t="shared" si="5"/>
        <v>N/A</v>
      </c>
      <c r="G25" s="10">
        <v>18763521</v>
      </c>
      <c r="H25" s="27" t="str">
        <f t="shared" si="6"/>
        <v>N/A</v>
      </c>
      <c r="I25" s="8">
        <v>21038</v>
      </c>
      <c r="J25" s="8">
        <v>-66.099999999999994</v>
      </c>
      <c r="K25" s="5" t="s">
        <v>213</v>
      </c>
      <c r="L25" s="112" t="str">
        <f t="shared" si="3"/>
        <v>N/A</v>
      </c>
    </row>
    <row r="26" spans="1:12" ht="25.5" x14ac:dyDescent="0.2">
      <c r="A26" s="135" t="s">
        <v>954</v>
      </c>
      <c r="B26" s="22" t="s">
        <v>213</v>
      </c>
      <c r="C26" s="10">
        <v>7275.6666667</v>
      </c>
      <c r="D26" s="27" t="str">
        <f t="shared" si="4"/>
        <v>N/A</v>
      </c>
      <c r="E26" s="10">
        <v>6934.5349448999996</v>
      </c>
      <c r="F26" s="27" t="str">
        <f t="shared" si="5"/>
        <v>N/A</v>
      </c>
      <c r="G26" s="10">
        <v>9793.0694153999993</v>
      </c>
      <c r="H26" s="27" t="str">
        <f t="shared" si="6"/>
        <v>N/A</v>
      </c>
      <c r="I26" s="8">
        <v>-4.6900000000000004</v>
      </c>
      <c r="J26" s="8">
        <v>41.22</v>
      </c>
      <c r="K26" s="5" t="s">
        <v>213</v>
      </c>
      <c r="L26" s="112" t="str">
        <f t="shared" si="3"/>
        <v>N/A</v>
      </c>
    </row>
    <row r="27" spans="1:12" x14ac:dyDescent="0.2">
      <c r="A27" s="145" t="s">
        <v>138</v>
      </c>
      <c r="B27" s="1" t="s">
        <v>213</v>
      </c>
      <c r="C27" s="23">
        <v>0</v>
      </c>
      <c r="D27" s="27" t="str">
        <f>IF($B27="N/A","N/A",IF(C27&gt;10,"No",IF(C27&lt;-10,"No","Yes")))</f>
        <v>N/A</v>
      </c>
      <c r="E27" s="23">
        <v>0</v>
      </c>
      <c r="F27" s="27" t="str">
        <f>IF($B27="N/A","N/A",IF(E27&gt;10,"No",IF(E27&lt;-10,"No","Yes")))</f>
        <v>N/A</v>
      </c>
      <c r="G27" s="23">
        <v>0</v>
      </c>
      <c r="H27" s="27" t="str">
        <f>IF($B27="N/A","N/A",IF(G27&gt;10,"No",IF(G27&lt;-10,"No","Yes")))</f>
        <v>N/A</v>
      </c>
      <c r="I27" s="8" t="s">
        <v>1749</v>
      </c>
      <c r="J27" s="8" t="s">
        <v>1749</v>
      </c>
      <c r="K27" s="23" t="s">
        <v>213</v>
      </c>
      <c r="L27" s="112" t="str">
        <f>IF(J27="Div by 0", "N/A", IF(K27="N/A","N/A", IF(J27&gt;VALUE(MID(K27,1,2)), "No", IF(J27&lt;-1*VALUE(MID(K27,1,2)), "No", "Yes"))))</f>
        <v>N/A</v>
      </c>
    </row>
    <row r="28" spans="1:12" x14ac:dyDescent="0.2">
      <c r="A28" s="135" t="s">
        <v>139</v>
      </c>
      <c r="B28" s="30" t="s">
        <v>213</v>
      </c>
      <c r="C28" s="4">
        <v>0</v>
      </c>
      <c r="D28" s="27" t="str">
        <f>IF($B28="N/A","N/A",IF(C28&gt;10,"No",IF(C28&lt;-10,"No","Yes")))</f>
        <v>N/A</v>
      </c>
      <c r="E28" s="4">
        <v>0</v>
      </c>
      <c r="F28" s="27" t="str">
        <f>IF($B28="N/A","N/A",IF(E28&gt;10,"No",IF(E28&lt;-10,"No","Yes")))</f>
        <v>N/A</v>
      </c>
      <c r="G28" s="4">
        <v>0</v>
      </c>
      <c r="H28" s="27" t="str">
        <f>IF($B28="N/A","N/A",IF(G28&gt;10,"No",IF(G28&lt;-10,"No","Yes")))</f>
        <v>N/A</v>
      </c>
      <c r="I28" s="8" t="s">
        <v>1749</v>
      </c>
      <c r="J28" s="8" t="s">
        <v>1749</v>
      </c>
      <c r="K28" s="5" t="s">
        <v>213</v>
      </c>
      <c r="L28" s="112" t="str">
        <f>IF(J28="Div by 0", "N/A", IF(K28="N/A","N/A", IF(J28&gt;VALUE(MID(K28,1,2)), "No", IF(J28&lt;-1*VALUE(MID(K28,1,2)), "No", "Yes"))))</f>
        <v>N/A</v>
      </c>
    </row>
    <row r="29" spans="1:12" x14ac:dyDescent="0.2">
      <c r="A29" s="145" t="s">
        <v>140</v>
      </c>
      <c r="B29" s="23" t="s">
        <v>213</v>
      </c>
      <c r="C29" s="23">
        <v>0</v>
      </c>
      <c r="D29" s="27" t="str">
        <f>IF($B29="N/A","N/A",IF(C29&gt;10,"No",IF(C29&lt;-10,"No","Yes")))</f>
        <v>N/A</v>
      </c>
      <c r="E29" s="23">
        <v>0</v>
      </c>
      <c r="F29" s="27" t="str">
        <f>IF($B29="N/A","N/A",IF(E29&gt;10,"No",IF(E29&lt;-10,"No","Yes")))</f>
        <v>N/A</v>
      </c>
      <c r="G29" s="23">
        <v>0</v>
      </c>
      <c r="H29" s="27" t="str">
        <f>IF($B29="N/A","N/A",IF(G29&gt;10,"No",IF(G29&lt;-10,"No","Yes")))</f>
        <v>N/A</v>
      </c>
      <c r="I29" s="8" t="s">
        <v>1749</v>
      </c>
      <c r="J29" s="8" t="s">
        <v>1749</v>
      </c>
      <c r="K29" s="23" t="s">
        <v>213</v>
      </c>
      <c r="L29" s="112" t="str">
        <f>IF(J29="Div by 0", "N/A", IF(K29="N/A","N/A", IF(J29&gt;VALUE(MID(K29,1,2)), "No", IF(J29&lt;-1*VALUE(MID(K29,1,2)), "No", "Yes"))))</f>
        <v>N/A</v>
      </c>
    </row>
    <row r="30" spans="1:12" x14ac:dyDescent="0.2">
      <c r="A30" s="135" t="s">
        <v>141</v>
      </c>
      <c r="B30" s="22" t="s">
        <v>213</v>
      </c>
      <c r="C30" s="4">
        <v>0</v>
      </c>
      <c r="D30" s="27" t="str">
        <f>IF($B30="N/A","N/A",IF(C30&gt;10,"No",IF(C30&lt;-10,"No","Yes")))</f>
        <v>N/A</v>
      </c>
      <c r="E30" s="4">
        <v>0</v>
      </c>
      <c r="F30" s="27" t="str">
        <f>IF($B30="N/A","N/A",IF(E30&gt;10,"No",IF(E30&lt;-10,"No","Yes")))</f>
        <v>N/A</v>
      </c>
      <c r="G30" s="4">
        <v>0</v>
      </c>
      <c r="H30" s="27" t="str">
        <f>IF($B30="N/A","N/A",IF(G30&gt;10,"No",IF(G30&lt;-10,"No","Yes")))</f>
        <v>N/A</v>
      </c>
      <c r="I30" s="8" t="s">
        <v>1749</v>
      </c>
      <c r="J30" s="8" t="s">
        <v>1749</v>
      </c>
      <c r="K30" s="5" t="s">
        <v>213</v>
      </c>
      <c r="L30" s="112" t="str">
        <f>IF(J30="Div by 0", "N/A", IF(K30="N/A","N/A", IF(J30&gt;VALUE(MID(K30,1,2)), "No", IF(J30&lt;-1*VALUE(MID(K30,1,2)), "No", "Yes"))))</f>
        <v>N/A</v>
      </c>
    </row>
    <row r="31" spans="1:12" ht="12.75" customHeight="1" x14ac:dyDescent="0.2">
      <c r="A31" s="151" t="s">
        <v>142</v>
      </c>
      <c r="B31" s="128" t="s">
        <v>213</v>
      </c>
      <c r="C31" s="128">
        <v>0</v>
      </c>
      <c r="D31" s="152" t="str">
        <f>IF($B31="N/A","N/A",IF(C31&gt;10,"No",IF(C31&lt;-10,"No","Yes")))</f>
        <v>N/A</v>
      </c>
      <c r="E31" s="128">
        <v>0</v>
      </c>
      <c r="F31" s="152" t="str">
        <f>IF($B31="N/A","N/A",IF(E31&gt;10,"No",IF(E31&lt;-10,"No","Yes")))</f>
        <v>N/A</v>
      </c>
      <c r="G31" s="128">
        <v>0</v>
      </c>
      <c r="H31" s="152" t="str">
        <f>IF($B31="N/A","N/A",IF(G31&gt;10,"No",IF(G31&lt;-10,"No","Yes")))</f>
        <v>N/A</v>
      </c>
      <c r="I31" s="153" t="s">
        <v>1749</v>
      </c>
      <c r="J31" s="153" t="s">
        <v>1749</v>
      </c>
      <c r="K31" s="128" t="s">
        <v>213</v>
      </c>
      <c r="L31" s="123" t="str">
        <f>IF(J31="Div by 0", "N/A", IF(K31="N/A","N/A", IF(J31&gt;VALUE(MID(K31,1,2)), "No", IF(J31&lt;-1*VALUE(MID(K31,1,2)), "No", "Yes"))))</f>
        <v>N/A</v>
      </c>
    </row>
    <row r="32" spans="1:12" s="13" customFormat="1" ht="12" customHeight="1" x14ac:dyDescent="0.2">
      <c r="A32" s="198" t="s">
        <v>1647</v>
      </c>
      <c r="B32" s="199"/>
      <c r="C32" s="199"/>
      <c r="D32" s="199"/>
      <c r="E32" s="199"/>
      <c r="F32" s="199"/>
      <c r="G32" s="199"/>
      <c r="H32" s="199"/>
      <c r="I32" s="199"/>
      <c r="J32" s="199"/>
      <c r="K32" s="199"/>
      <c r="L32" s="200"/>
    </row>
    <row r="33" spans="1:12" s="13" customFormat="1" ht="12.75" customHeight="1" x14ac:dyDescent="0.2">
      <c r="A33" s="193" t="s">
        <v>1645</v>
      </c>
      <c r="B33" s="194"/>
      <c r="C33" s="194"/>
      <c r="D33" s="194"/>
      <c r="E33" s="194"/>
      <c r="F33" s="194"/>
      <c r="G33" s="194"/>
      <c r="H33" s="194"/>
      <c r="I33" s="194"/>
      <c r="J33" s="194"/>
      <c r="K33" s="194"/>
      <c r="L33" s="195"/>
    </row>
    <row r="34" spans="1:12" s="13" customFormat="1" x14ac:dyDescent="0.2">
      <c r="A34" s="196" t="s">
        <v>1743</v>
      </c>
      <c r="B34" s="196"/>
      <c r="C34" s="196"/>
      <c r="D34" s="196"/>
      <c r="E34" s="196"/>
      <c r="F34" s="196"/>
      <c r="G34" s="196"/>
      <c r="H34" s="196"/>
      <c r="I34" s="196"/>
      <c r="J34" s="196"/>
      <c r="K34" s="196"/>
      <c r="L34" s="197"/>
    </row>
    <row r="35" spans="1:12" x14ac:dyDescent="0.2">
      <c r="A35" s="33"/>
      <c r="B35" s="30"/>
      <c r="C35" s="4"/>
      <c r="D35" s="4"/>
    </row>
    <row r="36" spans="1:12" x14ac:dyDescent="0.2">
      <c r="A36" s="2"/>
      <c r="B36" s="30"/>
      <c r="C36" s="4"/>
      <c r="D36" s="4"/>
    </row>
    <row r="37" spans="1:12" x14ac:dyDescent="0.2">
      <c r="A37" s="2"/>
      <c r="B37" s="33"/>
      <c r="C37" s="4"/>
      <c r="D37" s="4"/>
    </row>
    <row r="38" spans="1:12" x14ac:dyDescent="0.2">
      <c r="A38" s="33"/>
      <c r="B38" s="30"/>
      <c r="C38" s="4"/>
      <c r="D38" s="4"/>
    </row>
    <row r="39" spans="1:12" x14ac:dyDescent="0.2">
      <c r="A39" s="35"/>
      <c r="B39" s="30"/>
      <c r="C39" s="4"/>
      <c r="D39" s="4"/>
    </row>
    <row r="40" spans="1:12" x14ac:dyDescent="0.2">
      <c r="A40" s="35"/>
      <c r="B40" s="30"/>
    </row>
    <row r="41" spans="1:12" x14ac:dyDescent="0.2">
      <c r="A41" s="35"/>
      <c r="B41" s="30"/>
    </row>
    <row r="42" spans="1:12" x14ac:dyDescent="0.2">
      <c r="A42" s="35"/>
      <c r="B42" s="30"/>
    </row>
    <row r="43" spans="1:12" x14ac:dyDescent="0.2">
      <c r="A43" s="35"/>
      <c r="B43" s="30"/>
    </row>
    <row r="44" spans="1:12" x14ac:dyDescent="0.2">
      <c r="A44" s="35"/>
      <c r="B44" s="30"/>
    </row>
    <row r="45" spans="1:12" x14ac:dyDescent="0.2">
      <c r="A45" s="35"/>
      <c r="B45" s="30"/>
    </row>
    <row r="46" spans="1:12" x14ac:dyDescent="0.2">
      <c r="A46" s="35"/>
      <c r="B46" s="33"/>
    </row>
    <row r="47" spans="1:12" x14ac:dyDescent="0.2">
      <c r="A47" s="33"/>
      <c r="B47" s="33"/>
    </row>
    <row r="48" spans="1:12" x14ac:dyDescent="0.2">
      <c r="A48" s="33"/>
      <c r="B48" s="33"/>
    </row>
    <row r="49" spans="1:2" x14ac:dyDescent="0.2">
      <c r="A49" s="33"/>
      <c r="B49" s="33"/>
    </row>
    <row r="50" spans="1:2" x14ac:dyDescent="0.2">
      <c r="A50" s="33"/>
      <c r="B50" s="33"/>
    </row>
    <row r="51" spans="1:2" x14ac:dyDescent="0.2">
      <c r="A51" s="33"/>
      <c r="B51" s="33"/>
    </row>
    <row r="52" spans="1:2" x14ac:dyDescent="0.2">
      <c r="A52" s="33"/>
      <c r="B52" s="33"/>
    </row>
    <row r="53" spans="1:2" x14ac:dyDescent="0.2">
      <c r="A53" s="33"/>
      <c r="B53" s="33"/>
    </row>
    <row r="54" spans="1:2" x14ac:dyDescent="0.2">
      <c r="A54" s="33"/>
    </row>
  </sheetData>
  <mergeCells count="7">
    <mergeCell ref="A1:L1"/>
    <mergeCell ref="A34:L34"/>
    <mergeCell ref="A33:L33"/>
    <mergeCell ref="A32:L32"/>
    <mergeCell ref="A2:L2"/>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335" activePane="bottomRight" state="frozen"/>
      <selection activeCell="L3" sqref="L3"/>
      <selection pane="topRight" activeCell="L3" sqref="L3"/>
      <selection pane="bottomLeft" activeCell="L3" sqref="L3"/>
      <selection pane="bottomRight" activeCell="A3" sqref="A3:L3"/>
    </sheetView>
  </sheetViews>
  <sheetFormatPr defaultColWidth="9.140625" defaultRowHeight="12.75" x14ac:dyDescent="0.2"/>
  <cols>
    <col min="1" max="1" width="77.28515625" style="34" customWidth="1"/>
    <col min="2" max="2" width="17.7109375"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28515625" style="13" customWidth="1"/>
    <col min="12" max="12" width="25.5703125" style="26" customWidth="1"/>
    <col min="13" max="16384" width="9.140625" style="26"/>
  </cols>
  <sheetData>
    <row r="1" spans="1:14" s="12" customFormat="1" ht="18.75" customHeight="1" x14ac:dyDescent="0.2">
      <c r="A1" s="184" t="s">
        <v>1713</v>
      </c>
      <c r="B1" s="185"/>
      <c r="C1" s="185"/>
      <c r="D1" s="185"/>
      <c r="E1" s="185"/>
      <c r="F1" s="185"/>
      <c r="G1" s="185"/>
      <c r="H1" s="185"/>
      <c r="I1" s="185"/>
      <c r="J1" s="185"/>
      <c r="K1" s="185"/>
      <c r="L1" s="186"/>
    </row>
    <row r="2" spans="1:14" ht="24.75" customHeight="1" x14ac:dyDescent="0.2">
      <c r="A2" s="207" t="s">
        <v>1605</v>
      </c>
      <c r="B2" s="208"/>
      <c r="C2" s="208"/>
      <c r="D2" s="208"/>
      <c r="E2" s="208"/>
      <c r="F2" s="208"/>
      <c r="G2" s="208"/>
      <c r="H2" s="208"/>
      <c r="I2" s="208"/>
      <c r="J2" s="208"/>
      <c r="K2" s="208"/>
      <c r="L2" s="209"/>
    </row>
    <row r="3" spans="1:14" s="13" customFormat="1" x14ac:dyDescent="0.2">
      <c r="A3" s="201" t="s">
        <v>1748</v>
      </c>
      <c r="B3" s="202"/>
      <c r="C3" s="202"/>
      <c r="D3" s="202"/>
      <c r="E3" s="202"/>
      <c r="F3" s="202"/>
      <c r="G3" s="202"/>
      <c r="H3" s="202"/>
      <c r="I3" s="202"/>
      <c r="J3" s="202"/>
      <c r="K3" s="202"/>
      <c r="L3" s="203"/>
    </row>
    <row r="4" spans="1:14" s="13" customFormat="1" x14ac:dyDescent="0.2">
      <c r="A4" s="187" t="s">
        <v>650</v>
      </c>
      <c r="B4" s="188"/>
      <c r="C4" s="188"/>
      <c r="D4" s="188"/>
      <c r="E4" s="188"/>
      <c r="F4" s="188"/>
      <c r="G4" s="188"/>
      <c r="H4" s="188"/>
      <c r="I4" s="188"/>
      <c r="J4" s="188"/>
      <c r="K4" s="188"/>
      <c r="L4" s="189"/>
    </row>
    <row r="5" spans="1:14" ht="51" x14ac:dyDescent="0.2">
      <c r="A5" s="147" t="s">
        <v>11</v>
      </c>
      <c r="B5" s="116" t="s">
        <v>212</v>
      </c>
      <c r="C5" s="116" t="s">
        <v>651</v>
      </c>
      <c r="D5" s="116" t="s">
        <v>1717</v>
      </c>
      <c r="E5" s="116" t="s">
        <v>652</v>
      </c>
      <c r="F5" s="116" t="s">
        <v>1718</v>
      </c>
      <c r="G5" s="116" t="s">
        <v>1719</v>
      </c>
      <c r="H5" s="116" t="s">
        <v>1714</v>
      </c>
      <c r="I5" s="148" t="s">
        <v>1716</v>
      </c>
      <c r="J5" s="148" t="s">
        <v>1715</v>
      </c>
      <c r="K5" s="149" t="s">
        <v>744</v>
      </c>
      <c r="L5" s="150" t="s">
        <v>743</v>
      </c>
    </row>
    <row r="6" spans="1:14" x14ac:dyDescent="0.2">
      <c r="A6" s="154" t="s">
        <v>0</v>
      </c>
      <c r="B6" s="23" t="s">
        <v>213</v>
      </c>
      <c r="C6" s="23">
        <v>239243</v>
      </c>
      <c r="D6" s="27" t="str">
        <f>IF($B6="N/A","N/A",IF(C6&gt;10,"No",IF(C6&lt;-10,"No","Yes")))</f>
        <v>N/A</v>
      </c>
      <c r="E6" s="23">
        <v>229142</v>
      </c>
      <c r="F6" s="27" t="str">
        <f>IF($B6="N/A","N/A",IF(E6&gt;10,"No",IF(E6&lt;-10,"No","Yes")))</f>
        <v>N/A</v>
      </c>
      <c r="G6" s="23">
        <v>248497</v>
      </c>
      <c r="H6" s="27" t="str">
        <f>IF($B6="N/A","N/A",IF(G6&gt;10,"No",IF(G6&lt;-10,"No","Yes")))</f>
        <v>N/A</v>
      </c>
      <c r="I6" s="8">
        <v>-4.22</v>
      </c>
      <c r="J6" s="8">
        <v>8.4469999999999992</v>
      </c>
      <c r="K6" s="31" t="s">
        <v>739</v>
      </c>
      <c r="L6" s="112" t="str">
        <f>IF(J6="Div by 0", "N/A", IF(K6="N/A","N/A", IF(J6&gt;VALUE(MID(K6,1,2)), "No", IF(J6&lt;-1*VALUE(MID(K6,1,2)), "No", "Yes"))))</f>
        <v>Yes</v>
      </c>
    </row>
    <row r="7" spans="1:14" x14ac:dyDescent="0.2">
      <c r="A7" s="145" t="s">
        <v>59</v>
      </c>
      <c r="B7" s="23" t="s">
        <v>213</v>
      </c>
      <c r="C7" s="23">
        <v>198950.43</v>
      </c>
      <c r="D7" s="27" t="str">
        <f>IF($B7="N/A","N/A",IF(C7&gt;10,"No",IF(C7&lt;-10,"No","Yes")))</f>
        <v>N/A</v>
      </c>
      <c r="E7" s="23">
        <v>199478.8</v>
      </c>
      <c r="F7" s="27" t="str">
        <f>IF($B7="N/A","N/A",IF(E7&gt;10,"No",IF(E7&lt;-10,"No","Yes")))</f>
        <v>N/A</v>
      </c>
      <c r="G7" s="23">
        <v>195457.98</v>
      </c>
      <c r="H7" s="27" t="str">
        <f>IF($B7="N/A","N/A",IF(G7&gt;10,"No",IF(G7&lt;-10,"No","Yes")))</f>
        <v>N/A</v>
      </c>
      <c r="I7" s="8">
        <v>0.2656</v>
      </c>
      <c r="J7" s="8">
        <v>-2.02</v>
      </c>
      <c r="K7" s="31" t="s">
        <v>740</v>
      </c>
      <c r="L7" s="112" t="str">
        <f>IF(J7="Div by 0", "N/A", IF(K7="N/A","N/A", IF(J7&gt;VALUE(MID(K7,1,2)), "No", IF(J7&lt;-1*VALUE(MID(K7,1,2)), "No", "Yes"))))</f>
        <v>Yes</v>
      </c>
    </row>
    <row r="8" spans="1:14" x14ac:dyDescent="0.2">
      <c r="A8" s="155" t="s">
        <v>143</v>
      </c>
      <c r="B8" s="23" t="s">
        <v>213</v>
      </c>
      <c r="C8" s="23">
        <v>42023</v>
      </c>
      <c r="D8" s="27" t="str">
        <f>IF($B8="N/A","N/A",IF(C8&gt;10,"No",IF(C8&lt;-10,"No","Yes")))</f>
        <v>N/A</v>
      </c>
      <c r="E8" s="23">
        <v>42663</v>
      </c>
      <c r="F8" s="27" t="str">
        <f>IF($B8="N/A","N/A",IF(E8&gt;10,"No",IF(E8&lt;-10,"No","Yes")))</f>
        <v>N/A</v>
      </c>
      <c r="G8" s="23">
        <v>36776</v>
      </c>
      <c r="H8" s="27" t="str">
        <f>IF($B8="N/A","N/A",IF(G8&gt;10,"No",IF(G8&lt;-10,"No","Yes")))</f>
        <v>N/A</v>
      </c>
      <c r="I8" s="8">
        <v>1.5229999999999999</v>
      </c>
      <c r="J8" s="8">
        <v>-13.8</v>
      </c>
      <c r="K8" s="23" t="s">
        <v>213</v>
      </c>
      <c r="L8" s="112" t="str">
        <f>IF(J8="Div by 0", "N/A", IF(K8="N/A","N/A", IF(J8&gt;VALUE(MID(K8,1,2)), "No", IF(J8&lt;-1*VALUE(MID(K8,1,2)), "No", "Yes"))))</f>
        <v>N/A</v>
      </c>
    </row>
    <row r="9" spans="1:14" x14ac:dyDescent="0.2">
      <c r="A9" s="145" t="s">
        <v>681</v>
      </c>
      <c r="B9" s="23" t="s">
        <v>213</v>
      </c>
      <c r="C9" s="23">
        <v>16113</v>
      </c>
      <c r="D9" s="27" t="str">
        <f t="shared" ref="D9:D11" si="0">IF($B9="N/A","N/A",IF(C9&gt;10,"No",IF(C9&lt;-10,"No","Yes")))</f>
        <v>N/A</v>
      </c>
      <c r="E9" s="23">
        <v>16593</v>
      </c>
      <c r="F9" s="27" t="str">
        <f t="shared" ref="F9:F11" si="1">IF($B9="N/A","N/A",IF(E9&gt;10,"No",IF(E9&lt;-10,"No","Yes")))</f>
        <v>N/A</v>
      </c>
      <c r="G9" s="23">
        <v>14600</v>
      </c>
      <c r="H9" s="27" t="str">
        <f t="shared" ref="H9:H11" si="2">IF($B9="N/A","N/A",IF(G9&gt;10,"No",IF(G9&lt;-10,"No","Yes")))</f>
        <v>N/A</v>
      </c>
      <c r="I9" s="8">
        <v>2.9790000000000001</v>
      </c>
      <c r="J9" s="8">
        <v>-12</v>
      </c>
      <c r="K9" s="23" t="s">
        <v>213</v>
      </c>
      <c r="L9" s="112" t="str">
        <f t="shared" ref="L9:L11" si="3">IF(J9="Div by 0", "N/A", IF(K9="N/A","N/A", IF(J9&gt;VALUE(MID(K9,1,2)), "No", IF(J9&lt;-1*VALUE(MID(K9,1,2)), "No", "Yes"))))</f>
        <v>N/A</v>
      </c>
    </row>
    <row r="10" spans="1:14" x14ac:dyDescent="0.2">
      <c r="A10" s="145" t="s">
        <v>425</v>
      </c>
      <c r="B10" s="23" t="s">
        <v>213</v>
      </c>
      <c r="C10" s="23">
        <v>25910</v>
      </c>
      <c r="D10" s="27" t="str">
        <f t="shared" si="0"/>
        <v>N/A</v>
      </c>
      <c r="E10" s="23">
        <v>26070</v>
      </c>
      <c r="F10" s="27" t="str">
        <f t="shared" si="1"/>
        <v>N/A</v>
      </c>
      <c r="G10" s="23">
        <v>22176</v>
      </c>
      <c r="H10" s="27" t="str">
        <f t="shared" si="2"/>
        <v>N/A</v>
      </c>
      <c r="I10" s="8">
        <v>0.61750000000000005</v>
      </c>
      <c r="J10" s="8">
        <v>-14.9</v>
      </c>
      <c r="K10" s="23" t="s">
        <v>213</v>
      </c>
      <c r="L10" s="112" t="str">
        <f t="shared" si="3"/>
        <v>N/A</v>
      </c>
    </row>
    <row r="11" spans="1:14" x14ac:dyDescent="0.2">
      <c r="A11" s="145" t="s">
        <v>169</v>
      </c>
      <c r="B11" s="23" t="s">
        <v>213</v>
      </c>
      <c r="C11" s="4">
        <v>17.564986226999999</v>
      </c>
      <c r="D11" s="27" t="str">
        <f t="shared" si="0"/>
        <v>N/A</v>
      </c>
      <c r="E11" s="4">
        <v>18.618585854999999</v>
      </c>
      <c r="F11" s="27" t="str">
        <f t="shared" si="1"/>
        <v>N/A</v>
      </c>
      <c r="G11" s="4">
        <v>14.799373835000001</v>
      </c>
      <c r="H11" s="27" t="str">
        <f t="shared" si="2"/>
        <v>N/A</v>
      </c>
      <c r="I11" s="8">
        <v>5.9980000000000002</v>
      </c>
      <c r="J11" s="8">
        <v>-20.5</v>
      </c>
      <c r="K11" s="23" t="s">
        <v>213</v>
      </c>
      <c r="L11" s="112" t="str">
        <f t="shared" si="3"/>
        <v>N/A</v>
      </c>
    </row>
    <row r="12" spans="1:14" x14ac:dyDescent="0.2">
      <c r="A12" s="145" t="s">
        <v>144</v>
      </c>
      <c r="B12" s="23" t="s">
        <v>213</v>
      </c>
      <c r="C12" s="23">
        <v>24406.083332999999</v>
      </c>
      <c r="D12" s="27" t="str">
        <f>IF($B12="N/A","N/A",IF(C12&gt;10,"No",IF(C12&lt;-10,"No","Yes")))</f>
        <v>N/A</v>
      </c>
      <c r="E12" s="23">
        <v>24987</v>
      </c>
      <c r="F12" s="27" t="str">
        <f>IF($B12="N/A","N/A",IF(E12&gt;10,"No",IF(E12&lt;-10,"No","Yes")))</f>
        <v>N/A</v>
      </c>
      <c r="G12" s="23">
        <v>18104.666667000001</v>
      </c>
      <c r="H12" s="27" t="str">
        <f>IF($B12="N/A","N/A",IF(G12&gt;10,"No",IF(G12&lt;-10,"No","Yes")))</f>
        <v>N/A</v>
      </c>
      <c r="I12" s="8">
        <v>2.38</v>
      </c>
      <c r="J12" s="8">
        <v>-27.5</v>
      </c>
      <c r="K12" s="23" t="s">
        <v>213</v>
      </c>
      <c r="L12" s="112" t="str">
        <f>IF(J12="Div by 0", "N/A", IF(K12="N/A","N/A", IF(J12&gt;VALUE(MID(K12,1,2)), "No", IF(J12&lt;-1*VALUE(MID(K12,1,2)), "No", "Yes"))))</f>
        <v>N/A</v>
      </c>
    </row>
    <row r="13" spans="1:14" x14ac:dyDescent="0.2">
      <c r="A13" s="111" t="s">
        <v>364</v>
      </c>
      <c r="B13" s="43" t="s">
        <v>213</v>
      </c>
      <c r="C13" s="4" t="s">
        <v>213</v>
      </c>
      <c r="D13" s="40" t="str">
        <f>IF($B13="N/A","N/A",IF(C13&gt;=95,"Yes","No"))</f>
        <v>N/A</v>
      </c>
      <c r="E13" s="4">
        <v>99.011966379</v>
      </c>
      <c r="F13" s="40" t="str">
        <f>IF($B13="N/A","N/A",IF(E13&gt;=95,"Yes","No"))</f>
        <v>N/A</v>
      </c>
      <c r="G13" s="4">
        <v>98.879262123999993</v>
      </c>
      <c r="H13" s="27" t="str">
        <f>IF($B13="N/A","N/A",IF(G13&gt;=95,"Yes","No"))</f>
        <v>N/A</v>
      </c>
      <c r="I13" s="8" t="s">
        <v>213</v>
      </c>
      <c r="J13" s="8">
        <v>-0.13400000000000001</v>
      </c>
      <c r="K13" s="28" t="s">
        <v>740</v>
      </c>
      <c r="L13" s="112" t="str">
        <f t="shared" ref="L13:L70" si="4">IF(J13="Div by 0", "N/A", IF(K13="N/A","N/A", IF(J13&gt;VALUE(MID(K13,1,2)), "No", IF(J13&lt;-1*VALUE(MID(K13,1,2)), "No", "Yes"))))</f>
        <v>Yes</v>
      </c>
    </row>
    <row r="14" spans="1:14" x14ac:dyDescent="0.2">
      <c r="A14" s="156" t="s">
        <v>365</v>
      </c>
      <c r="B14" s="43" t="s">
        <v>213</v>
      </c>
      <c r="C14" s="44" t="s">
        <v>213</v>
      </c>
      <c r="D14" s="45" t="str">
        <f>IF($B14="N/A","N/A",IF(C14&gt;10,"No",IF(C14&lt;-10,"No","Yes")))</f>
        <v>N/A</v>
      </c>
      <c r="E14" s="44">
        <v>0.97799617699999997</v>
      </c>
      <c r="F14" s="40" t="str">
        <f>IF($B14="N/A","N/A",IF(E14&gt;95,"Yes","No"))</f>
        <v>N/A</v>
      </c>
      <c r="G14" s="44">
        <v>0.1666016089</v>
      </c>
      <c r="H14" s="27" t="str">
        <f>IF($B14="N/A","N/A",IF(G14&gt;95,"Yes","No"))</f>
        <v>N/A</v>
      </c>
      <c r="I14" s="46" t="s">
        <v>213</v>
      </c>
      <c r="J14" s="46">
        <v>-83</v>
      </c>
      <c r="K14" s="47" t="s">
        <v>213</v>
      </c>
      <c r="L14" s="112" t="str">
        <f t="shared" si="4"/>
        <v>N/A</v>
      </c>
      <c r="M14" s="34"/>
      <c r="N14" s="34"/>
    </row>
    <row r="15" spans="1:14" s="34" customFormat="1" x14ac:dyDescent="0.2">
      <c r="A15" s="156" t="s">
        <v>366</v>
      </c>
      <c r="B15" s="43" t="s">
        <v>213</v>
      </c>
      <c r="C15" s="44" t="s">
        <v>213</v>
      </c>
      <c r="D15" s="45" t="str">
        <f t="shared" ref="D15:D21" si="5">IF($B15="N/A","N/A",IF(C15&gt;10,"No",IF(C15&lt;-10,"No","Yes")))</f>
        <v>N/A</v>
      </c>
      <c r="E15" s="44">
        <v>1.0037444E-2</v>
      </c>
      <c r="F15" s="45" t="str">
        <f t="shared" ref="F15:F21" si="6">IF($B15="N/A","N/A",IF(E15&gt;10,"No",IF(E15&lt;-10,"No","Yes")))</f>
        <v>N/A</v>
      </c>
      <c r="G15" s="44">
        <v>0.9541362672</v>
      </c>
      <c r="H15" s="48" t="str">
        <f t="shared" ref="H15:H21" si="7">IF($B15="N/A","N/A",IF(G15&gt;10,"No",IF(G15&lt;-10,"No","Yes")))</f>
        <v>N/A</v>
      </c>
      <c r="I15" s="46" t="s">
        <v>213</v>
      </c>
      <c r="J15" s="46">
        <v>9406</v>
      </c>
      <c r="K15" s="47" t="s">
        <v>213</v>
      </c>
      <c r="L15" s="112" t="str">
        <f t="shared" si="4"/>
        <v>N/A</v>
      </c>
    </row>
    <row r="16" spans="1:14" s="34" customFormat="1" x14ac:dyDescent="0.2">
      <c r="A16" s="156" t="s">
        <v>367</v>
      </c>
      <c r="B16" s="43" t="s">
        <v>213</v>
      </c>
      <c r="C16" s="49" t="s">
        <v>213</v>
      </c>
      <c r="D16" s="50" t="str">
        <f t="shared" si="5"/>
        <v>N/A</v>
      </c>
      <c r="E16" s="49">
        <v>2264</v>
      </c>
      <c r="F16" s="50" t="str">
        <f t="shared" si="6"/>
        <v>N/A</v>
      </c>
      <c r="G16" s="49">
        <v>2785</v>
      </c>
      <c r="H16" s="48" t="str">
        <f t="shared" si="7"/>
        <v>N/A</v>
      </c>
      <c r="I16" s="46" t="s">
        <v>213</v>
      </c>
      <c r="J16" s="46">
        <v>23.01</v>
      </c>
      <c r="K16" s="47" t="s">
        <v>213</v>
      </c>
      <c r="L16" s="112" t="str">
        <f t="shared" si="4"/>
        <v>N/A</v>
      </c>
    </row>
    <row r="17" spans="1:14" s="34" customFormat="1" x14ac:dyDescent="0.2">
      <c r="A17" s="157" t="s">
        <v>368</v>
      </c>
      <c r="B17" s="43" t="s">
        <v>213</v>
      </c>
      <c r="C17" s="44" t="s">
        <v>213</v>
      </c>
      <c r="D17" s="48" t="str">
        <f t="shared" si="5"/>
        <v>N/A</v>
      </c>
      <c r="E17" s="44">
        <v>0.98803362110000004</v>
      </c>
      <c r="F17" s="48" t="str">
        <f t="shared" si="6"/>
        <v>N/A</v>
      </c>
      <c r="G17" s="44">
        <v>1.1207378761</v>
      </c>
      <c r="H17" s="48" t="str">
        <f t="shared" si="7"/>
        <v>N/A</v>
      </c>
      <c r="I17" s="46" t="s">
        <v>213</v>
      </c>
      <c r="J17" s="46">
        <v>13.43</v>
      </c>
      <c r="K17" s="47" t="s">
        <v>213</v>
      </c>
      <c r="L17" s="112" t="str">
        <f t="shared" si="4"/>
        <v>N/A</v>
      </c>
      <c r="M17" s="26"/>
      <c r="N17" s="26"/>
    </row>
    <row r="18" spans="1:14" x14ac:dyDescent="0.2">
      <c r="A18" s="156" t="s">
        <v>682</v>
      </c>
      <c r="B18" s="43" t="s">
        <v>213</v>
      </c>
      <c r="C18" s="44" t="s">
        <v>213</v>
      </c>
      <c r="D18" s="48" t="str">
        <f t="shared" si="5"/>
        <v>N/A</v>
      </c>
      <c r="E18" s="44">
        <v>76.634275618000004</v>
      </c>
      <c r="F18" s="48" t="str">
        <f t="shared" si="6"/>
        <v>N/A</v>
      </c>
      <c r="G18" s="44">
        <v>80.825852783000002</v>
      </c>
      <c r="H18" s="48" t="str">
        <f t="shared" si="7"/>
        <v>N/A</v>
      </c>
      <c r="I18" s="8" t="s">
        <v>213</v>
      </c>
      <c r="J18" s="8">
        <v>5.47</v>
      </c>
      <c r="K18" s="47" t="s">
        <v>213</v>
      </c>
      <c r="L18" s="112" t="str">
        <f t="shared" si="4"/>
        <v>N/A</v>
      </c>
    </row>
    <row r="19" spans="1:14" x14ac:dyDescent="0.2">
      <c r="A19" s="156" t="s">
        <v>683</v>
      </c>
      <c r="B19" s="43" t="s">
        <v>213</v>
      </c>
      <c r="C19" s="44" t="s">
        <v>213</v>
      </c>
      <c r="D19" s="48" t="str">
        <f t="shared" si="5"/>
        <v>N/A</v>
      </c>
      <c r="E19" s="44">
        <v>11.042402827</v>
      </c>
      <c r="F19" s="48" t="str">
        <f t="shared" si="6"/>
        <v>N/A</v>
      </c>
      <c r="G19" s="44">
        <v>19.138240575000001</v>
      </c>
      <c r="H19" s="48" t="str">
        <f t="shared" si="7"/>
        <v>N/A</v>
      </c>
      <c r="I19" s="8" t="s">
        <v>213</v>
      </c>
      <c r="J19" s="8">
        <v>73.319999999999993</v>
      </c>
      <c r="K19" s="47" t="s">
        <v>213</v>
      </c>
      <c r="L19" s="112" t="str">
        <f t="shared" si="4"/>
        <v>N/A</v>
      </c>
    </row>
    <row r="20" spans="1:14" ht="25.5" x14ac:dyDescent="0.2">
      <c r="A20" s="156" t="s">
        <v>684</v>
      </c>
      <c r="B20" s="43" t="s">
        <v>213</v>
      </c>
      <c r="C20" s="44" t="s">
        <v>213</v>
      </c>
      <c r="D20" s="48" t="str">
        <f t="shared" si="5"/>
        <v>N/A</v>
      </c>
      <c r="E20" s="44">
        <v>4.1077738516000002</v>
      </c>
      <c r="F20" s="48" t="str">
        <f t="shared" si="6"/>
        <v>N/A</v>
      </c>
      <c r="G20" s="44">
        <v>1.9030520646</v>
      </c>
      <c r="H20" s="48" t="str">
        <f t="shared" si="7"/>
        <v>N/A</v>
      </c>
      <c r="I20" s="8" t="s">
        <v>213</v>
      </c>
      <c r="J20" s="8">
        <v>-53.7</v>
      </c>
      <c r="K20" s="47" t="s">
        <v>213</v>
      </c>
      <c r="L20" s="112" t="str">
        <f t="shared" si="4"/>
        <v>N/A</v>
      </c>
    </row>
    <row r="21" spans="1:14" ht="25.5" x14ac:dyDescent="0.2">
      <c r="A21" s="156" t="s">
        <v>685</v>
      </c>
      <c r="B21" s="43" t="s">
        <v>213</v>
      </c>
      <c r="C21" s="44" t="s">
        <v>213</v>
      </c>
      <c r="D21" s="48" t="str">
        <f t="shared" si="5"/>
        <v>N/A</v>
      </c>
      <c r="E21" s="44">
        <v>0</v>
      </c>
      <c r="F21" s="48" t="str">
        <f t="shared" si="6"/>
        <v>N/A</v>
      </c>
      <c r="G21" s="44">
        <v>0</v>
      </c>
      <c r="H21" s="48" t="str">
        <f t="shared" si="7"/>
        <v>N/A</v>
      </c>
      <c r="I21" s="8" t="s">
        <v>213</v>
      </c>
      <c r="J21" s="8" t="s">
        <v>1749</v>
      </c>
      <c r="K21" s="47" t="s">
        <v>213</v>
      </c>
      <c r="L21" s="112" t="str">
        <f t="shared" si="4"/>
        <v>N/A</v>
      </c>
    </row>
    <row r="22" spans="1:14" x14ac:dyDescent="0.2">
      <c r="A22" s="135" t="s">
        <v>1727</v>
      </c>
      <c r="B22" s="30" t="s">
        <v>217</v>
      </c>
      <c r="C22" s="1">
        <v>2466</v>
      </c>
      <c r="D22" s="27" t="str">
        <f>IF($B22="N/A","N/A",IF(C22&gt;0,"No",IF(C22&lt;0,"No","Yes")))</f>
        <v>No</v>
      </c>
      <c r="E22" s="1">
        <v>2244</v>
      </c>
      <c r="F22" s="27" t="str">
        <f>IF($B22="N/A","N/A",IF(E22&gt;0,"No",IF(E22&lt;0,"No","Yes")))</f>
        <v>No</v>
      </c>
      <c r="G22" s="1">
        <v>3629</v>
      </c>
      <c r="H22" s="27" t="str">
        <f>IF($B22="N/A","N/A",IF(G22&gt;0,"No",IF(G22&lt;0,"No","Yes")))</f>
        <v>No</v>
      </c>
      <c r="I22" s="8">
        <v>-9</v>
      </c>
      <c r="J22" s="8">
        <v>61.72</v>
      </c>
      <c r="K22" s="28" t="s">
        <v>213</v>
      </c>
      <c r="L22" s="112" t="str">
        <f t="shared" si="4"/>
        <v>N/A</v>
      </c>
    </row>
    <row r="23" spans="1:14" x14ac:dyDescent="0.2">
      <c r="A23" s="158" t="s">
        <v>145</v>
      </c>
      <c r="B23" s="30" t="s">
        <v>279</v>
      </c>
      <c r="C23" s="4">
        <v>2.0623382920000002</v>
      </c>
      <c r="D23" s="27" t="str">
        <f>IF($B23="N/A","N/A",IF(C23&gt;=10,"No",IF(C23&lt;0,"No","Yes")))</f>
        <v>Yes</v>
      </c>
      <c r="E23" s="4">
        <v>1.9590472284</v>
      </c>
      <c r="F23" s="27" t="str">
        <f>IF($B23="N/A","N/A",IF(E23&gt;=10,"No",IF(E23&lt;0,"No","Yes")))</f>
        <v>Yes</v>
      </c>
      <c r="G23" s="4">
        <v>2.9227717035</v>
      </c>
      <c r="H23" s="27" t="str">
        <f>IF($B23="N/A","N/A",IF(G23&gt;=10,"No",IF(G23&lt;0,"No","Yes")))</f>
        <v>Yes</v>
      </c>
      <c r="I23" s="8">
        <v>-5.01</v>
      </c>
      <c r="J23" s="8">
        <v>49.19</v>
      </c>
      <c r="K23" s="28" t="s">
        <v>213</v>
      </c>
      <c r="L23" s="112" t="str">
        <f t="shared" si="4"/>
        <v>N/A</v>
      </c>
    </row>
    <row r="24" spans="1:14" x14ac:dyDescent="0.2">
      <c r="A24" s="135" t="s">
        <v>426</v>
      </c>
      <c r="B24" s="22" t="s">
        <v>213</v>
      </c>
      <c r="C24" s="9">
        <v>3.8508309688</v>
      </c>
      <c r="D24" s="48" t="str">
        <f t="shared" ref="D24:D27" si="8">IF($B24="N/A","N/A",IF(C24&gt;10,"No",IF(C24&lt;-10,"No","Yes")))</f>
        <v>N/A</v>
      </c>
      <c r="E24" s="9">
        <v>2.3613276899</v>
      </c>
      <c r="F24" s="27" t="str">
        <f t="shared" ref="F24:F27" si="9">IF($B24="N/A","N/A",IF(E24&gt;10,"No",IF(E24&lt;-10,"No","Yes")))</f>
        <v>N/A</v>
      </c>
      <c r="G24" s="9">
        <v>2.8913672036000002</v>
      </c>
      <c r="H24" s="27" t="str">
        <f t="shared" ref="H24:H27" si="10">IF($B24="N/A","N/A",IF(G24&gt;10,"No",IF(G24&lt;-10,"No","Yes")))</f>
        <v>N/A</v>
      </c>
      <c r="I24" s="8">
        <v>-38.700000000000003</v>
      </c>
      <c r="J24" s="8">
        <v>22.45</v>
      </c>
      <c r="K24" s="28" t="s">
        <v>213</v>
      </c>
      <c r="L24" s="112" t="str">
        <f t="shared" si="4"/>
        <v>N/A</v>
      </c>
    </row>
    <row r="25" spans="1:14" x14ac:dyDescent="0.2">
      <c r="A25" s="135" t="s">
        <v>427</v>
      </c>
      <c r="B25" s="22" t="s">
        <v>213</v>
      </c>
      <c r="C25" s="9">
        <v>2.02675314E-2</v>
      </c>
      <c r="D25" s="48" t="str">
        <f t="shared" si="8"/>
        <v>N/A</v>
      </c>
      <c r="E25" s="9">
        <v>0</v>
      </c>
      <c r="F25" s="27" t="str">
        <f t="shared" si="9"/>
        <v>N/A</v>
      </c>
      <c r="G25" s="9">
        <v>2.7536830500000001E-2</v>
      </c>
      <c r="H25" s="27" t="str">
        <f t="shared" si="10"/>
        <v>N/A</v>
      </c>
      <c r="I25" s="8">
        <v>-100</v>
      </c>
      <c r="J25" s="8" t="s">
        <v>1749</v>
      </c>
      <c r="K25" s="28" t="s">
        <v>213</v>
      </c>
      <c r="L25" s="112" t="str">
        <f t="shared" si="4"/>
        <v>N/A</v>
      </c>
    </row>
    <row r="26" spans="1:14" x14ac:dyDescent="0.2">
      <c r="A26" s="135" t="s">
        <v>423</v>
      </c>
      <c r="B26" s="22" t="s">
        <v>213</v>
      </c>
      <c r="C26" s="9">
        <v>6.0802594199999997E-2</v>
      </c>
      <c r="D26" s="48" t="str">
        <f t="shared" si="8"/>
        <v>N/A</v>
      </c>
      <c r="E26" s="9">
        <v>6.6830028999999999E-2</v>
      </c>
      <c r="F26" s="27" t="str">
        <f t="shared" si="9"/>
        <v>N/A</v>
      </c>
      <c r="G26" s="9">
        <v>2.7536830500000001E-2</v>
      </c>
      <c r="H26" s="27" t="str">
        <f t="shared" si="10"/>
        <v>N/A</v>
      </c>
      <c r="I26" s="8">
        <v>9.9130000000000003</v>
      </c>
      <c r="J26" s="8">
        <v>-58.8</v>
      </c>
      <c r="K26" s="28" t="s">
        <v>213</v>
      </c>
      <c r="L26" s="112" t="str">
        <f t="shared" si="4"/>
        <v>N/A</v>
      </c>
    </row>
    <row r="27" spans="1:14" x14ac:dyDescent="0.2">
      <c r="A27" s="135" t="s">
        <v>424</v>
      </c>
      <c r="B27" s="22" t="s">
        <v>213</v>
      </c>
      <c r="C27" s="9">
        <v>0.8512363194</v>
      </c>
      <c r="D27" s="48" t="str">
        <f t="shared" si="8"/>
        <v>N/A</v>
      </c>
      <c r="E27" s="9">
        <v>0.77968367120000004</v>
      </c>
      <c r="F27" s="27" t="str">
        <f t="shared" si="9"/>
        <v>N/A</v>
      </c>
      <c r="G27" s="9">
        <v>0.77103125429999997</v>
      </c>
      <c r="H27" s="27" t="str">
        <f t="shared" si="10"/>
        <v>N/A</v>
      </c>
      <c r="I27" s="8">
        <v>-8.41</v>
      </c>
      <c r="J27" s="8">
        <v>-1.1100000000000001</v>
      </c>
      <c r="K27" s="28" t="s">
        <v>213</v>
      </c>
      <c r="L27" s="112" t="str">
        <f t="shared" si="4"/>
        <v>N/A</v>
      </c>
    </row>
    <row r="28" spans="1:14" x14ac:dyDescent="0.2">
      <c r="A28" s="135" t="s">
        <v>955</v>
      </c>
      <c r="B28" s="22" t="s">
        <v>213</v>
      </c>
      <c r="C28" s="44">
        <v>21.203546185</v>
      </c>
      <c r="D28" s="48" t="str">
        <f>IF($B28="N/A","N/A",IF(C28&gt;10,"No",IF(C28&lt;-10,"No","Yes")))</f>
        <v>N/A</v>
      </c>
      <c r="E28" s="44">
        <v>21.143657645000001</v>
      </c>
      <c r="F28" s="48" t="str">
        <f>IF($B28="N/A","N/A",IF(E28&gt;10,"No",IF(E28&lt;-10,"No","Yes")))</f>
        <v>N/A</v>
      </c>
      <c r="G28" s="44">
        <v>21.089993037999999</v>
      </c>
      <c r="H28" s="48" t="str">
        <f>IF($B28="N/A","N/A",IF(G28&gt;10,"No",IF(G28&lt;-10,"No","Yes")))</f>
        <v>N/A</v>
      </c>
      <c r="I28" s="8">
        <v>-0.28199999999999997</v>
      </c>
      <c r="J28" s="8">
        <v>-0.254</v>
      </c>
      <c r="K28" s="47" t="s">
        <v>740</v>
      </c>
      <c r="L28" s="112" t="str">
        <f t="shared" si="4"/>
        <v>Yes</v>
      </c>
      <c r="M28" s="34"/>
      <c r="N28" s="34"/>
    </row>
    <row r="29" spans="1:14" s="34" customFormat="1" ht="25.5" x14ac:dyDescent="0.2">
      <c r="A29" s="135" t="s">
        <v>956</v>
      </c>
      <c r="B29" s="22" t="s">
        <v>213</v>
      </c>
      <c r="C29" s="44">
        <v>0</v>
      </c>
      <c r="D29" s="48" t="str">
        <f>IF($B29="N/A","N/A",IF(C29&gt;10,"No",IF(C29&lt;-10,"No","Yes")))</f>
        <v>N/A</v>
      </c>
      <c r="E29" s="44">
        <v>0</v>
      </c>
      <c r="F29" s="48" t="str">
        <f>IF($B29="N/A","N/A",IF(E29&gt;10,"No",IF(E29&lt;-10,"No","Yes")))</f>
        <v>N/A</v>
      </c>
      <c r="G29" s="44">
        <v>0</v>
      </c>
      <c r="H29" s="48" t="str">
        <f>IF($B29="N/A","N/A",IF(G29&gt;10,"No",IF(G29&lt;-10,"No","Yes")))</f>
        <v>N/A</v>
      </c>
      <c r="I29" s="8" t="s">
        <v>1749</v>
      </c>
      <c r="J29" s="8" t="s">
        <v>1749</v>
      </c>
      <c r="K29" s="47" t="s">
        <v>740</v>
      </c>
      <c r="L29" s="112" t="str">
        <f t="shared" si="4"/>
        <v>N/A</v>
      </c>
      <c r="M29" s="26"/>
      <c r="N29" s="26"/>
    </row>
    <row r="30" spans="1:14" x14ac:dyDescent="0.2">
      <c r="A30" s="135" t="s">
        <v>20</v>
      </c>
      <c r="B30" s="30" t="s">
        <v>280</v>
      </c>
      <c r="C30" s="9">
        <v>98.389921544000003</v>
      </c>
      <c r="D30" s="27" t="str">
        <f>IF($B30="N/A","N/A",IF(C30&gt;=98,"Yes","No"))</f>
        <v>Yes</v>
      </c>
      <c r="E30" s="9">
        <v>98.547189079000006</v>
      </c>
      <c r="F30" s="27" t="str">
        <f>IF($B30="N/A","N/A",IF(E30&gt;=98,"Yes","No"))</f>
        <v>Yes</v>
      </c>
      <c r="G30" s="9">
        <v>14.254900462</v>
      </c>
      <c r="H30" s="27" t="str">
        <f>IF($B30="N/A","N/A",IF(G30&gt;=98,"Yes","No"))</f>
        <v>No</v>
      </c>
      <c r="I30" s="8">
        <v>0.1598</v>
      </c>
      <c r="J30" s="8">
        <v>-85.5</v>
      </c>
      <c r="K30" s="28" t="s">
        <v>740</v>
      </c>
      <c r="L30" s="112" t="str">
        <f t="shared" si="4"/>
        <v>No</v>
      </c>
    </row>
    <row r="31" spans="1:14" x14ac:dyDescent="0.2">
      <c r="A31" s="135" t="s">
        <v>18</v>
      </c>
      <c r="B31" s="30" t="s">
        <v>277</v>
      </c>
      <c r="C31" s="9">
        <v>100</v>
      </c>
      <c r="D31" s="27" t="str">
        <f>IF($B31="N/A","N/A",IF(C31&gt;=95,"Yes","No"))</f>
        <v>Yes</v>
      </c>
      <c r="E31" s="9">
        <v>100</v>
      </c>
      <c r="F31" s="27" t="str">
        <f>IF($B31="N/A","N/A",IF(E31&gt;=95,"Yes","No"))</f>
        <v>Yes</v>
      </c>
      <c r="G31" s="9">
        <v>100</v>
      </c>
      <c r="H31" s="27" t="str">
        <f>IF($B31="N/A","N/A",IF(G31&gt;=95,"Yes","No"))</f>
        <v>Yes</v>
      </c>
      <c r="I31" s="8">
        <v>0</v>
      </c>
      <c r="J31" s="8">
        <v>0</v>
      </c>
      <c r="K31" s="28" t="s">
        <v>740</v>
      </c>
      <c r="L31" s="112" t="str">
        <f t="shared" si="4"/>
        <v>Yes</v>
      </c>
    </row>
    <row r="32" spans="1:14" x14ac:dyDescent="0.2">
      <c r="A32" s="135" t="s">
        <v>23</v>
      </c>
      <c r="B32" s="22" t="s">
        <v>213</v>
      </c>
      <c r="C32" s="9">
        <v>34.696939931000003</v>
      </c>
      <c r="D32" s="27" t="str">
        <f t="shared" ref="D32:D37" si="11">IF($B32="N/A","N/A",IF(C32&gt;10,"No",IF(C32&lt;-10,"No","Yes")))</f>
        <v>N/A</v>
      </c>
      <c r="E32" s="9">
        <v>33.868518211000001</v>
      </c>
      <c r="F32" s="27" t="str">
        <f t="shared" ref="F32:F37" si="12">IF($B32="N/A","N/A",IF(E32&gt;10,"No",IF(E32&lt;-10,"No","Yes")))</f>
        <v>N/A</v>
      </c>
      <c r="G32" s="9">
        <v>28.551250115999999</v>
      </c>
      <c r="H32" s="27" t="str">
        <f t="shared" ref="H32:H37" si="13">IF($B32="N/A","N/A",IF(G32&gt;10,"No",IF(G32&lt;-10,"No","Yes")))</f>
        <v>N/A</v>
      </c>
      <c r="I32" s="8">
        <v>-2.39</v>
      </c>
      <c r="J32" s="8">
        <v>-15.7</v>
      </c>
      <c r="K32" s="28" t="s">
        <v>740</v>
      </c>
      <c r="L32" s="112" t="str">
        <f t="shared" si="4"/>
        <v>No</v>
      </c>
    </row>
    <row r="33" spans="1:12" x14ac:dyDescent="0.2">
      <c r="A33" s="135" t="s">
        <v>24</v>
      </c>
      <c r="B33" s="22" t="s">
        <v>213</v>
      </c>
      <c r="C33" s="9">
        <v>6.8595528396000001</v>
      </c>
      <c r="D33" s="27" t="str">
        <f t="shared" si="11"/>
        <v>N/A</v>
      </c>
      <c r="E33" s="9">
        <v>6.8865594259999998</v>
      </c>
      <c r="F33" s="27" t="str">
        <f t="shared" si="12"/>
        <v>N/A</v>
      </c>
      <c r="G33" s="9">
        <v>5.8773345352000002</v>
      </c>
      <c r="H33" s="27" t="str">
        <f t="shared" si="13"/>
        <v>N/A</v>
      </c>
      <c r="I33" s="8">
        <v>0.39369999999999999</v>
      </c>
      <c r="J33" s="8">
        <v>-14.7</v>
      </c>
      <c r="K33" s="28" t="s">
        <v>740</v>
      </c>
      <c r="L33" s="112" t="str">
        <f t="shared" si="4"/>
        <v>No</v>
      </c>
    </row>
    <row r="34" spans="1:12" x14ac:dyDescent="0.2">
      <c r="A34" s="135" t="s">
        <v>25</v>
      </c>
      <c r="B34" s="22" t="s">
        <v>213</v>
      </c>
      <c r="C34" s="9">
        <v>0.3101449154</v>
      </c>
      <c r="D34" s="27" t="str">
        <f t="shared" si="11"/>
        <v>N/A</v>
      </c>
      <c r="E34" s="9">
        <v>0.31552487099999998</v>
      </c>
      <c r="F34" s="27" t="str">
        <f t="shared" si="12"/>
        <v>N/A</v>
      </c>
      <c r="G34" s="9">
        <v>0.27042579989999999</v>
      </c>
      <c r="H34" s="27" t="str">
        <f t="shared" si="13"/>
        <v>N/A</v>
      </c>
      <c r="I34" s="8">
        <v>1.7350000000000001</v>
      </c>
      <c r="J34" s="8">
        <v>-14.3</v>
      </c>
      <c r="K34" s="28" t="s">
        <v>740</v>
      </c>
      <c r="L34" s="112" t="str">
        <f t="shared" si="4"/>
        <v>No</v>
      </c>
    </row>
    <row r="35" spans="1:12" x14ac:dyDescent="0.2">
      <c r="A35" s="135" t="s">
        <v>26</v>
      </c>
      <c r="B35" s="30" t="s">
        <v>213</v>
      </c>
      <c r="C35" s="9">
        <v>1.6911675577</v>
      </c>
      <c r="D35" s="7" t="str">
        <f t="shared" si="11"/>
        <v>N/A</v>
      </c>
      <c r="E35" s="9">
        <v>1.6766895637000001</v>
      </c>
      <c r="F35" s="7" t="str">
        <f t="shared" si="12"/>
        <v>N/A</v>
      </c>
      <c r="G35" s="9">
        <v>1.4193330302</v>
      </c>
      <c r="H35" s="7" t="str">
        <f t="shared" si="13"/>
        <v>N/A</v>
      </c>
      <c r="I35" s="8">
        <v>-0.85599999999999998</v>
      </c>
      <c r="J35" s="8">
        <v>-15.3</v>
      </c>
      <c r="K35" s="30" t="s">
        <v>213</v>
      </c>
      <c r="L35" s="112" t="str">
        <f t="shared" si="4"/>
        <v>N/A</v>
      </c>
    </row>
    <row r="36" spans="1:12" x14ac:dyDescent="0.2">
      <c r="A36" s="135" t="s">
        <v>60</v>
      </c>
      <c r="B36" s="30" t="s">
        <v>213</v>
      </c>
      <c r="C36" s="9">
        <v>0</v>
      </c>
      <c r="D36" s="7" t="str">
        <f t="shared" si="11"/>
        <v>N/A</v>
      </c>
      <c r="E36" s="9">
        <v>0</v>
      </c>
      <c r="F36" s="7" t="str">
        <f t="shared" si="12"/>
        <v>N/A</v>
      </c>
      <c r="G36" s="9">
        <v>0</v>
      </c>
      <c r="H36" s="7" t="str">
        <f t="shared" si="13"/>
        <v>N/A</v>
      </c>
      <c r="I36" s="8" t="s">
        <v>1749</v>
      </c>
      <c r="J36" s="8" t="s">
        <v>1749</v>
      </c>
      <c r="K36" s="30" t="s">
        <v>213</v>
      </c>
      <c r="L36" s="112" t="str">
        <f t="shared" si="4"/>
        <v>N/A</v>
      </c>
    </row>
    <row r="37" spans="1:12" x14ac:dyDescent="0.2">
      <c r="A37" s="135" t="s">
        <v>61</v>
      </c>
      <c r="B37" s="30" t="s">
        <v>213</v>
      </c>
      <c r="C37" s="9">
        <v>0</v>
      </c>
      <c r="D37" s="7" t="str">
        <f t="shared" si="11"/>
        <v>N/A</v>
      </c>
      <c r="E37" s="9">
        <v>0</v>
      </c>
      <c r="F37" s="7" t="str">
        <f t="shared" si="12"/>
        <v>N/A</v>
      </c>
      <c r="G37" s="9">
        <v>0</v>
      </c>
      <c r="H37" s="7" t="str">
        <f t="shared" si="13"/>
        <v>N/A</v>
      </c>
      <c r="I37" s="8" t="s">
        <v>1749</v>
      </c>
      <c r="J37" s="8" t="s">
        <v>1749</v>
      </c>
      <c r="K37" s="30" t="s">
        <v>213</v>
      </c>
      <c r="L37" s="112" t="str">
        <f t="shared" si="4"/>
        <v>N/A</v>
      </c>
    </row>
    <row r="38" spans="1:12" x14ac:dyDescent="0.2">
      <c r="A38" s="135" t="s">
        <v>62</v>
      </c>
      <c r="B38" s="30" t="s">
        <v>278</v>
      </c>
      <c r="C38" s="9">
        <v>56.442194755999999</v>
      </c>
      <c r="D38" s="7" t="str">
        <f>IF($B38="N/A","N/A",IF(C38&gt;=5,"No",IF(C38&lt;0,"No","Yes")))</f>
        <v>No</v>
      </c>
      <c r="E38" s="9">
        <v>57.252707928</v>
      </c>
      <c r="F38" s="7" t="str">
        <f>IF($B38="N/A","N/A",IF(E38&gt;=5,"No",IF(E38&lt;0,"No","Yes")))</f>
        <v>No</v>
      </c>
      <c r="G38" s="9">
        <v>63.881656519000003</v>
      </c>
      <c r="H38" s="7" t="str">
        <f>IF($B38="N/A","N/A",IF(G38&gt;=5,"No",IF(G38&lt;0,"No","Yes")))</f>
        <v>No</v>
      </c>
      <c r="I38" s="8">
        <v>1.4359999999999999</v>
      </c>
      <c r="J38" s="8">
        <v>11.58</v>
      </c>
      <c r="K38" s="28" t="s">
        <v>740</v>
      </c>
      <c r="L38" s="112" t="str">
        <f t="shared" si="4"/>
        <v>No</v>
      </c>
    </row>
    <row r="39" spans="1:12" x14ac:dyDescent="0.2">
      <c r="A39" s="135" t="s">
        <v>63</v>
      </c>
      <c r="B39" s="30" t="s">
        <v>213</v>
      </c>
      <c r="C39" s="9">
        <v>15.614667932</v>
      </c>
      <c r="D39" s="7" t="str">
        <f>IF($B39="N/A","N/A",IF(C39&gt;10,"No",IF(C39&lt;-10,"No","Yes")))</f>
        <v>N/A</v>
      </c>
      <c r="E39" s="9">
        <v>15.779734836999999</v>
      </c>
      <c r="F39" s="7" t="str">
        <f>IF($B39="N/A","N/A",IF(E39&gt;10,"No",IF(E39&lt;-10,"No","Yes")))</f>
        <v>N/A</v>
      </c>
      <c r="G39" s="9">
        <v>13.550264188</v>
      </c>
      <c r="H39" s="7" t="str">
        <f>IF($B39="N/A","N/A",IF(G39&gt;10,"No",IF(G39&lt;-10,"No","Yes")))</f>
        <v>N/A</v>
      </c>
      <c r="I39" s="8">
        <v>1.0569999999999999</v>
      </c>
      <c r="J39" s="8">
        <v>-14.1</v>
      </c>
      <c r="K39" s="30" t="s">
        <v>740</v>
      </c>
      <c r="L39" s="112" t="str">
        <f t="shared" si="4"/>
        <v>No</v>
      </c>
    </row>
    <row r="40" spans="1:12" x14ac:dyDescent="0.2">
      <c r="A40" s="135" t="s">
        <v>64</v>
      </c>
      <c r="B40" s="30"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8" t="s">
        <v>740</v>
      </c>
      <c r="L40" s="112" t="str">
        <f t="shared" si="4"/>
        <v>Yes</v>
      </c>
    </row>
    <row r="41" spans="1:12" x14ac:dyDescent="0.2">
      <c r="A41" s="111" t="s">
        <v>19</v>
      </c>
      <c r="B41" s="22" t="s">
        <v>281</v>
      </c>
      <c r="C41" s="4">
        <v>2.6876439435999999</v>
      </c>
      <c r="D41" s="27" t="str">
        <f>IF($B41="N/A","N/A",IF(C41&gt;8,"No",IF(C41&lt;2,"No","Yes")))</f>
        <v>Yes</v>
      </c>
      <c r="E41" s="4">
        <v>0.92344485080000005</v>
      </c>
      <c r="F41" s="27" t="str">
        <f>IF($B41="N/A","N/A",IF(E41&gt;8,"No",IF(E41&lt;2,"No","Yes")))</f>
        <v>No</v>
      </c>
      <c r="G41" s="4">
        <v>2.5308152613999999</v>
      </c>
      <c r="H41" s="27" t="str">
        <f>IF($B41="N/A","N/A",IF(G41&gt;8,"No",IF(G41&lt;2,"No","Yes")))</f>
        <v>Yes</v>
      </c>
      <c r="I41" s="8">
        <v>-65.599999999999994</v>
      </c>
      <c r="J41" s="8">
        <v>174.1</v>
      </c>
      <c r="K41" s="28" t="s">
        <v>740</v>
      </c>
      <c r="L41" s="112" t="str">
        <f t="shared" si="4"/>
        <v>No</v>
      </c>
    </row>
    <row r="42" spans="1:12" x14ac:dyDescent="0.2">
      <c r="A42" s="111" t="s">
        <v>170</v>
      </c>
      <c r="B42" s="22" t="s">
        <v>213</v>
      </c>
      <c r="C42" s="4">
        <v>14.515785206</v>
      </c>
      <c r="D42" s="7" t="str">
        <f t="shared" ref="D42:D49" si="14">IF($B42="N/A","N/A",IF(C42&gt;10,"No",IF(C42&lt;-10,"No","Yes")))</f>
        <v>N/A</v>
      </c>
      <c r="E42" s="4">
        <v>14.508034319</v>
      </c>
      <c r="F42" s="7" t="str">
        <f t="shared" ref="F42:F49" si="15">IF($B42="N/A","N/A",IF(E42&gt;10,"No",IF(E42&lt;-10,"No","Yes")))</f>
        <v>N/A</v>
      </c>
      <c r="G42" s="4">
        <v>13.650466605</v>
      </c>
      <c r="H42" s="7" t="str">
        <f t="shared" ref="H42:H49" si="16">IF($B42="N/A","N/A",IF(G42&gt;10,"No",IF(G42&lt;-10,"No","Yes")))</f>
        <v>N/A</v>
      </c>
      <c r="I42" s="8">
        <v>-5.2999999999999999E-2</v>
      </c>
      <c r="J42" s="8">
        <v>-5.91</v>
      </c>
      <c r="K42" s="28" t="s">
        <v>740</v>
      </c>
      <c r="L42" s="112" t="str">
        <f>IF(J42="Div by 0", "N/A", IF(OR(J42="N/A",K42="N/A"),"N/A", IF(J42&gt;VALUE(MID(K42,1,2)), "No", IF(J42&lt;-1*VALUE(MID(K42,1,2)), "No", "Yes"))))</f>
        <v>Yes</v>
      </c>
    </row>
    <row r="43" spans="1:12" x14ac:dyDescent="0.2">
      <c r="A43" s="111" t="s">
        <v>171</v>
      </c>
      <c r="B43" s="22" t="s">
        <v>213</v>
      </c>
      <c r="C43" s="4">
        <v>28.496549533</v>
      </c>
      <c r="D43" s="7" t="str">
        <f t="shared" si="14"/>
        <v>N/A</v>
      </c>
      <c r="E43" s="4">
        <v>29.56769165</v>
      </c>
      <c r="F43" s="7" t="str">
        <f t="shared" si="15"/>
        <v>N/A</v>
      </c>
      <c r="G43" s="4">
        <v>28.405976731999999</v>
      </c>
      <c r="H43" s="7" t="str">
        <f t="shared" si="16"/>
        <v>N/A</v>
      </c>
      <c r="I43" s="8">
        <v>3.7589999999999999</v>
      </c>
      <c r="J43" s="8">
        <v>-3.93</v>
      </c>
      <c r="K43" s="28" t="s">
        <v>740</v>
      </c>
      <c r="L43" s="112" t="str">
        <f>IF(J43="Div by 0", "N/A", IF(OR(J43="N/A",K43="N/A"),"N/A", IF(J43&gt;VALUE(MID(K43,1,2)), "No", IF(J43&lt;-1*VALUE(MID(K43,1,2)), "No", "Yes"))))</f>
        <v>Yes</v>
      </c>
    </row>
    <row r="44" spans="1:12" x14ac:dyDescent="0.2">
      <c r="A44" s="111" t="s">
        <v>172</v>
      </c>
      <c r="B44" s="22" t="s">
        <v>213</v>
      </c>
      <c r="C44" s="4">
        <v>2.6797022274</v>
      </c>
      <c r="D44" s="7" t="str">
        <f t="shared" si="14"/>
        <v>N/A</v>
      </c>
      <c r="E44" s="4">
        <v>2.8558710319</v>
      </c>
      <c r="F44" s="7" t="str">
        <f t="shared" si="15"/>
        <v>N/A</v>
      </c>
      <c r="G44" s="4">
        <v>2.6756862255999998</v>
      </c>
      <c r="H44" s="7" t="str">
        <f t="shared" si="16"/>
        <v>N/A</v>
      </c>
      <c r="I44" s="8">
        <v>6.5739999999999998</v>
      </c>
      <c r="J44" s="8">
        <v>-6.31</v>
      </c>
      <c r="K44" s="28" t="s">
        <v>740</v>
      </c>
      <c r="L44" s="112" t="str">
        <f t="shared" ref="L44:L53" si="17">IF(J44="Div by 0", "N/A", IF(OR(J44="N/A",K44="N/A"),"N/A", IF(J44&gt;VALUE(MID(K44,1,2)), "No", IF(J44&lt;-1*VALUE(MID(K44,1,2)), "No", "Yes"))))</f>
        <v>Yes</v>
      </c>
    </row>
    <row r="45" spans="1:12" x14ac:dyDescent="0.2">
      <c r="A45" s="111" t="s">
        <v>173</v>
      </c>
      <c r="B45" s="22" t="s">
        <v>213</v>
      </c>
      <c r="C45" s="4">
        <v>25.764599173000001</v>
      </c>
      <c r="D45" s="7" t="str">
        <f t="shared" si="14"/>
        <v>N/A</v>
      </c>
      <c r="E45" s="4">
        <v>26.287193093999999</v>
      </c>
      <c r="F45" s="7" t="str">
        <f t="shared" si="15"/>
        <v>N/A</v>
      </c>
      <c r="G45" s="4">
        <v>26.462693715</v>
      </c>
      <c r="H45" s="7" t="str">
        <f t="shared" si="16"/>
        <v>N/A</v>
      </c>
      <c r="I45" s="8">
        <v>2.028</v>
      </c>
      <c r="J45" s="8">
        <v>0.66759999999999997</v>
      </c>
      <c r="K45" s="28" t="s">
        <v>740</v>
      </c>
      <c r="L45" s="112" t="str">
        <f t="shared" si="17"/>
        <v>Yes</v>
      </c>
    </row>
    <row r="46" spans="1:12" x14ac:dyDescent="0.2">
      <c r="A46" s="111" t="s">
        <v>174</v>
      </c>
      <c r="B46" s="22" t="s">
        <v>213</v>
      </c>
      <c r="C46" s="4">
        <v>13.651392099000001</v>
      </c>
      <c r="D46" s="7" t="str">
        <f t="shared" si="14"/>
        <v>N/A</v>
      </c>
      <c r="E46" s="4">
        <v>14.393258329</v>
      </c>
      <c r="F46" s="7" t="str">
        <f t="shared" si="15"/>
        <v>N/A</v>
      </c>
      <c r="G46" s="4">
        <v>14.706012547</v>
      </c>
      <c r="H46" s="7" t="str">
        <f t="shared" si="16"/>
        <v>N/A</v>
      </c>
      <c r="I46" s="8">
        <v>5.4340000000000002</v>
      </c>
      <c r="J46" s="8">
        <v>2.173</v>
      </c>
      <c r="K46" s="28" t="s">
        <v>740</v>
      </c>
      <c r="L46" s="112" t="str">
        <f t="shared" si="17"/>
        <v>Yes</v>
      </c>
    </row>
    <row r="47" spans="1:12" x14ac:dyDescent="0.2">
      <c r="A47" s="111" t="s">
        <v>175</v>
      </c>
      <c r="B47" s="22" t="s">
        <v>213</v>
      </c>
      <c r="C47" s="4">
        <v>3.9441070375999998</v>
      </c>
      <c r="D47" s="7" t="str">
        <f t="shared" si="14"/>
        <v>N/A</v>
      </c>
      <c r="E47" s="4">
        <v>4.0651648322999998</v>
      </c>
      <c r="F47" s="7" t="str">
        <f t="shared" si="15"/>
        <v>N/A</v>
      </c>
      <c r="G47" s="4">
        <v>4.2290248976999996</v>
      </c>
      <c r="H47" s="7" t="str">
        <f t="shared" si="16"/>
        <v>N/A</v>
      </c>
      <c r="I47" s="8">
        <v>3.069</v>
      </c>
      <c r="J47" s="8">
        <v>4.0309999999999997</v>
      </c>
      <c r="K47" s="28" t="s">
        <v>740</v>
      </c>
      <c r="L47" s="112" t="str">
        <f t="shared" si="17"/>
        <v>Yes</v>
      </c>
    </row>
    <row r="48" spans="1:12" x14ac:dyDescent="0.2">
      <c r="A48" s="111" t="s">
        <v>176</v>
      </c>
      <c r="B48" s="22" t="s">
        <v>213</v>
      </c>
      <c r="C48" s="4">
        <v>3.8095158479000002</v>
      </c>
      <c r="D48" s="7" t="str">
        <f t="shared" si="14"/>
        <v>N/A</v>
      </c>
      <c r="E48" s="4">
        <v>3.6095521553999999</v>
      </c>
      <c r="F48" s="7" t="str">
        <f t="shared" si="15"/>
        <v>N/A</v>
      </c>
      <c r="G48" s="4">
        <v>3.4773055610000001</v>
      </c>
      <c r="H48" s="7" t="str">
        <f t="shared" si="16"/>
        <v>N/A</v>
      </c>
      <c r="I48" s="8">
        <v>-5.25</v>
      </c>
      <c r="J48" s="8">
        <v>-3.66</v>
      </c>
      <c r="K48" s="28" t="s">
        <v>740</v>
      </c>
      <c r="L48" s="112" t="str">
        <f t="shared" si="17"/>
        <v>Yes</v>
      </c>
    </row>
    <row r="49" spans="1:12" x14ac:dyDescent="0.2">
      <c r="A49" s="111" t="s">
        <v>957</v>
      </c>
      <c r="B49" s="22" t="s">
        <v>213</v>
      </c>
      <c r="C49" s="4">
        <v>4.4507049317999998</v>
      </c>
      <c r="D49" s="7" t="str">
        <f t="shared" si="14"/>
        <v>N/A</v>
      </c>
      <c r="E49" s="4">
        <v>3.7897897374</v>
      </c>
      <c r="F49" s="7" t="str">
        <f t="shared" si="15"/>
        <v>N/A</v>
      </c>
      <c r="G49" s="4">
        <v>3.8620184549999999</v>
      </c>
      <c r="H49" s="7" t="str">
        <f t="shared" si="16"/>
        <v>N/A</v>
      </c>
      <c r="I49" s="8">
        <v>-14.8</v>
      </c>
      <c r="J49" s="8">
        <v>1.9059999999999999</v>
      </c>
      <c r="K49" s="28" t="s">
        <v>740</v>
      </c>
      <c r="L49" s="112" t="str">
        <f t="shared" si="17"/>
        <v>Yes</v>
      </c>
    </row>
    <row r="50" spans="1:12" x14ac:dyDescent="0.2">
      <c r="A50" s="135" t="s">
        <v>208</v>
      </c>
      <c r="B50" s="22" t="s">
        <v>213</v>
      </c>
      <c r="C50" s="23">
        <v>109173</v>
      </c>
      <c r="D50" s="5" t="str">
        <f t="shared" ref="D50:D53" si="18">IF($B50="N/A","N/A",IF(C50&lt;0,"No","Yes"))</f>
        <v>N/A</v>
      </c>
      <c r="E50" s="23">
        <v>102930</v>
      </c>
      <c r="F50" s="5" t="str">
        <f t="shared" ref="F50:F53" si="19">IF($B50="N/A","N/A",IF(E50&lt;0,"No","Yes"))</f>
        <v>N/A</v>
      </c>
      <c r="G50" s="23">
        <v>110271</v>
      </c>
      <c r="H50" s="5" t="str">
        <f t="shared" ref="H50:H53" si="20">IF($B50="N/A","N/A",IF(G50&lt;0,"No","Yes"))</f>
        <v>N/A</v>
      </c>
      <c r="I50" s="8">
        <v>-5.72</v>
      </c>
      <c r="J50" s="8">
        <v>7.1319999999999997</v>
      </c>
      <c r="K50" s="28" t="s">
        <v>740</v>
      </c>
      <c r="L50" s="112" t="str">
        <f t="shared" si="17"/>
        <v>Yes</v>
      </c>
    </row>
    <row r="51" spans="1:12" x14ac:dyDescent="0.2">
      <c r="A51" s="135" t="s">
        <v>209</v>
      </c>
      <c r="B51" s="22" t="s">
        <v>213</v>
      </c>
      <c r="C51" s="23">
        <v>6397</v>
      </c>
      <c r="D51" s="5" t="str">
        <f t="shared" si="18"/>
        <v>N/A</v>
      </c>
      <c r="E51" s="23">
        <v>6537</v>
      </c>
      <c r="F51" s="5" t="str">
        <f t="shared" si="19"/>
        <v>N/A</v>
      </c>
      <c r="G51" s="23">
        <v>6634</v>
      </c>
      <c r="H51" s="5" t="str">
        <f t="shared" si="20"/>
        <v>N/A</v>
      </c>
      <c r="I51" s="8">
        <v>2.1890000000000001</v>
      </c>
      <c r="J51" s="8">
        <v>1.484</v>
      </c>
      <c r="K51" s="28" t="s">
        <v>740</v>
      </c>
      <c r="L51" s="112" t="str">
        <f t="shared" si="17"/>
        <v>Yes</v>
      </c>
    </row>
    <row r="52" spans="1:12" x14ac:dyDescent="0.2">
      <c r="A52" s="135" t="s">
        <v>210</v>
      </c>
      <c r="B52" s="22" t="s">
        <v>213</v>
      </c>
      <c r="C52" s="23">
        <v>92298</v>
      </c>
      <c r="D52" s="5" t="str">
        <f t="shared" si="18"/>
        <v>N/A</v>
      </c>
      <c r="E52" s="23">
        <v>91793</v>
      </c>
      <c r="F52" s="5" t="str">
        <f t="shared" si="19"/>
        <v>N/A</v>
      </c>
      <c r="G52" s="23">
        <v>100962</v>
      </c>
      <c r="H52" s="5" t="str">
        <f t="shared" si="20"/>
        <v>N/A</v>
      </c>
      <c r="I52" s="8">
        <v>-0.54700000000000004</v>
      </c>
      <c r="J52" s="8">
        <v>9.9890000000000008</v>
      </c>
      <c r="K52" s="28" t="s">
        <v>740</v>
      </c>
      <c r="L52" s="112" t="str">
        <f t="shared" si="17"/>
        <v>Yes</v>
      </c>
    </row>
    <row r="53" spans="1:12" x14ac:dyDescent="0.2">
      <c r="A53" s="135" t="s">
        <v>958</v>
      </c>
      <c r="B53" s="22" t="s">
        <v>213</v>
      </c>
      <c r="C53" s="23">
        <v>21677</v>
      </c>
      <c r="D53" s="5" t="str">
        <f t="shared" si="18"/>
        <v>N/A</v>
      </c>
      <c r="E53" s="23">
        <v>19406</v>
      </c>
      <c r="F53" s="5" t="str">
        <f t="shared" si="19"/>
        <v>N/A</v>
      </c>
      <c r="G53" s="23">
        <v>21408</v>
      </c>
      <c r="H53" s="5" t="str">
        <f t="shared" si="20"/>
        <v>N/A</v>
      </c>
      <c r="I53" s="8">
        <v>-10.5</v>
      </c>
      <c r="J53" s="8">
        <v>10.32</v>
      </c>
      <c r="K53" s="28" t="s">
        <v>740</v>
      </c>
      <c r="L53" s="112" t="str">
        <f t="shared" si="17"/>
        <v>No</v>
      </c>
    </row>
    <row r="54" spans="1:12" x14ac:dyDescent="0.2">
      <c r="A54" s="135" t="s">
        <v>959</v>
      </c>
      <c r="B54" s="22" t="s">
        <v>213</v>
      </c>
      <c r="C54" s="4">
        <v>100</v>
      </c>
      <c r="D54" s="27" t="str">
        <f>IF($B54="N/A","N/A",IF(C54&gt;10,"No",IF(C54&lt;-10,"No","Yes")))</f>
        <v>N/A</v>
      </c>
      <c r="E54" s="4">
        <v>100</v>
      </c>
      <c r="F54" s="27" t="str">
        <f>IF($B54="N/A","N/A",IF(E54&gt;10,"No",IF(E54&lt;-10,"No","Yes")))</f>
        <v>N/A</v>
      </c>
      <c r="G54" s="4">
        <v>100</v>
      </c>
      <c r="H54" s="27" t="str">
        <f>IF($B54="N/A","N/A",IF(G54&gt;10,"No",IF(G54&lt;-10,"No","Yes")))</f>
        <v>N/A</v>
      </c>
      <c r="I54" s="8">
        <v>0</v>
      </c>
      <c r="J54" s="8">
        <v>0</v>
      </c>
      <c r="K54" s="22" t="s">
        <v>213</v>
      </c>
      <c r="L54" s="112" t="str">
        <f t="shared" si="4"/>
        <v>N/A</v>
      </c>
    </row>
    <row r="55" spans="1:12" x14ac:dyDescent="0.2">
      <c r="A55" s="135" t="s">
        <v>960</v>
      </c>
      <c r="B55" s="22" t="s">
        <v>213</v>
      </c>
      <c r="C55" s="4">
        <v>100</v>
      </c>
      <c r="D55" s="27" t="str">
        <f>IF($B55="N/A","N/A",IF(C55&gt;10,"No",IF(C55&lt;-10,"No","Yes")))</f>
        <v>N/A</v>
      </c>
      <c r="E55" s="4">
        <v>100</v>
      </c>
      <c r="F55" s="27" t="str">
        <f>IF($B55="N/A","N/A",IF(E55&gt;10,"No",IF(E55&lt;-10,"No","Yes")))</f>
        <v>N/A</v>
      </c>
      <c r="G55" s="4">
        <v>100</v>
      </c>
      <c r="H55" s="27" t="str">
        <f>IF($B55="N/A","N/A",IF(G55&gt;10,"No",IF(G55&lt;-10,"No","Yes")))</f>
        <v>N/A</v>
      </c>
      <c r="I55" s="8">
        <v>0</v>
      </c>
      <c r="J55" s="8">
        <v>0</v>
      </c>
      <c r="K55" s="22" t="s">
        <v>213</v>
      </c>
      <c r="L55" s="112" t="str">
        <f t="shared" si="4"/>
        <v>N/A</v>
      </c>
    </row>
    <row r="56" spans="1:12" x14ac:dyDescent="0.2">
      <c r="A56" s="135" t="s">
        <v>177</v>
      </c>
      <c r="B56" s="22" t="s">
        <v>213</v>
      </c>
      <c r="C56" s="4">
        <v>57.271477117000003</v>
      </c>
      <c r="D56" s="27" t="str">
        <f t="shared" ref="D56:D57" si="21">IF($B56="N/A","N/A",IF(C56&gt;10,"No",IF(C56&lt;-10,"No","Yes")))</f>
        <v>N/A</v>
      </c>
      <c r="E56" s="4">
        <v>57.337371586000003</v>
      </c>
      <c r="F56" s="27" t="str">
        <f t="shared" ref="F56:F57" si="22">IF($B56="N/A","N/A",IF(E56&gt;10,"No",IF(E56&lt;-10,"No","Yes")))</f>
        <v>N/A</v>
      </c>
      <c r="G56" s="4">
        <v>56.574928470000003</v>
      </c>
      <c r="H56" s="27" t="str">
        <f t="shared" ref="H56:H57" si="23">IF($B56="N/A","N/A",IF(G56&gt;10,"No",IF(G56&lt;-10,"No","Yes")))</f>
        <v>N/A</v>
      </c>
      <c r="I56" s="8">
        <v>0.11509999999999999</v>
      </c>
      <c r="J56" s="8">
        <v>-1.33</v>
      </c>
      <c r="K56" s="28" t="s">
        <v>740</v>
      </c>
      <c r="L56" s="112" t="str">
        <f>IF(J56="Div by 0", "N/A", IF(OR(J56="N/A",K56="N/A"),"N/A", IF(J56&gt;VALUE(MID(K56,1,2)), "No", IF(J56&lt;-1*VALUE(MID(K56,1,2)), "No", "Yes"))))</f>
        <v>Yes</v>
      </c>
    </row>
    <row r="57" spans="1:12" x14ac:dyDescent="0.2">
      <c r="A57" s="158" t="s">
        <v>178</v>
      </c>
      <c r="B57" s="22" t="s">
        <v>213</v>
      </c>
      <c r="C57" s="4">
        <v>42.728522882999997</v>
      </c>
      <c r="D57" s="27" t="str">
        <f t="shared" si="21"/>
        <v>N/A</v>
      </c>
      <c r="E57" s="4">
        <v>42.662628413999997</v>
      </c>
      <c r="F57" s="27" t="str">
        <f t="shared" si="22"/>
        <v>N/A</v>
      </c>
      <c r="G57" s="4">
        <v>43.425071529999997</v>
      </c>
      <c r="H57" s="27" t="str">
        <f t="shared" si="23"/>
        <v>N/A</v>
      </c>
      <c r="I57" s="8">
        <v>-0.154</v>
      </c>
      <c r="J57" s="8">
        <v>1.7869999999999999</v>
      </c>
      <c r="K57" s="28" t="s">
        <v>740</v>
      </c>
      <c r="L57" s="112" t="str">
        <f>IF(J57="Div by 0", "N/A", IF(OR(J57="N/A",K57="N/A"),"N/A", IF(J57&gt;VALUE(MID(K57,1,2)), "No", IF(J57&lt;-1*VALUE(MID(K57,1,2)), "No", "Yes"))))</f>
        <v>Yes</v>
      </c>
    </row>
    <row r="58" spans="1:12" x14ac:dyDescent="0.2">
      <c r="A58" s="159" t="s">
        <v>686</v>
      </c>
      <c r="B58" s="22" t="s">
        <v>282</v>
      </c>
      <c r="C58" s="4">
        <v>62.940608503</v>
      </c>
      <c r="D58" s="27" t="str">
        <f>IF($B58="N/A","N/A",IF(C58&gt;70,"No",IF(C58&lt;40,"No","Yes")))</f>
        <v>Yes</v>
      </c>
      <c r="E58" s="4">
        <v>64.452610172000007</v>
      </c>
      <c r="F58" s="27" t="str">
        <f>IF($B58="N/A","N/A",IF(E58&gt;70,"No",IF(E58&lt;40,"No","Yes")))</f>
        <v>Yes</v>
      </c>
      <c r="G58" s="4">
        <v>60.595097727999999</v>
      </c>
      <c r="H58" s="27" t="str">
        <f>IF($B58="N/A","N/A",IF(G58&gt;70,"No",IF(G58&lt;40,"No","Yes")))</f>
        <v>Yes</v>
      </c>
      <c r="I58" s="8">
        <v>2.4020000000000001</v>
      </c>
      <c r="J58" s="8">
        <v>-5.99</v>
      </c>
      <c r="K58" s="28" t="s">
        <v>740</v>
      </c>
      <c r="L58" s="112" t="str">
        <f t="shared" si="4"/>
        <v>Yes</v>
      </c>
    </row>
    <row r="59" spans="1:12" x14ac:dyDescent="0.2">
      <c r="A59" s="135" t="s">
        <v>687</v>
      </c>
      <c r="B59" s="22" t="s">
        <v>213</v>
      </c>
      <c r="C59" s="4">
        <v>66.684022909999996</v>
      </c>
      <c r="D59" s="27" t="str">
        <f>IF($B59="N/A","N/A",IF(C59&gt;10,"No",IF(C59&lt;-10,"No","Yes")))</f>
        <v>N/A</v>
      </c>
      <c r="E59" s="4">
        <v>77.275007982000005</v>
      </c>
      <c r="F59" s="27" t="str">
        <f>IF($B59="N/A","N/A",IF(E59&gt;10,"No",IF(E59&lt;-10,"No","Yes")))</f>
        <v>N/A</v>
      </c>
      <c r="G59" s="4">
        <v>64.07193547</v>
      </c>
      <c r="H59" s="27" t="str">
        <f>IF($B59="N/A","N/A",IF(G59&gt;10,"No",IF(G59&lt;-10,"No","Yes")))</f>
        <v>N/A</v>
      </c>
      <c r="I59" s="8">
        <v>15.88</v>
      </c>
      <c r="J59" s="8">
        <v>-17.100000000000001</v>
      </c>
      <c r="K59" s="22" t="s">
        <v>213</v>
      </c>
      <c r="L59" s="112" t="str">
        <f t="shared" si="4"/>
        <v>N/A</v>
      </c>
    </row>
    <row r="60" spans="1:12" x14ac:dyDescent="0.2">
      <c r="A60" s="135" t="s">
        <v>688</v>
      </c>
      <c r="B60" s="22" t="s">
        <v>213</v>
      </c>
      <c r="C60" s="4">
        <v>82.950412869999994</v>
      </c>
      <c r="D60" s="27" t="str">
        <f t="shared" ref="D60:D66" si="24">IF($B60="N/A","N/A",IF(C60&gt;10,"No",IF(C60&lt;-10,"No","Yes")))</f>
        <v>N/A</v>
      </c>
      <c r="E60" s="4">
        <v>83.793221646000006</v>
      </c>
      <c r="F60" s="27" t="str">
        <f t="shared" ref="F60:F66" si="25">IF($B60="N/A","N/A",IF(E60&gt;10,"No",IF(E60&lt;-10,"No","Yes")))</f>
        <v>N/A</v>
      </c>
      <c r="G60" s="4">
        <v>80.026338894000006</v>
      </c>
      <c r="H60" s="27" t="str">
        <f t="shared" ref="H60:H66" si="26">IF($B60="N/A","N/A",IF(G60&gt;10,"No",IF(G60&lt;-10,"No","Yes")))</f>
        <v>N/A</v>
      </c>
      <c r="I60" s="8">
        <v>1.016</v>
      </c>
      <c r="J60" s="8">
        <v>-4.5</v>
      </c>
      <c r="K60" s="22" t="s">
        <v>213</v>
      </c>
      <c r="L60" s="112" t="str">
        <f t="shared" si="4"/>
        <v>N/A</v>
      </c>
    </row>
    <row r="61" spans="1:12" x14ac:dyDescent="0.2">
      <c r="A61" s="135" t="s">
        <v>1745</v>
      </c>
      <c r="B61" s="22" t="s">
        <v>213</v>
      </c>
      <c r="C61" s="4">
        <v>61.025070591000002</v>
      </c>
      <c r="D61" s="27" t="str">
        <f t="shared" si="24"/>
        <v>N/A</v>
      </c>
      <c r="E61" s="4">
        <v>60.653602628999998</v>
      </c>
      <c r="F61" s="27" t="str">
        <f t="shared" si="25"/>
        <v>N/A</v>
      </c>
      <c r="G61" s="4">
        <v>57.652429083999998</v>
      </c>
      <c r="H61" s="27" t="str">
        <f t="shared" si="26"/>
        <v>N/A</v>
      </c>
      <c r="I61" s="8">
        <v>-0.60899999999999999</v>
      </c>
      <c r="J61" s="8">
        <v>-4.95</v>
      </c>
      <c r="K61" s="22" t="s">
        <v>213</v>
      </c>
      <c r="L61" s="112" t="str">
        <f t="shared" si="4"/>
        <v>N/A</v>
      </c>
    </row>
    <row r="62" spans="1:12" x14ac:dyDescent="0.2">
      <c r="A62" s="135" t="s">
        <v>689</v>
      </c>
      <c r="B62" s="22" t="s">
        <v>213</v>
      </c>
      <c r="C62" s="4">
        <v>49.670393122</v>
      </c>
      <c r="D62" s="27" t="str">
        <f t="shared" si="24"/>
        <v>N/A</v>
      </c>
      <c r="E62" s="4">
        <v>51.201317414999998</v>
      </c>
      <c r="F62" s="27" t="str">
        <f t="shared" si="25"/>
        <v>N/A</v>
      </c>
      <c r="G62" s="4">
        <v>50.789358176999997</v>
      </c>
      <c r="H62" s="27" t="str">
        <f t="shared" si="26"/>
        <v>N/A</v>
      </c>
      <c r="I62" s="8">
        <v>3.0819999999999999</v>
      </c>
      <c r="J62" s="8">
        <v>-0.80500000000000005</v>
      </c>
      <c r="K62" s="22" t="s">
        <v>213</v>
      </c>
      <c r="L62" s="112" t="str">
        <f t="shared" si="4"/>
        <v>N/A</v>
      </c>
    </row>
    <row r="63" spans="1:12" x14ac:dyDescent="0.2">
      <c r="A63" s="135"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1749</v>
      </c>
      <c r="J63" s="8" t="s">
        <v>1749</v>
      </c>
      <c r="K63" s="22" t="s">
        <v>213</v>
      </c>
      <c r="L63" s="112" t="str">
        <f>IF(J63="Div by 0", "N/A", IF(K63="N/A","N/A", IF(J63&gt;VALUE(MID(K63,1,2)), "No", IF(J63&lt;-1*VALUE(MID(K63,1,2)), "No", "Yes"))))</f>
        <v>N/A</v>
      </c>
    </row>
    <row r="64" spans="1:12" x14ac:dyDescent="0.2">
      <c r="A64" s="111" t="s">
        <v>146</v>
      </c>
      <c r="B64" s="22" t="s">
        <v>213</v>
      </c>
      <c r="C64" s="4">
        <v>1.3509277178000001</v>
      </c>
      <c r="D64" s="27" t="str">
        <f t="shared" si="24"/>
        <v>N/A</v>
      </c>
      <c r="E64" s="4">
        <v>1.2847928359</v>
      </c>
      <c r="F64" s="27" t="str">
        <f t="shared" si="25"/>
        <v>N/A</v>
      </c>
      <c r="G64" s="4">
        <v>1.1376394886000001</v>
      </c>
      <c r="H64" s="27" t="str">
        <f t="shared" si="26"/>
        <v>N/A</v>
      </c>
      <c r="I64" s="8">
        <v>-4.9000000000000004</v>
      </c>
      <c r="J64" s="8">
        <v>-11.5</v>
      </c>
      <c r="K64" s="22" t="s">
        <v>213</v>
      </c>
      <c r="L64" s="112" t="str">
        <f t="shared" si="4"/>
        <v>N/A</v>
      </c>
    </row>
    <row r="65" spans="1:12" x14ac:dyDescent="0.2">
      <c r="A65" s="111" t="s">
        <v>147</v>
      </c>
      <c r="B65" s="22" t="s">
        <v>213</v>
      </c>
      <c r="C65" s="4">
        <v>1.4399585359</v>
      </c>
      <c r="D65" s="27" t="str">
        <f t="shared" si="24"/>
        <v>N/A</v>
      </c>
      <c r="E65" s="4">
        <v>1.4685217026999999</v>
      </c>
      <c r="F65" s="27" t="str">
        <f t="shared" si="25"/>
        <v>N/A</v>
      </c>
      <c r="G65" s="4">
        <v>1.3147040004999999</v>
      </c>
      <c r="H65" s="27" t="str">
        <f t="shared" si="26"/>
        <v>N/A</v>
      </c>
      <c r="I65" s="8">
        <v>1.984</v>
      </c>
      <c r="J65" s="8">
        <v>-10.5</v>
      </c>
      <c r="K65" s="22" t="s">
        <v>213</v>
      </c>
      <c r="L65" s="112" t="str">
        <f t="shared" si="4"/>
        <v>N/A</v>
      </c>
    </row>
    <row r="66" spans="1:12" x14ac:dyDescent="0.2">
      <c r="A66" s="111" t="s">
        <v>148</v>
      </c>
      <c r="B66" s="22" t="s">
        <v>213</v>
      </c>
      <c r="C66" s="4">
        <v>1.5808195014999999</v>
      </c>
      <c r="D66" s="27" t="str">
        <f t="shared" si="24"/>
        <v>N/A</v>
      </c>
      <c r="E66" s="4">
        <v>1.5763151233999999</v>
      </c>
      <c r="F66" s="27" t="str">
        <f t="shared" si="25"/>
        <v>N/A</v>
      </c>
      <c r="G66" s="4">
        <v>1.3996144823000001</v>
      </c>
      <c r="H66" s="27" t="str">
        <f t="shared" si="26"/>
        <v>N/A</v>
      </c>
      <c r="I66" s="8">
        <v>-0.28499999999999998</v>
      </c>
      <c r="J66" s="8">
        <v>-11.2</v>
      </c>
      <c r="K66" s="22" t="s">
        <v>213</v>
      </c>
      <c r="L66" s="112" t="str">
        <f t="shared" si="4"/>
        <v>N/A</v>
      </c>
    </row>
    <row r="67" spans="1:12" x14ac:dyDescent="0.2">
      <c r="A67" s="135" t="s">
        <v>961</v>
      </c>
      <c r="B67" s="30" t="s">
        <v>213</v>
      </c>
      <c r="C67" s="1">
        <v>2364</v>
      </c>
      <c r="D67" s="7" t="str">
        <f>IF($B67="N/A","N/A",IF(C67&gt;10,"No",IF(C67&lt;-10,"No","Yes")))</f>
        <v>N/A</v>
      </c>
      <c r="E67" s="1">
        <v>1395</v>
      </c>
      <c r="F67" s="7" t="str">
        <f>IF($B67="N/A","N/A",IF(E67&gt;10,"No",IF(E67&lt;-10,"No","Yes")))</f>
        <v>N/A</v>
      </c>
      <c r="G67" s="1">
        <v>1574</v>
      </c>
      <c r="H67" s="7" t="str">
        <f>IF($B67="N/A","N/A",IF(G67&gt;10,"No",IF(G67&lt;-10,"No","Yes")))</f>
        <v>N/A</v>
      </c>
      <c r="I67" s="8">
        <v>-41</v>
      </c>
      <c r="J67" s="8">
        <v>12.83</v>
      </c>
      <c r="K67" s="22" t="s">
        <v>213</v>
      </c>
      <c r="L67" s="112" t="str">
        <f t="shared" si="4"/>
        <v>N/A</v>
      </c>
    </row>
    <row r="68" spans="1:12" x14ac:dyDescent="0.2">
      <c r="A68" s="111" t="s">
        <v>201</v>
      </c>
      <c r="B68" s="30" t="s">
        <v>217</v>
      </c>
      <c r="C68" s="1">
        <v>0</v>
      </c>
      <c r="D68" s="27" t="str">
        <f t="shared" ref="D68:D69" si="27">IF($B68="N/A","N/A",IF(C68&gt;0,"No",IF(C68&lt;0,"No","Yes")))</f>
        <v>Yes</v>
      </c>
      <c r="E68" s="1">
        <v>0</v>
      </c>
      <c r="F68" s="27" t="str">
        <f t="shared" ref="F68:F69" si="28">IF($B68="N/A","N/A",IF(E68&gt;0,"No",IF(E68&lt;0,"No","Yes")))</f>
        <v>Yes</v>
      </c>
      <c r="G68" s="1">
        <v>11</v>
      </c>
      <c r="H68" s="27" t="str">
        <f t="shared" ref="H68:H69" si="29">IF($B68="N/A","N/A",IF(G68&gt;0,"No",IF(G68&lt;0,"No","Yes")))</f>
        <v>No</v>
      </c>
      <c r="I68" s="8" t="s">
        <v>1749</v>
      </c>
      <c r="J68" s="8" t="s">
        <v>1749</v>
      </c>
      <c r="K68" s="22" t="s">
        <v>213</v>
      </c>
      <c r="L68" s="112" t="str">
        <f t="shared" si="4"/>
        <v>N/A</v>
      </c>
    </row>
    <row r="69" spans="1:12" x14ac:dyDescent="0.2">
      <c r="A69" s="111" t="s">
        <v>202</v>
      </c>
      <c r="B69" s="30" t="s">
        <v>217</v>
      </c>
      <c r="C69" s="1">
        <v>1356</v>
      </c>
      <c r="D69" s="27" t="str">
        <f t="shared" si="27"/>
        <v>No</v>
      </c>
      <c r="E69" s="1">
        <v>324</v>
      </c>
      <c r="F69" s="27" t="str">
        <f t="shared" si="28"/>
        <v>No</v>
      </c>
      <c r="G69" s="1">
        <v>568</v>
      </c>
      <c r="H69" s="27" t="str">
        <f t="shared" si="29"/>
        <v>No</v>
      </c>
      <c r="I69" s="8">
        <v>-76.099999999999994</v>
      </c>
      <c r="J69" s="8">
        <v>75.31</v>
      </c>
      <c r="K69" s="22" t="s">
        <v>213</v>
      </c>
      <c r="L69" s="112" t="str">
        <f t="shared" si="4"/>
        <v>N/A</v>
      </c>
    </row>
    <row r="70" spans="1:12" x14ac:dyDescent="0.2">
      <c r="A70" s="111" t="s">
        <v>203</v>
      </c>
      <c r="B70" s="43" t="s">
        <v>213</v>
      </c>
      <c r="C70" s="9">
        <v>93.584070796000006</v>
      </c>
      <c r="D70" s="7" t="str">
        <f>IF($B70="N/A","N/A",IF(C70&gt;10,"No",IF(C70&lt;-10,"No","Yes")))</f>
        <v>N/A</v>
      </c>
      <c r="E70" s="9">
        <v>91.666666667000001</v>
      </c>
      <c r="F70" s="7" t="str">
        <f>IF($B70="N/A","N/A",IF(E70&gt;10,"No",IF(E70&lt;-10,"No","Yes")))</f>
        <v>N/A</v>
      </c>
      <c r="G70" s="9">
        <v>97.887323944000002</v>
      </c>
      <c r="H70" s="7" t="str">
        <f>IF($B70="N/A","N/A",IF(G70&gt;10,"No",IF(G70&lt;-10,"No","Yes")))</f>
        <v>N/A</v>
      </c>
      <c r="I70" s="8">
        <v>-2.0499999999999998</v>
      </c>
      <c r="J70" s="8">
        <v>6.7859999999999996</v>
      </c>
      <c r="K70" s="43" t="s">
        <v>213</v>
      </c>
      <c r="L70" s="112" t="str">
        <f t="shared" si="4"/>
        <v>N/A</v>
      </c>
    </row>
    <row r="71" spans="1:12" x14ac:dyDescent="0.2">
      <c r="A71" s="135" t="s">
        <v>65</v>
      </c>
      <c r="B71" s="30" t="s">
        <v>213</v>
      </c>
      <c r="C71" s="1">
        <v>45301</v>
      </c>
      <c r="D71" s="7" t="str">
        <f>IF($B71="N/A","N/A",IF(C71&gt;10,"No",IF(C71&lt;-10,"No","Yes")))</f>
        <v>N/A</v>
      </c>
      <c r="E71" s="1">
        <v>44589</v>
      </c>
      <c r="F71" s="7" t="str">
        <f>IF($B71="N/A","N/A",IF(E71&gt;10,"No",IF(E71&lt;-10,"No","Yes")))</f>
        <v>N/A</v>
      </c>
      <c r="G71" s="1">
        <v>48170</v>
      </c>
      <c r="H71" s="7" t="str">
        <f>IF($B71="N/A","N/A",IF(G71&gt;10,"No",IF(G71&lt;-10,"No","Yes")))</f>
        <v>N/A</v>
      </c>
      <c r="I71" s="8">
        <v>-1.57</v>
      </c>
      <c r="J71" s="8">
        <v>8.0310000000000006</v>
      </c>
      <c r="K71" s="30" t="s">
        <v>740</v>
      </c>
      <c r="L71" s="112" t="str">
        <f t="shared" ref="L71:L103" si="30">IF(J71="Div by 0", "N/A", IF(K71="N/A","N/A", IF(J71&gt;VALUE(MID(K71,1,2)), "No", IF(J71&lt;-1*VALUE(MID(K71,1,2)), "No", "Yes"))))</f>
        <v>Yes</v>
      </c>
    </row>
    <row r="72" spans="1:12" x14ac:dyDescent="0.2">
      <c r="A72" s="144" t="s">
        <v>66</v>
      </c>
      <c r="B72" s="30" t="s">
        <v>213</v>
      </c>
      <c r="C72" s="1">
        <v>40029.46</v>
      </c>
      <c r="D72" s="7" t="str">
        <f>IF($B72="N/A","N/A",IF(C72&gt;10,"No",IF(C72&lt;-10,"No","Yes")))</f>
        <v>N/A</v>
      </c>
      <c r="E72" s="1">
        <v>40632.44</v>
      </c>
      <c r="F72" s="7" t="str">
        <f>IF($B72="N/A","N/A",IF(E72&gt;10,"No",IF(E72&lt;-10,"No","Yes")))</f>
        <v>N/A</v>
      </c>
      <c r="G72" s="1">
        <v>40578.31</v>
      </c>
      <c r="H72" s="7" t="str">
        <f>IF($B72="N/A","N/A",IF(G72&gt;10,"No",IF(G72&lt;-10,"No","Yes")))</f>
        <v>N/A</v>
      </c>
      <c r="I72" s="8">
        <v>1.506</v>
      </c>
      <c r="J72" s="8">
        <v>-0.13300000000000001</v>
      </c>
      <c r="K72" s="30" t="s">
        <v>741</v>
      </c>
      <c r="L72" s="112" t="str">
        <f t="shared" si="30"/>
        <v>Yes</v>
      </c>
    </row>
    <row r="73" spans="1:12" x14ac:dyDescent="0.2">
      <c r="A73" s="111" t="s">
        <v>67</v>
      </c>
      <c r="B73" s="22" t="s">
        <v>283</v>
      </c>
      <c r="C73" s="4">
        <v>88.687581340999998</v>
      </c>
      <c r="D73" s="27" t="str">
        <f>IF($B73="N/A","N/A",IF(C73&gt;=90,"Yes","No"))</f>
        <v>No</v>
      </c>
      <c r="E73" s="4">
        <v>92.832127903</v>
      </c>
      <c r="F73" s="27" t="str">
        <f>IF($B73="N/A","N/A",IF(E73&gt;=90,"Yes","No"))</f>
        <v>Yes</v>
      </c>
      <c r="G73" s="4">
        <v>92.225275680999999</v>
      </c>
      <c r="H73" s="27" t="str">
        <f>IF($B73="N/A","N/A",IF(G73&gt;=90,"Yes","No"))</f>
        <v>Yes</v>
      </c>
      <c r="I73" s="8">
        <v>4.673</v>
      </c>
      <c r="J73" s="8">
        <v>-0.65400000000000003</v>
      </c>
      <c r="K73" s="28" t="s">
        <v>740</v>
      </c>
      <c r="L73" s="112" t="str">
        <f t="shared" si="30"/>
        <v>Yes</v>
      </c>
    </row>
    <row r="74" spans="1:12" x14ac:dyDescent="0.2">
      <c r="A74" s="135" t="s">
        <v>962</v>
      </c>
      <c r="B74" s="22" t="s">
        <v>283</v>
      </c>
      <c r="C74" s="4">
        <v>87.319261424999993</v>
      </c>
      <c r="D74" s="27" t="str">
        <f>IF($B74="N/A","N/A",IF(C74&gt;=90,"Yes","No"))</f>
        <v>No</v>
      </c>
      <c r="E74" s="4">
        <v>92.108744240999997</v>
      </c>
      <c r="F74" s="27" t="str">
        <f>IF($B74="N/A","N/A",IF(E74&gt;=90,"Yes","No"))</f>
        <v>Yes</v>
      </c>
      <c r="G74" s="4">
        <v>94.723850662999993</v>
      </c>
      <c r="H74" s="27" t="str">
        <f>IF($B74="N/A","N/A",IF(G74&gt;=90,"Yes","No"))</f>
        <v>Yes</v>
      </c>
      <c r="I74" s="8">
        <v>5.4850000000000003</v>
      </c>
      <c r="J74" s="8">
        <v>2.839</v>
      </c>
      <c r="K74" s="28" t="s">
        <v>740</v>
      </c>
      <c r="L74" s="112" t="str">
        <f t="shared" si="30"/>
        <v>Yes</v>
      </c>
    </row>
    <row r="75" spans="1:12" x14ac:dyDescent="0.2">
      <c r="A75" s="158" t="s">
        <v>963</v>
      </c>
      <c r="B75" s="30" t="s">
        <v>284</v>
      </c>
      <c r="C75" s="9">
        <v>44.324648097999997</v>
      </c>
      <c r="D75" s="27" t="str">
        <f>IF($B75="N/A","N/A",IF(C75&gt;55,"No",IF(C75&lt;30,"No","Yes")))</f>
        <v>Yes</v>
      </c>
      <c r="E75" s="9">
        <v>45.850293499999999</v>
      </c>
      <c r="F75" s="27" t="str">
        <f>IF($B75="N/A","N/A",IF(E75&gt;55,"No",IF(E75&lt;30,"No","Yes")))</f>
        <v>Yes</v>
      </c>
      <c r="G75" s="9">
        <v>44.79284251</v>
      </c>
      <c r="H75" s="27" t="str">
        <f>IF($B75="N/A","N/A",IF(G75&gt;55,"No",IF(G75&lt;30,"No","Yes")))</f>
        <v>Yes</v>
      </c>
      <c r="I75" s="8">
        <v>3.4420000000000002</v>
      </c>
      <c r="J75" s="8">
        <v>-2.31</v>
      </c>
      <c r="K75" s="30" t="s">
        <v>740</v>
      </c>
      <c r="L75" s="112" t="str">
        <f t="shared" si="30"/>
        <v>Yes</v>
      </c>
    </row>
    <row r="76" spans="1:12" ht="25.5" x14ac:dyDescent="0.2">
      <c r="A76" s="135" t="s">
        <v>964</v>
      </c>
      <c r="B76" s="30" t="s">
        <v>278</v>
      </c>
      <c r="C76" s="9">
        <v>6.9203770336000003</v>
      </c>
      <c r="D76" s="27" t="str">
        <f>IF($B76="N/A","N/A",IF(C76&gt;=5,"No",IF(C76&lt;0,"No","Yes")))</f>
        <v>No</v>
      </c>
      <c r="E76" s="9">
        <v>7.0622799345000002</v>
      </c>
      <c r="F76" s="27" t="str">
        <f>IF($B76="N/A","N/A",IF(E76&gt;=5,"No",IF(E76&lt;0,"No","Yes")))</f>
        <v>No</v>
      </c>
      <c r="G76" s="9">
        <v>7.0957027195000002</v>
      </c>
      <c r="H76" s="27" t="str">
        <f>IF($B76="N/A","N/A",IF(G76&gt;=5,"No",IF(G76&lt;0,"No","Yes")))</f>
        <v>No</v>
      </c>
      <c r="I76" s="8">
        <v>2.0510000000000002</v>
      </c>
      <c r="J76" s="8">
        <v>0.4733</v>
      </c>
      <c r="K76" s="30" t="s">
        <v>213</v>
      </c>
      <c r="L76" s="112" t="str">
        <f t="shared" si="30"/>
        <v>N/A</v>
      </c>
    </row>
    <row r="77" spans="1:12" ht="25.5" x14ac:dyDescent="0.2">
      <c r="A77" s="135" t="s">
        <v>965</v>
      </c>
      <c r="B77" s="30" t="s">
        <v>213</v>
      </c>
      <c r="C77" s="9">
        <v>1.9558067151</v>
      </c>
      <c r="D77" s="30" t="s">
        <v>213</v>
      </c>
      <c r="E77" s="9">
        <v>2.3548408799999998</v>
      </c>
      <c r="F77" s="30" t="s">
        <v>213</v>
      </c>
      <c r="G77" s="9">
        <v>2.7797384263999998</v>
      </c>
      <c r="H77" s="30" t="s">
        <v>213</v>
      </c>
      <c r="I77" s="8">
        <v>20.399999999999999</v>
      </c>
      <c r="J77" s="8">
        <v>18.04</v>
      </c>
      <c r="K77" s="30" t="s">
        <v>213</v>
      </c>
      <c r="L77" s="112" t="str">
        <f t="shared" si="30"/>
        <v>N/A</v>
      </c>
    </row>
    <row r="78" spans="1:12" ht="25.5" x14ac:dyDescent="0.2">
      <c r="A78" s="135" t="s">
        <v>966</v>
      </c>
      <c r="B78" s="30" t="s">
        <v>213</v>
      </c>
      <c r="C78" s="9">
        <v>48.530937506999997</v>
      </c>
      <c r="D78" s="30" t="s">
        <v>213</v>
      </c>
      <c r="E78" s="9">
        <v>48.926865370000002</v>
      </c>
      <c r="F78" s="30" t="s">
        <v>213</v>
      </c>
      <c r="G78" s="9">
        <v>46.576707493999997</v>
      </c>
      <c r="H78" s="30" t="s">
        <v>213</v>
      </c>
      <c r="I78" s="8">
        <v>0.81579999999999997</v>
      </c>
      <c r="J78" s="8">
        <v>-4.8</v>
      </c>
      <c r="K78" s="30" t="s">
        <v>213</v>
      </c>
      <c r="L78" s="112" t="str">
        <f t="shared" si="30"/>
        <v>N/A</v>
      </c>
    </row>
    <row r="79" spans="1:12" ht="25.5" x14ac:dyDescent="0.2">
      <c r="A79" s="135" t="s">
        <v>967</v>
      </c>
      <c r="B79" s="30" t="s">
        <v>213</v>
      </c>
      <c r="C79" s="9">
        <v>6.9733559965999996</v>
      </c>
      <c r="D79" s="30" t="s">
        <v>213</v>
      </c>
      <c r="E79" s="9">
        <v>7.3022494337000001</v>
      </c>
      <c r="F79" s="30" t="s">
        <v>213</v>
      </c>
      <c r="G79" s="9">
        <v>7.7890803405</v>
      </c>
      <c r="H79" s="30" t="s">
        <v>213</v>
      </c>
      <c r="I79" s="8">
        <v>4.7160000000000002</v>
      </c>
      <c r="J79" s="8">
        <v>6.6669999999999998</v>
      </c>
      <c r="K79" s="30" t="s">
        <v>213</v>
      </c>
      <c r="L79" s="112" t="str">
        <f t="shared" si="30"/>
        <v>N/A</v>
      </c>
    </row>
    <row r="80" spans="1:12" ht="25.5" x14ac:dyDescent="0.2">
      <c r="A80" s="135" t="s">
        <v>968</v>
      </c>
      <c r="B80" s="30" t="s">
        <v>213</v>
      </c>
      <c r="C80" s="9">
        <v>0</v>
      </c>
      <c r="D80" s="30" t="s">
        <v>213</v>
      </c>
      <c r="E80" s="9">
        <v>0</v>
      </c>
      <c r="F80" s="30" t="s">
        <v>213</v>
      </c>
      <c r="G80" s="9">
        <v>0</v>
      </c>
      <c r="H80" s="30" t="s">
        <v>213</v>
      </c>
      <c r="I80" s="8" t="s">
        <v>1749</v>
      </c>
      <c r="J80" s="8" t="s">
        <v>1749</v>
      </c>
      <c r="K80" s="30" t="s">
        <v>213</v>
      </c>
      <c r="L80" s="112" t="str">
        <f t="shared" si="30"/>
        <v>N/A</v>
      </c>
    </row>
    <row r="81" spans="1:12" ht="25.5" x14ac:dyDescent="0.2">
      <c r="A81" s="135" t="s">
        <v>969</v>
      </c>
      <c r="B81" s="30" t="s">
        <v>213</v>
      </c>
      <c r="C81" s="9">
        <v>0</v>
      </c>
      <c r="D81" s="30" t="s">
        <v>213</v>
      </c>
      <c r="E81" s="9">
        <v>0</v>
      </c>
      <c r="F81" s="30" t="s">
        <v>213</v>
      </c>
      <c r="G81" s="9">
        <v>0</v>
      </c>
      <c r="H81" s="30" t="s">
        <v>213</v>
      </c>
      <c r="I81" s="8" t="s">
        <v>1749</v>
      </c>
      <c r="J81" s="8" t="s">
        <v>1749</v>
      </c>
      <c r="K81" s="30" t="s">
        <v>213</v>
      </c>
      <c r="L81" s="112" t="str">
        <f t="shared" si="30"/>
        <v>N/A</v>
      </c>
    </row>
    <row r="82" spans="1:12" x14ac:dyDescent="0.2">
      <c r="A82" s="135" t="s">
        <v>970</v>
      </c>
      <c r="B82" s="30" t="s">
        <v>213</v>
      </c>
      <c r="C82" s="9">
        <v>4.2007902694999997</v>
      </c>
      <c r="D82" s="30" t="s">
        <v>213</v>
      </c>
      <c r="E82" s="9">
        <v>4.2431989953000002</v>
      </c>
      <c r="F82" s="30" t="s">
        <v>213</v>
      </c>
      <c r="G82" s="9">
        <v>4.8785551173000004</v>
      </c>
      <c r="H82" s="30" t="s">
        <v>213</v>
      </c>
      <c r="I82" s="8">
        <v>1.01</v>
      </c>
      <c r="J82" s="8">
        <v>14.97</v>
      </c>
      <c r="K82" s="30" t="s">
        <v>213</v>
      </c>
      <c r="L82" s="112" t="str">
        <f t="shared" si="30"/>
        <v>N/A</v>
      </c>
    </row>
    <row r="83" spans="1:12" x14ac:dyDescent="0.2">
      <c r="A83" s="135" t="s">
        <v>971</v>
      </c>
      <c r="B83" s="30" t="s">
        <v>213</v>
      </c>
      <c r="C83" s="9">
        <v>0</v>
      </c>
      <c r="D83" s="30" t="s">
        <v>213</v>
      </c>
      <c r="E83" s="9">
        <v>0</v>
      </c>
      <c r="F83" s="30" t="s">
        <v>213</v>
      </c>
      <c r="G83" s="9">
        <v>0</v>
      </c>
      <c r="H83" s="30" t="s">
        <v>213</v>
      </c>
      <c r="I83" s="8" t="s">
        <v>1749</v>
      </c>
      <c r="J83" s="8" t="s">
        <v>1749</v>
      </c>
      <c r="K83" s="30" t="s">
        <v>213</v>
      </c>
      <c r="L83" s="112" t="str">
        <f t="shared" si="30"/>
        <v>N/A</v>
      </c>
    </row>
    <row r="84" spans="1:12" ht="25.5" x14ac:dyDescent="0.2">
      <c r="A84" s="135" t="s">
        <v>972</v>
      </c>
      <c r="B84" s="30" t="s">
        <v>213</v>
      </c>
      <c r="C84" s="9">
        <v>31.418732477999999</v>
      </c>
      <c r="D84" s="30" t="s">
        <v>213</v>
      </c>
      <c r="E84" s="9">
        <v>30.110565386000001</v>
      </c>
      <c r="F84" s="30" t="s">
        <v>213</v>
      </c>
      <c r="G84" s="9">
        <v>30.880215902</v>
      </c>
      <c r="H84" s="30" t="s">
        <v>213</v>
      </c>
      <c r="I84" s="8">
        <v>-4.16</v>
      </c>
      <c r="J84" s="8">
        <v>2.556</v>
      </c>
      <c r="K84" s="30" t="s">
        <v>213</v>
      </c>
      <c r="L84" s="112" t="str">
        <f t="shared" si="30"/>
        <v>N/A</v>
      </c>
    </row>
    <row r="85" spans="1:12" ht="25.5" x14ac:dyDescent="0.2">
      <c r="A85" s="135" t="s">
        <v>973</v>
      </c>
      <c r="B85" s="30" t="s">
        <v>213</v>
      </c>
      <c r="C85" s="9">
        <v>0</v>
      </c>
      <c r="D85" s="30" t="s">
        <v>213</v>
      </c>
      <c r="E85" s="9">
        <v>0</v>
      </c>
      <c r="F85" s="30" t="s">
        <v>213</v>
      </c>
      <c r="G85" s="9">
        <v>0</v>
      </c>
      <c r="H85" s="30" t="s">
        <v>213</v>
      </c>
      <c r="I85" s="8" t="s">
        <v>1749</v>
      </c>
      <c r="J85" s="8" t="s">
        <v>1749</v>
      </c>
      <c r="K85" s="30" t="s">
        <v>213</v>
      </c>
      <c r="L85" s="112" t="str">
        <f t="shared" si="30"/>
        <v>N/A</v>
      </c>
    </row>
    <row r="86" spans="1:12" ht="25.5" x14ac:dyDescent="0.2">
      <c r="A86" s="135" t="s">
        <v>974</v>
      </c>
      <c r="B86" s="30" t="s">
        <v>213</v>
      </c>
      <c r="C86" s="9">
        <v>0</v>
      </c>
      <c r="D86" s="30" t="s">
        <v>213</v>
      </c>
      <c r="E86" s="9">
        <v>0</v>
      </c>
      <c r="F86" s="30" t="s">
        <v>213</v>
      </c>
      <c r="G86" s="9">
        <v>0</v>
      </c>
      <c r="H86" s="30" t="s">
        <v>213</v>
      </c>
      <c r="I86" s="8" t="s">
        <v>1749</v>
      </c>
      <c r="J86" s="8" t="s">
        <v>1749</v>
      </c>
      <c r="K86" s="30" t="s">
        <v>213</v>
      </c>
      <c r="L86" s="112" t="str">
        <f t="shared" si="30"/>
        <v>N/A</v>
      </c>
    </row>
    <row r="87" spans="1:12" x14ac:dyDescent="0.2">
      <c r="A87" s="135" t="s">
        <v>975</v>
      </c>
      <c r="B87" s="30" t="s">
        <v>213</v>
      </c>
      <c r="C87" s="9">
        <v>86.870047018999998</v>
      </c>
      <c r="D87" s="30" t="s">
        <v>213</v>
      </c>
      <c r="E87" s="9">
        <v>86.099710690999999</v>
      </c>
      <c r="F87" s="30" t="s">
        <v>213</v>
      </c>
      <c r="G87" s="9">
        <v>84.552626115999999</v>
      </c>
      <c r="H87" s="30" t="s">
        <v>213</v>
      </c>
      <c r="I87" s="8">
        <v>-0.88700000000000001</v>
      </c>
      <c r="J87" s="8">
        <v>-1.8</v>
      </c>
      <c r="K87" s="30" t="s">
        <v>213</v>
      </c>
      <c r="L87" s="112" t="str">
        <f t="shared" si="30"/>
        <v>N/A</v>
      </c>
    </row>
    <row r="88" spans="1:12" x14ac:dyDescent="0.2">
      <c r="A88" s="135" t="s">
        <v>976</v>
      </c>
      <c r="B88" s="30" t="s">
        <v>213</v>
      </c>
      <c r="C88" s="9">
        <v>13.129952981000001</v>
      </c>
      <c r="D88" s="30" t="s">
        <v>213</v>
      </c>
      <c r="E88" s="9">
        <v>13.900289309</v>
      </c>
      <c r="F88" s="30" t="s">
        <v>213</v>
      </c>
      <c r="G88" s="9">
        <v>15.447373883999999</v>
      </c>
      <c r="H88" s="30" t="s">
        <v>213</v>
      </c>
      <c r="I88" s="8">
        <v>5.867</v>
      </c>
      <c r="J88" s="8">
        <v>11.13</v>
      </c>
      <c r="K88" s="30" t="s">
        <v>213</v>
      </c>
      <c r="L88" s="112" t="str">
        <f t="shared" si="30"/>
        <v>N/A</v>
      </c>
    </row>
    <row r="89" spans="1:12" x14ac:dyDescent="0.2">
      <c r="A89" s="158" t="s">
        <v>68</v>
      </c>
      <c r="B89" s="30" t="s">
        <v>213</v>
      </c>
      <c r="C89" s="1">
        <v>698</v>
      </c>
      <c r="D89" s="7" t="str">
        <f>IF($B89="N/A","N/A",IF(C89&gt;10,"No",IF(C89&lt;-10,"No","Yes")))</f>
        <v>N/A</v>
      </c>
      <c r="E89" s="1">
        <v>379</v>
      </c>
      <c r="F89" s="7" t="str">
        <f>IF($B89="N/A","N/A",IF(E89&gt;10,"No",IF(E89&lt;-10,"No","Yes")))</f>
        <v>N/A</v>
      </c>
      <c r="G89" s="1">
        <v>3414</v>
      </c>
      <c r="H89" s="7" t="str">
        <f>IF($B89="N/A","N/A",IF(G89&gt;10,"No",IF(G89&lt;-10,"No","Yes")))</f>
        <v>N/A</v>
      </c>
      <c r="I89" s="8">
        <v>-45.7</v>
      </c>
      <c r="J89" s="8">
        <v>800.8</v>
      </c>
      <c r="K89" s="30" t="s">
        <v>740</v>
      </c>
      <c r="L89" s="112" t="str">
        <f t="shared" si="30"/>
        <v>No</v>
      </c>
    </row>
    <row r="90" spans="1:12" x14ac:dyDescent="0.2">
      <c r="A90" s="135" t="s">
        <v>109</v>
      </c>
      <c r="B90" s="30" t="s">
        <v>213</v>
      </c>
      <c r="C90" s="9">
        <v>0</v>
      </c>
      <c r="D90" s="27" t="str">
        <f>IF($B90="N/A","N/A",IF(C90&gt;10,"No",IF(C90&lt;-10,"No","Yes")))</f>
        <v>N/A</v>
      </c>
      <c r="E90" s="9">
        <v>0</v>
      </c>
      <c r="F90" s="27" t="str">
        <f>IF($B90="N/A","N/A",IF(E90&gt;10,"No",IF(E90&lt;-10,"No","Yes")))</f>
        <v>N/A</v>
      </c>
      <c r="G90" s="9">
        <v>0.23432923259999999</v>
      </c>
      <c r="H90" s="27" t="str">
        <f>IF($B90="N/A","N/A",IF(G90&gt;10,"No",IF(G90&lt;-10,"No","Yes")))</f>
        <v>N/A</v>
      </c>
      <c r="I90" s="8" t="s">
        <v>1749</v>
      </c>
      <c r="J90" s="8" t="s">
        <v>1749</v>
      </c>
      <c r="K90" s="30" t="s">
        <v>740</v>
      </c>
      <c r="L90" s="112" t="str">
        <f t="shared" si="30"/>
        <v>N/A</v>
      </c>
    </row>
    <row r="91" spans="1:12" x14ac:dyDescent="0.2">
      <c r="A91" s="135" t="s">
        <v>110</v>
      </c>
      <c r="B91" s="30" t="s">
        <v>213</v>
      </c>
      <c r="C91" s="9">
        <v>5.0143266475999999</v>
      </c>
      <c r="D91" s="27" t="str">
        <f>IF($B91="N/A","N/A",IF(C91&gt;10,"No",IF(C91&lt;-10,"No","Yes")))</f>
        <v>N/A</v>
      </c>
      <c r="E91" s="9">
        <v>5.8047493403999999</v>
      </c>
      <c r="F91" s="27" t="str">
        <f>IF($B91="N/A","N/A",IF(E91&gt;10,"No",IF(E91&lt;-10,"No","Yes")))</f>
        <v>N/A</v>
      </c>
      <c r="G91" s="9">
        <v>7.5571177503999998</v>
      </c>
      <c r="H91" s="27" t="str">
        <f>IF($B91="N/A","N/A",IF(G91&gt;10,"No",IF(G91&lt;-10,"No","Yes")))</f>
        <v>N/A</v>
      </c>
      <c r="I91" s="8">
        <v>15.76</v>
      </c>
      <c r="J91" s="8">
        <v>30.19</v>
      </c>
      <c r="K91" s="30" t="s">
        <v>740</v>
      </c>
      <c r="L91" s="112" t="str">
        <f t="shared" si="30"/>
        <v>No</v>
      </c>
    </row>
    <row r="92" spans="1:12" x14ac:dyDescent="0.2">
      <c r="A92" s="144" t="s">
        <v>7</v>
      </c>
      <c r="B92" s="30" t="s">
        <v>213</v>
      </c>
      <c r="C92" s="9">
        <v>5.6069402440999996</v>
      </c>
      <c r="D92" s="7" t="str">
        <f>IF($B92="N/A","N/A",IF(C92&gt;10,"No",IF(C92&lt;-10,"No","Yes")))</f>
        <v>N/A</v>
      </c>
      <c r="E92" s="9">
        <v>6.1158581713000002</v>
      </c>
      <c r="F92" s="7" t="str">
        <f>IF($B92="N/A","N/A",IF(E92&gt;10,"No",IF(E92&lt;-10,"No","Yes")))</f>
        <v>N/A</v>
      </c>
      <c r="G92" s="9">
        <v>6.5684035707000001</v>
      </c>
      <c r="H92" s="7" t="str">
        <f>IF($B92="N/A","N/A",IF(G92&gt;10,"No",IF(G92&lt;-10,"No","Yes")))</f>
        <v>N/A</v>
      </c>
      <c r="I92" s="8">
        <v>9.077</v>
      </c>
      <c r="J92" s="8">
        <v>7.4</v>
      </c>
      <c r="K92" s="30" t="s">
        <v>741</v>
      </c>
      <c r="L92" s="112" t="str">
        <f t="shared" si="30"/>
        <v>Yes</v>
      </c>
    </row>
    <row r="93" spans="1:12" x14ac:dyDescent="0.2">
      <c r="A93" s="144" t="s">
        <v>180</v>
      </c>
      <c r="B93" s="30" t="s">
        <v>213</v>
      </c>
      <c r="C93" s="9">
        <v>63.464382684999997</v>
      </c>
      <c r="D93" s="7" t="str">
        <f t="shared" ref="D93:D94" si="31">IF($B93="N/A","N/A",IF(C93&gt;10,"No",IF(C93&lt;-10,"No","Yes")))</f>
        <v>N/A</v>
      </c>
      <c r="E93" s="9">
        <v>62.867523380000002</v>
      </c>
      <c r="F93" s="7" t="str">
        <f t="shared" ref="F93:F94" si="32">IF($B93="N/A","N/A",IF(E93&gt;10,"No",IF(E93&lt;-10,"No","Yes")))</f>
        <v>N/A</v>
      </c>
      <c r="G93" s="9">
        <v>62.640647706000003</v>
      </c>
      <c r="H93" s="7" t="str">
        <f t="shared" ref="H93:H94" si="33">IF($B93="N/A","N/A",IF(G93&gt;10,"No",IF(G93&lt;-10,"No","Yes")))</f>
        <v>N/A</v>
      </c>
      <c r="I93" s="8">
        <v>-0.94</v>
      </c>
      <c r="J93" s="8">
        <v>-0.36099999999999999</v>
      </c>
      <c r="K93" s="30" t="s">
        <v>740</v>
      </c>
      <c r="L93" s="112" t="str">
        <f>IF(J93="Div by 0", "N/A", IF(OR(J93="N/A",K93="N/A"),"N/A", IF(J93&gt;VALUE(MID(K93,1,2)), "No", IF(J93&lt;-1*VALUE(MID(K93,1,2)), "No", "Yes"))))</f>
        <v>Yes</v>
      </c>
    </row>
    <row r="94" spans="1:12" x14ac:dyDescent="0.2">
      <c r="A94" s="144" t="s">
        <v>181</v>
      </c>
      <c r="B94" s="30" t="s">
        <v>213</v>
      </c>
      <c r="C94" s="9">
        <v>36.535617315000003</v>
      </c>
      <c r="D94" s="7" t="str">
        <f t="shared" si="31"/>
        <v>N/A</v>
      </c>
      <c r="E94" s="9">
        <v>37.132476619999998</v>
      </c>
      <c r="F94" s="7" t="str">
        <f t="shared" si="32"/>
        <v>N/A</v>
      </c>
      <c r="G94" s="9">
        <v>37.359352293999997</v>
      </c>
      <c r="H94" s="7" t="str">
        <f t="shared" si="33"/>
        <v>N/A</v>
      </c>
      <c r="I94" s="8">
        <v>1.6339999999999999</v>
      </c>
      <c r="J94" s="8">
        <v>0.61099999999999999</v>
      </c>
      <c r="K94" s="30" t="s">
        <v>740</v>
      </c>
      <c r="L94" s="112" t="str">
        <f>IF(J94="Div by 0", "N/A", IF(OR(J94="N/A",K94="N/A"),"N/A", IF(J94&gt;VALUE(MID(K94,1,2)), "No", IF(J94&lt;-1*VALUE(MID(K94,1,2)), "No", "Yes"))))</f>
        <v>Yes</v>
      </c>
    </row>
    <row r="95" spans="1:12" x14ac:dyDescent="0.2">
      <c r="A95" s="135" t="s">
        <v>8</v>
      </c>
      <c r="B95" s="30" t="s">
        <v>285</v>
      </c>
      <c r="C95" s="9">
        <v>7.0506169842000004</v>
      </c>
      <c r="D95" s="27" t="str">
        <f>IF($B95="N/A","N/A",IF(C95&gt;10,"No",IF(C95&lt;5,"No","Yes")))</f>
        <v>Yes</v>
      </c>
      <c r="E95" s="9">
        <v>6.8110969072999996</v>
      </c>
      <c r="F95" s="27" t="str">
        <f>IF($B95="N/A","N/A",IF(E95&gt;10,"No",IF(E95&lt;5,"No","Yes")))</f>
        <v>Yes</v>
      </c>
      <c r="G95" s="9">
        <v>5.9642931284999996</v>
      </c>
      <c r="H95" s="27" t="str">
        <f t="shared" ref="H95:H98" si="34">IF($B95="N/A","N/A",IF(G95&gt;10,"No",IF(G95&lt;5,"No","Yes")))</f>
        <v>Yes</v>
      </c>
      <c r="I95" s="8">
        <v>-3.4</v>
      </c>
      <c r="J95" s="8">
        <v>-12.4</v>
      </c>
      <c r="K95" s="30" t="s">
        <v>741</v>
      </c>
      <c r="L95" s="112" t="str">
        <f t="shared" si="30"/>
        <v>Yes</v>
      </c>
    </row>
    <row r="96" spans="1:12" x14ac:dyDescent="0.2">
      <c r="A96" s="135" t="s">
        <v>149</v>
      </c>
      <c r="B96" s="30" t="s">
        <v>285</v>
      </c>
      <c r="C96" s="9">
        <v>6.0506390586999999</v>
      </c>
      <c r="D96" s="27" t="str">
        <f>IF($B96="N/A","N/A",IF(C96&gt;10,"No",IF(C96&lt;5,"No","Yes")))</f>
        <v>Yes</v>
      </c>
      <c r="E96" s="9">
        <v>5.6179775281</v>
      </c>
      <c r="F96" s="27" t="str">
        <f t="shared" ref="F96:F98" si="35">IF($B96="N/A","N/A",IF(E96&gt;10,"No",IF(E96&lt;5,"No","Yes")))</f>
        <v>Yes</v>
      </c>
      <c r="G96" s="9">
        <v>4.9242266970999999</v>
      </c>
      <c r="H96" s="27" t="str">
        <f t="shared" si="34"/>
        <v>No</v>
      </c>
      <c r="I96" s="8">
        <v>-7.15</v>
      </c>
      <c r="J96" s="8">
        <v>-12.3</v>
      </c>
      <c r="K96" s="30" t="s">
        <v>741</v>
      </c>
      <c r="L96" s="112" t="str">
        <f t="shared" si="30"/>
        <v>Yes</v>
      </c>
    </row>
    <row r="97" spans="1:12" x14ac:dyDescent="0.2">
      <c r="A97" s="135" t="s">
        <v>150</v>
      </c>
      <c r="B97" s="30" t="s">
        <v>285</v>
      </c>
      <c r="C97" s="9">
        <v>6.6113330831999999</v>
      </c>
      <c r="D97" s="27" t="str">
        <f>IF($B97="N/A","N/A",IF(C97&gt;10,"No",IF(C97&lt;5,"No","Yes")))</f>
        <v>Yes</v>
      </c>
      <c r="E97" s="9">
        <v>6.4410504832999997</v>
      </c>
      <c r="F97" s="27" t="str">
        <f t="shared" si="35"/>
        <v>Yes</v>
      </c>
      <c r="G97" s="9">
        <v>5.6923396305000002</v>
      </c>
      <c r="H97" s="27" t="str">
        <f t="shared" si="34"/>
        <v>Yes</v>
      </c>
      <c r="I97" s="8">
        <v>-2.58</v>
      </c>
      <c r="J97" s="8">
        <v>-11.6</v>
      </c>
      <c r="K97" s="30" t="s">
        <v>741</v>
      </c>
      <c r="L97" s="112" t="str">
        <f t="shared" si="30"/>
        <v>Yes</v>
      </c>
    </row>
    <row r="98" spans="1:12" x14ac:dyDescent="0.2">
      <c r="A98" s="135" t="s">
        <v>151</v>
      </c>
      <c r="B98" s="30" t="s">
        <v>285</v>
      </c>
      <c r="C98" s="9">
        <v>7.0726915521000002</v>
      </c>
      <c r="D98" s="27" t="str">
        <f>IF($B98="N/A","N/A",IF(C98&gt;10,"No",IF(C98&lt;5,"No","Yes")))</f>
        <v>Yes</v>
      </c>
      <c r="E98" s="9">
        <v>6.8267958464999996</v>
      </c>
      <c r="F98" s="27" t="str">
        <f t="shared" si="35"/>
        <v>Yes</v>
      </c>
      <c r="G98" s="9">
        <v>5.9850529374999999</v>
      </c>
      <c r="H98" s="27" t="str">
        <f t="shared" si="34"/>
        <v>Yes</v>
      </c>
      <c r="I98" s="8">
        <v>-3.48</v>
      </c>
      <c r="J98" s="8">
        <v>-12.3</v>
      </c>
      <c r="K98" s="30" t="s">
        <v>741</v>
      </c>
      <c r="L98" s="112" t="str">
        <f t="shared" si="30"/>
        <v>Yes</v>
      </c>
    </row>
    <row r="99" spans="1:12" x14ac:dyDescent="0.2">
      <c r="A99" s="135" t="s">
        <v>977</v>
      </c>
      <c r="B99" s="30" t="s">
        <v>213</v>
      </c>
      <c r="C99" s="1">
        <v>659</v>
      </c>
      <c r="D99" s="7" t="str">
        <f t="shared" ref="D99:D110" si="36">IF($B99="N/A","N/A",IF(C99&gt;10,"No",IF(C99&lt;-10,"No","Yes")))</f>
        <v>N/A</v>
      </c>
      <c r="E99" s="1">
        <v>721</v>
      </c>
      <c r="F99" s="7" t="str">
        <f t="shared" ref="F99:F110" si="37">IF($B99="N/A","N/A",IF(E99&gt;10,"No",IF(E99&lt;-10,"No","Yes")))</f>
        <v>N/A</v>
      </c>
      <c r="G99" s="1">
        <v>671</v>
      </c>
      <c r="H99" s="7" t="str">
        <f t="shared" ref="H99:H110" si="38">IF($B99="N/A","N/A",IF(G99&gt;10,"No",IF(G99&lt;-10,"No","Yes")))</f>
        <v>N/A</v>
      </c>
      <c r="I99" s="8">
        <v>9.4079999999999995</v>
      </c>
      <c r="J99" s="8">
        <v>-6.93</v>
      </c>
      <c r="K99" s="28" t="s">
        <v>740</v>
      </c>
      <c r="L99" s="112" t="str">
        <f t="shared" si="30"/>
        <v>Yes</v>
      </c>
    </row>
    <row r="100" spans="1:12" x14ac:dyDescent="0.2">
      <c r="A100" s="135" t="s">
        <v>978</v>
      </c>
      <c r="B100" s="30" t="s">
        <v>213</v>
      </c>
      <c r="C100" s="1">
        <v>242</v>
      </c>
      <c r="D100" s="7" t="str">
        <f t="shared" si="36"/>
        <v>N/A</v>
      </c>
      <c r="E100" s="1">
        <v>190</v>
      </c>
      <c r="F100" s="7" t="str">
        <f t="shared" si="37"/>
        <v>N/A</v>
      </c>
      <c r="G100" s="1">
        <v>166</v>
      </c>
      <c r="H100" s="7" t="str">
        <f t="shared" si="38"/>
        <v>N/A</v>
      </c>
      <c r="I100" s="8">
        <v>-21.5</v>
      </c>
      <c r="J100" s="8">
        <v>-12.6</v>
      </c>
      <c r="K100" s="28" t="s">
        <v>740</v>
      </c>
      <c r="L100" s="112" t="str">
        <f t="shared" si="30"/>
        <v>No</v>
      </c>
    </row>
    <row r="101" spans="1:12" x14ac:dyDescent="0.2">
      <c r="A101" s="135" t="s">
        <v>1</v>
      </c>
      <c r="B101" s="30" t="s">
        <v>213</v>
      </c>
      <c r="C101" s="9">
        <v>92.388688990999995</v>
      </c>
      <c r="D101" s="7" t="str">
        <f t="shared" si="36"/>
        <v>N/A</v>
      </c>
      <c r="E101" s="9">
        <v>92.368072842999993</v>
      </c>
      <c r="F101" s="7" t="str">
        <f t="shared" si="37"/>
        <v>N/A</v>
      </c>
      <c r="G101" s="9">
        <v>92.173552002999998</v>
      </c>
      <c r="H101" s="7" t="str">
        <f t="shared" si="38"/>
        <v>N/A</v>
      </c>
      <c r="I101" s="8">
        <v>-2.1999999999999999E-2</v>
      </c>
      <c r="J101" s="8">
        <v>-0.21099999999999999</v>
      </c>
      <c r="K101" s="30" t="s">
        <v>741</v>
      </c>
      <c r="L101" s="112" t="str">
        <f t="shared" si="30"/>
        <v>Yes</v>
      </c>
    </row>
    <row r="102" spans="1:12" x14ac:dyDescent="0.2">
      <c r="A102" s="135" t="s">
        <v>69</v>
      </c>
      <c r="B102" s="30" t="s">
        <v>213</v>
      </c>
      <c r="C102" s="9">
        <v>93.075765177999997</v>
      </c>
      <c r="D102" s="7" t="str">
        <f t="shared" si="36"/>
        <v>N/A</v>
      </c>
      <c r="E102" s="9">
        <v>92.849511969999995</v>
      </c>
      <c r="F102" s="7" t="str">
        <f t="shared" si="37"/>
        <v>N/A</v>
      </c>
      <c r="G102" s="9">
        <v>93.608108107999996</v>
      </c>
      <c r="H102" s="7" t="str">
        <f t="shared" si="38"/>
        <v>N/A</v>
      </c>
      <c r="I102" s="8">
        <v>-0.24299999999999999</v>
      </c>
      <c r="J102" s="8">
        <v>0.81699999999999995</v>
      </c>
      <c r="K102" s="30" t="s">
        <v>741</v>
      </c>
      <c r="L102" s="112" t="str">
        <f t="shared" si="30"/>
        <v>Yes</v>
      </c>
    </row>
    <row r="103" spans="1:12" x14ac:dyDescent="0.2">
      <c r="A103" s="144" t="s">
        <v>70</v>
      </c>
      <c r="B103" s="30" t="s">
        <v>213</v>
      </c>
      <c r="C103" s="1">
        <v>42894</v>
      </c>
      <c r="D103" s="7" t="str">
        <f t="shared" si="36"/>
        <v>N/A</v>
      </c>
      <c r="E103" s="1">
        <v>42219</v>
      </c>
      <c r="F103" s="7" t="str">
        <f t="shared" si="37"/>
        <v>N/A</v>
      </c>
      <c r="G103" s="1">
        <v>45790</v>
      </c>
      <c r="H103" s="7" t="str">
        <f t="shared" si="38"/>
        <v>N/A</v>
      </c>
      <c r="I103" s="8">
        <v>-1.57</v>
      </c>
      <c r="J103" s="8">
        <v>8.4580000000000002</v>
      </c>
      <c r="K103" s="30" t="s">
        <v>740</v>
      </c>
      <c r="L103" s="112" t="str">
        <f t="shared" si="30"/>
        <v>Yes</v>
      </c>
    </row>
    <row r="104" spans="1:12" x14ac:dyDescent="0.2">
      <c r="A104" s="135" t="s">
        <v>692</v>
      </c>
      <c r="B104" s="30" t="s">
        <v>213</v>
      </c>
      <c r="C104" s="9">
        <v>3.3034923299000001</v>
      </c>
      <c r="D104" s="7" t="str">
        <f t="shared" si="36"/>
        <v>N/A</v>
      </c>
      <c r="E104" s="9">
        <v>3.0460219333</v>
      </c>
      <c r="F104" s="7" t="str">
        <f t="shared" si="37"/>
        <v>N/A</v>
      </c>
      <c r="G104" s="9">
        <v>3.1666302686000001</v>
      </c>
      <c r="H104" s="7" t="str">
        <f t="shared" si="38"/>
        <v>N/A</v>
      </c>
      <c r="I104" s="8">
        <v>-7.79</v>
      </c>
      <c r="J104" s="8">
        <v>3.96</v>
      </c>
      <c r="K104" s="30" t="s">
        <v>741</v>
      </c>
      <c r="L104" s="112" t="str">
        <f t="shared" ref="L104:L110" si="39">IF(J104="Div by 0", "N/A", IF(K104="N/A","N/A", IF(J104&gt;VALUE(MID(K104,1,2)), "No", IF(J104&lt;-1*VALUE(MID(K104,1,2)), "No", "Yes"))))</f>
        <v>Yes</v>
      </c>
    </row>
    <row r="105" spans="1:12" x14ac:dyDescent="0.2">
      <c r="A105" s="135" t="s">
        <v>691</v>
      </c>
      <c r="B105" s="30" t="s">
        <v>213</v>
      </c>
      <c r="C105" s="9">
        <v>5.7910197229999998</v>
      </c>
      <c r="D105" s="7" t="str">
        <f t="shared" si="36"/>
        <v>N/A</v>
      </c>
      <c r="E105" s="9">
        <v>5.8693952960000004</v>
      </c>
      <c r="F105" s="7" t="str">
        <f t="shared" si="37"/>
        <v>N/A</v>
      </c>
      <c r="G105" s="9">
        <v>5.3417776806999999</v>
      </c>
      <c r="H105" s="7" t="str">
        <f t="shared" si="38"/>
        <v>N/A</v>
      </c>
      <c r="I105" s="8">
        <v>1.353</v>
      </c>
      <c r="J105" s="8">
        <v>-8.99</v>
      </c>
      <c r="K105" s="30" t="s">
        <v>741</v>
      </c>
      <c r="L105" s="112" t="str">
        <f t="shared" si="39"/>
        <v>Yes</v>
      </c>
    </row>
    <row r="106" spans="1:12" x14ac:dyDescent="0.2">
      <c r="A106" s="135" t="s">
        <v>690</v>
      </c>
      <c r="B106" s="30" t="s">
        <v>213</v>
      </c>
      <c r="C106" s="9">
        <v>90.905487946999997</v>
      </c>
      <c r="D106" s="7" t="str">
        <f t="shared" si="36"/>
        <v>N/A</v>
      </c>
      <c r="E106" s="9">
        <v>91.084582771000001</v>
      </c>
      <c r="F106" s="7" t="str">
        <f t="shared" si="37"/>
        <v>N/A</v>
      </c>
      <c r="G106" s="9">
        <v>91.491592050999998</v>
      </c>
      <c r="H106" s="7" t="str">
        <f t="shared" si="38"/>
        <v>N/A</v>
      </c>
      <c r="I106" s="8">
        <v>0.19700000000000001</v>
      </c>
      <c r="J106" s="8">
        <v>0.44679999999999997</v>
      </c>
      <c r="K106" s="30" t="s">
        <v>741</v>
      </c>
      <c r="L106" s="112" t="str">
        <f t="shared" si="39"/>
        <v>Yes</v>
      </c>
    </row>
    <row r="107" spans="1:12" ht="25.5" x14ac:dyDescent="0.2">
      <c r="A107" s="144" t="s">
        <v>979</v>
      </c>
      <c r="B107" s="30" t="s">
        <v>213</v>
      </c>
      <c r="C107" s="9">
        <v>45.270523828999998</v>
      </c>
      <c r="D107" s="7" t="str">
        <f t="shared" si="36"/>
        <v>N/A</v>
      </c>
      <c r="E107" s="9">
        <v>42.445446185999998</v>
      </c>
      <c r="F107" s="7" t="str">
        <f t="shared" si="37"/>
        <v>N/A</v>
      </c>
      <c r="G107" s="9">
        <v>42.659331534000003</v>
      </c>
      <c r="H107" s="7" t="str">
        <f t="shared" si="38"/>
        <v>N/A</v>
      </c>
      <c r="I107" s="8">
        <v>-6.24</v>
      </c>
      <c r="J107" s="8">
        <v>0.50390000000000001</v>
      </c>
      <c r="K107" s="30" t="s">
        <v>741</v>
      </c>
      <c r="L107" s="112" t="str">
        <f t="shared" si="39"/>
        <v>Yes</v>
      </c>
    </row>
    <row r="108" spans="1:12" ht="25.5" x14ac:dyDescent="0.2">
      <c r="A108" s="144" t="s">
        <v>980</v>
      </c>
      <c r="B108" s="30" t="s">
        <v>213</v>
      </c>
      <c r="C108" s="9">
        <v>54.166574689000001</v>
      </c>
      <c r="D108" s="7" t="str">
        <f t="shared" si="36"/>
        <v>N/A</v>
      </c>
      <c r="E108" s="9">
        <v>56.975935769000003</v>
      </c>
      <c r="F108" s="7" t="str">
        <f t="shared" si="37"/>
        <v>N/A</v>
      </c>
      <c r="G108" s="9">
        <v>56.761469794</v>
      </c>
      <c r="H108" s="7" t="str">
        <f t="shared" si="38"/>
        <v>N/A</v>
      </c>
      <c r="I108" s="8">
        <v>5.1870000000000003</v>
      </c>
      <c r="J108" s="8">
        <v>-0.376</v>
      </c>
      <c r="K108" s="30" t="s">
        <v>741</v>
      </c>
      <c r="L108" s="112" t="str">
        <f t="shared" si="39"/>
        <v>Yes</v>
      </c>
    </row>
    <row r="109" spans="1:12" ht="25.5" x14ac:dyDescent="0.2">
      <c r="A109" s="144" t="s">
        <v>981</v>
      </c>
      <c r="B109" s="30" t="s">
        <v>213</v>
      </c>
      <c r="C109" s="9">
        <v>0.21633076530000001</v>
      </c>
      <c r="D109" s="7" t="str">
        <f t="shared" si="36"/>
        <v>N/A</v>
      </c>
      <c r="E109" s="9">
        <v>0.21754244319999999</v>
      </c>
      <c r="F109" s="7" t="str">
        <f t="shared" si="37"/>
        <v>N/A</v>
      </c>
      <c r="G109" s="9">
        <v>0.2055221092</v>
      </c>
      <c r="H109" s="7" t="str">
        <f t="shared" si="38"/>
        <v>N/A</v>
      </c>
      <c r="I109" s="8">
        <v>0.56010000000000004</v>
      </c>
      <c r="J109" s="8">
        <v>-5.53</v>
      </c>
      <c r="K109" s="30" t="s">
        <v>741</v>
      </c>
      <c r="L109" s="112" t="str">
        <f t="shared" si="39"/>
        <v>Yes</v>
      </c>
    </row>
    <row r="110" spans="1:12" ht="25.5" x14ac:dyDescent="0.2">
      <c r="A110" s="144" t="s">
        <v>982</v>
      </c>
      <c r="B110" s="30" t="s">
        <v>213</v>
      </c>
      <c r="C110" s="9">
        <v>0.34657071589999999</v>
      </c>
      <c r="D110" s="7" t="str">
        <f t="shared" si="36"/>
        <v>N/A</v>
      </c>
      <c r="E110" s="9">
        <v>0.36107560160000002</v>
      </c>
      <c r="F110" s="7" t="str">
        <f t="shared" si="37"/>
        <v>N/A</v>
      </c>
      <c r="G110" s="9">
        <v>0.37367656220000001</v>
      </c>
      <c r="H110" s="7" t="str">
        <f t="shared" si="38"/>
        <v>N/A</v>
      </c>
      <c r="I110" s="8">
        <v>4.1849999999999996</v>
      </c>
      <c r="J110" s="8">
        <v>3.49</v>
      </c>
      <c r="K110" s="30" t="s">
        <v>741</v>
      </c>
      <c r="L110" s="112" t="str">
        <f t="shared" si="39"/>
        <v>Yes</v>
      </c>
    </row>
    <row r="111" spans="1:12" x14ac:dyDescent="0.2">
      <c r="A111" s="135" t="s">
        <v>983</v>
      </c>
      <c r="B111" s="30" t="s">
        <v>286</v>
      </c>
      <c r="C111" s="9">
        <v>100</v>
      </c>
      <c r="D111" s="27" t="str">
        <f>IF($B111="N/A","N/A",IF(C111&gt;=99,"Yes","No"))</f>
        <v>Yes</v>
      </c>
      <c r="E111" s="9">
        <v>100</v>
      </c>
      <c r="F111" s="27" t="str">
        <f>IF($B111="N/A","N/A",IF(E111&gt;=99,"Yes","No"))</f>
        <v>Yes</v>
      </c>
      <c r="G111" s="9">
        <v>96.3547406</v>
      </c>
      <c r="H111" s="27" t="str">
        <f>IF($B111="N/A","N/A",IF(G111&gt;=99,"Yes","No"))</f>
        <v>No</v>
      </c>
      <c r="I111" s="8">
        <v>0</v>
      </c>
      <c r="J111" s="8">
        <v>-3.65</v>
      </c>
      <c r="K111" s="30" t="s">
        <v>740</v>
      </c>
      <c r="L111" s="112" t="str">
        <f t="shared" ref="L111:L145" si="40">IF(J111="Div by 0", "N/A", IF(K111="N/A","N/A", IF(J111&gt;VALUE(MID(K111,1,2)), "No", IF(J111&lt;-1*VALUE(MID(K111,1,2)), "No", "Yes"))))</f>
        <v>Yes</v>
      </c>
    </row>
    <row r="112" spans="1:12" x14ac:dyDescent="0.2">
      <c r="A112" s="135" t="s">
        <v>984</v>
      </c>
      <c r="B112" s="30" t="s">
        <v>213</v>
      </c>
      <c r="C112" s="9">
        <v>9.0189534932999997</v>
      </c>
      <c r="D112" s="27" t="str">
        <f>IF($B112="N/A","N/A",IF(C112&gt;10,"No",IF(C112&lt;-10,"No","Yes")))</f>
        <v>N/A</v>
      </c>
      <c r="E112" s="9">
        <v>9.2741762715</v>
      </c>
      <c r="F112" s="27" t="str">
        <f>IF($B112="N/A","N/A",IF(E112&gt;10,"No",IF(E112&lt;-10,"No","Yes")))</f>
        <v>N/A</v>
      </c>
      <c r="G112" s="9">
        <v>9.0304778627999998</v>
      </c>
      <c r="H112" s="27" t="str">
        <f>IF($B112="N/A","N/A",IF(G112&gt;10,"No",IF(G112&lt;-10,"No","Yes")))</f>
        <v>N/A</v>
      </c>
      <c r="I112" s="8">
        <v>2.83</v>
      </c>
      <c r="J112" s="8">
        <v>-2.63</v>
      </c>
      <c r="K112" s="30" t="s">
        <v>740</v>
      </c>
      <c r="L112" s="112" t="str">
        <f t="shared" si="40"/>
        <v>Yes</v>
      </c>
    </row>
    <row r="113" spans="1:12" x14ac:dyDescent="0.2">
      <c r="A113" s="111" t="s">
        <v>985</v>
      </c>
      <c r="B113" s="30" t="s">
        <v>280</v>
      </c>
      <c r="C113" s="4">
        <v>99.765171178000003</v>
      </c>
      <c r="D113" s="27" t="str">
        <f>IF($B113="N/A","N/A",IF(C113&gt;=98,"Yes","No"))</f>
        <v>Yes</v>
      </c>
      <c r="E113" s="4">
        <v>99.696441452000002</v>
      </c>
      <c r="F113" s="27" t="str">
        <f>IF($B113="N/A","N/A",IF(E113&gt;=98,"Yes","No"))</f>
        <v>Yes</v>
      </c>
      <c r="G113" s="4">
        <v>99.825795333000002</v>
      </c>
      <c r="H113" s="27" t="str">
        <f>IF($B113="N/A","N/A",IF(G113&gt;=98,"Yes","No"))</f>
        <v>Yes</v>
      </c>
      <c r="I113" s="8">
        <v>-6.9000000000000006E-2</v>
      </c>
      <c r="J113" s="8">
        <v>0.12970000000000001</v>
      </c>
      <c r="K113" s="28" t="s">
        <v>740</v>
      </c>
      <c r="L113" s="112" t="str">
        <f t="shared" si="40"/>
        <v>Yes</v>
      </c>
    </row>
    <row r="114" spans="1:12" x14ac:dyDescent="0.2">
      <c r="A114" s="111" t="s">
        <v>986</v>
      </c>
      <c r="B114" s="30" t="s">
        <v>287</v>
      </c>
      <c r="C114" s="4">
        <v>95.714308627999998</v>
      </c>
      <c r="D114" s="27" t="str">
        <f>IF($B114="N/A","N/A",IF(C114&gt;=80,"Yes","No"))</f>
        <v>Yes</v>
      </c>
      <c r="E114" s="4">
        <v>96.352408398999998</v>
      </c>
      <c r="F114" s="27" t="str">
        <f>IF($B114="N/A","N/A",IF(E114&gt;=80,"Yes","No"))</f>
        <v>Yes</v>
      </c>
      <c r="G114" s="4">
        <v>96.709473713999998</v>
      </c>
      <c r="H114" s="27" t="str">
        <f>IF($B114="N/A","N/A",IF(G114&gt;=80,"Yes","No"))</f>
        <v>Yes</v>
      </c>
      <c r="I114" s="8">
        <v>0.66669999999999996</v>
      </c>
      <c r="J114" s="8">
        <v>0.37059999999999998</v>
      </c>
      <c r="K114" s="28" t="s">
        <v>740</v>
      </c>
      <c r="L114" s="112" t="str">
        <f t="shared" si="40"/>
        <v>Yes</v>
      </c>
    </row>
    <row r="115" spans="1:12" ht="25.5" x14ac:dyDescent="0.2">
      <c r="A115" s="135" t="s">
        <v>987</v>
      </c>
      <c r="B115" s="30" t="s">
        <v>288</v>
      </c>
      <c r="C115" s="9">
        <v>100</v>
      </c>
      <c r="D115" s="27" t="str">
        <f>IF($B115="N/A","N/A",IF(C115&gt;=100,"Yes","No"))</f>
        <v>Yes</v>
      </c>
      <c r="E115" s="9">
        <v>100</v>
      </c>
      <c r="F115" s="27" t="str">
        <f t="shared" ref="F115:F116" si="41">IF($B115="N/A","N/A",IF(E115&gt;=100,"Yes","No"))</f>
        <v>Yes</v>
      </c>
      <c r="G115" s="9">
        <v>79.768891315000005</v>
      </c>
      <c r="H115" s="27" t="str">
        <f t="shared" ref="H115:H116" si="42">IF($B115="N/A","N/A",IF(G115&gt;=100,"Yes","No"))</f>
        <v>No</v>
      </c>
      <c r="I115" s="8">
        <v>0</v>
      </c>
      <c r="J115" s="8">
        <v>-20.2</v>
      </c>
      <c r="K115" s="28" t="s">
        <v>739</v>
      </c>
      <c r="L115" s="112" t="str">
        <f t="shared" si="40"/>
        <v>Yes</v>
      </c>
    </row>
    <row r="116" spans="1:12" ht="25.5" x14ac:dyDescent="0.2">
      <c r="A116" s="111" t="s">
        <v>988</v>
      </c>
      <c r="B116" s="30" t="s">
        <v>288</v>
      </c>
      <c r="C116" s="9">
        <v>100</v>
      </c>
      <c r="D116" s="27" t="str">
        <f>IF($B116="N/A","N/A",IF(C116&gt;=100,"Yes","No"))</f>
        <v>Yes</v>
      </c>
      <c r="E116" s="9">
        <v>100</v>
      </c>
      <c r="F116" s="27" t="str">
        <f t="shared" si="41"/>
        <v>Yes</v>
      </c>
      <c r="G116" s="9">
        <v>100</v>
      </c>
      <c r="H116" s="27" t="str">
        <f t="shared" si="42"/>
        <v>Yes</v>
      </c>
      <c r="I116" s="8">
        <v>0</v>
      </c>
      <c r="J116" s="8">
        <v>0</v>
      </c>
      <c r="K116" s="28" t="s">
        <v>739</v>
      </c>
      <c r="L116" s="112" t="str">
        <f t="shared" si="40"/>
        <v>Yes</v>
      </c>
    </row>
    <row r="117" spans="1:12" ht="25.5" x14ac:dyDescent="0.2">
      <c r="A117" s="135" t="s">
        <v>989</v>
      </c>
      <c r="B117" s="30" t="s">
        <v>213</v>
      </c>
      <c r="C117" s="9">
        <v>26.372767437</v>
      </c>
      <c r="D117" s="23" t="s">
        <v>742</v>
      </c>
      <c r="E117" s="9">
        <v>25.992179522000001</v>
      </c>
      <c r="F117" s="23" t="s">
        <v>742</v>
      </c>
      <c r="G117" s="9">
        <v>25.159994260000001</v>
      </c>
      <c r="H117" s="27" t="str">
        <f>IF($B117="N/A","N/A",IF(G117&lt;100,"No",IF(G117=100,"No","Yes")))</f>
        <v>N/A</v>
      </c>
      <c r="I117" s="8">
        <v>-1.44</v>
      </c>
      <c r="J117" s="8">
        <v>-3.2</v>
      </c>
      <c r="K117" s="28" t="s">
        <v>739</v>
      </c>
      <c r="L117" s="112" t="str">
        <f t="shared" si="40"/>
        <v>Yes</v>
      </c>
    </row>
    <row r="118" spans="1:12" ht="25.5" x14ac:dyDescent="0.2">
      <c r="A118" s="135" t="s">
        <v>990</v>
      </c>
      <c r="B118" s="22" t="s">
        <v>213</v>
      </c>
      <c r="C118" s="9">
        <v>22.622225574000002</v>
      </c>
      <c r="D118" s="27" t="str">
        <f>IF($B118="N/A","N/A",IF(C118&gt;10,"No",IF(C118&lt;-10,"No","Yes")))</f>
        <v>N/A</v>
      </c>
      <c r="E118" s="9">
        <v>24.030699037000002</v>
      </c>
      <c r="F118" s="27" t="str">
        <f>IF($B118="N/A","N/A",IF(E118&gt;10,"No",IF(E118&lt;-10,"No","Yes")))</f>
        <v>N/A</v>
      </c>
      <c r="G118" s="9">
        <v>23.741628517999999</v>
      </c>
      <c r="H118" s="27" t="str">
        <f>IF($B118="N/A","N/A",IF(G118&gt;10,"No",IF(G118&lt;-10,"No","Yes")))</f>
        <v>N/A</v>
      </c>
      <c r="I118" s="8">
        <v>6.226</v>
      </c>
      <c r="J118" s="8">
        <v>-1.2</v>
      </c>
      <c r="K118" s="28" t="s">
        <v>739</v>
      </c>
      <c r="L118" s="112" t="str">
        <f>IF(J118="Div by 0", "N/A", IF(OR(J118="N/A",K118="N/A"),"N/A", IF(J118&gt;VALUE(MID(K118,1,2)), "No", IF(J118&lt;-1*VALUE(MID(K118,1,2)), "No", "Yes"))))</f>
        <v>Yes</v>
      </c>
    </row>
    <row r="119" spans="1:12" x14ac:dyDescent="0.2">
      <c r="A119" s="159" t="s">
        <v>100</v>
      </c>
      <c r="B119" s="22" t="s">
        <v>213</v>
      </c>
      <c r="C119" s="23">
        <v>24967</v>
      </c>
      <c r="D119" s="27" t="str">
        <f t="shared" ref="D119:D145" si="43">IF($B119="N/A","N/A",IF(C119&gt;10,"No",IF(C119&lt;-10,"No","Yes")))</f>
        <v>N/A</v>
      </c>
      <c r="E119" s="23">
        <v>21923</v>
      </c>
      <c r="F119" s="27" t="str">
        <f t="shared" ref="F119:F145" si="44">IF($B119="N/A","N/A",IF(E119&gt;10,"No",IF(E119&lt;-10,"No","Yes")))</f>
        <v>N/A</v>
      </c>
      <c r="G119" s="23">
        <v>22687</v>
      </c>
      <c r="H119" s="27" t="str">
        <f t="shared" ref="H119:H145" si="45">IF($B119="N/A","N/A",IF(G119&gt;10,"No",IF(G119&lt;-10,"No","Yes")))</f>
        <v>N/A</v>
      </c>
      <c r="I119" s="8">
        <v>-12.2</v>
      </c>
      <c r="J119" s="8">
        <v>3.4849999999999999</v>
      </c>
      <c r="K119" s="28" t="s">
        <v>740</v>
      </c>
      <c r="L119" s="112" t="str">
        <f t="shared" si="40"/>
        <v>Yes</v>
      </c>
    </row>
    <row r="120" spans="1:12" x14ac:dyDescent="0.2">
      <c r="A120" s="135" t="s">
        <v>991</v>
      </c>
      <c r="B120" s="22" t="s">
        <v>213</v>
      </c>
      <c r="C120" s="23">
        <v>4059</v>
      </c>
      <c r="D120" s="27" t="str">
        <f t="shared" si="43"/>
        <v>N/A</v>
      </c>
      <c r="E120" s="23">
        <v>3842</v>
      </c>
      <c r="F120" s="27" t="str">
        <f t="shared" si="44"/>
        <v>N/A</v>
      </c>
      <c r="G120" s="23">
        <v>4094</v>
      </c>
      <c r="H120" s="27" t="str">
        <f t="shared" si="45"/>
        <v>N/A</v>
      </c>
      <c r="I120" s="8">
        <v>-5.35</v>
      </c>
      <c r="J120" s="8">
        <v>6.5590000000000002</v>
      </c>
      <c r="K120" s="28" t="s">
        <v>740</v>
      </c>
      <c r="L120" s="112" t="str">
        <f t="shared" si="40"/>
        <v>Yes</v>
      </c>
    </row>
    <row r="121" spans="1:12" x14ac:dyDescent="0.2">
      <c r="A121" s="135" t="s">
        <v>992</v>
      </c>
      <c r="B121" s="22" t="s">
        <v>213</v>
      </c>
      <c r="C121" s="23">
        <v>3248</v>
      </c>
      <c r="D121" s="27" t="str">
        <f t="shared" si="43"/>
        <v>N/A</v>
      </c>
      <c r="E121" s="23">
        <v>2692</v>
      </c>
      <c r="F121" s="27" t="str">
        <f t="shared" si="44"/>
        <v>N/A</v>
      </c>
      <c r="G121" s="23">
        <v>3228</v>
      </c>
      <c r="H121" s="27" t="str">
        <f t="shared" si="45"/>
        <v>N/A</v>
      </c>
      <c r="I121" s="8">
        <v>-17.100000000000001</v>
      </c>
      <c r="J121" s="8">
        <v>19.91</v>
      </c>
      <c r="K121" s="28" t="s">
        <v>740</v>
      </c>
      <c r="L121" s="112" t="str">
        <f t="shared" si="40"/>
        <v>No</v>
      </c>
    </row>
    <row r="122" spans="1:12" x14ac:dyDescent="0.2">
      <c r="A122" s="135" t="s">
        <v>993</v>
      </c>
      <c r="B122" s="22" t="s">
        <v>213</v>
      </c>
      <c r="C122" s="23">
        <v>3875</v>
      </c>
      <c r="D122" s="27" t="str">
        <f t="shared" si="43"/>
        <v>N/A</v>
      </c>
      <c r="E122" s="23">
        <v>3814</v>
      </c>
      <c r="F122" s="27" t="str">
        <f t="shared" si="44"/>
        <v>N/A</v>
      </c>
      <c r="G122" s="23">
        <v>5189</v>
      </c>
      <c r="H122" s="27" t="str">
        <f t="shared" si="45"/>
        <v>N/A</v>
      </c>
      <c r="I122" s="8">
        <v>-1.57</v>
      </c>
      <c r="J122" s="8">
        <v>36.049999999999997</v>
      </c>
      <c r="K122" s="28" t="s">
        <v>740</v>
      </c>
      <c r="L122" s="112" t="str">
        <f t="shared" si="40"/>
        <v>No</v>
      </c>
    </row>
    <row r="123" spans="1:12" x14ac:dyDescent="0.2">
      <c r="A123" s="135" t="s">
        <v>994</v>
      </c>
      <c r="B123" s="22" t="s">
        <v>213</v>
      </c>
      <c r="C123" s="23">
        <v>9093</v>
      </c>
      <c r="D123" s="27" t="str">
        <f t="shared" si="43"/>
        <v>N/A</v>
      </c>
      <c r="E123" s="23">
        <v>8701</v>
      </c>
      <c r="F123" s="27" t="str">
        <f t="shared" si="44"/>
        <v>N/A</v>
      </c>
      <c r="G123" s="23">
        <v>9270</v>
      </c>
      <c r="H123" s="27" t="str">
        <f t="shared" si="45"/>
        <v>N/A</v>
      </c>
      <c r="I123" s="8">
        <v>-4.3099999999999996</v>
      </c>
      <c r="J123" s="8">
        <v>6.5389999999999997</v>
      </c>
      <c r="K123" s="28" t="s">
        <v>740</v>
      </c>
      <c r="L123" s="112" t="str">
        <f t="shared" si="40"/>
        <v>Yes</v>
      </c>
    </row>
    <row r="124" spans="1:12" x14ac:dyDescent="0.2">
      <c r="A124" s="135" t="s">
        <v>995</v>
      </c>
      <c r="B124" s="22" t="s">
        <v>213</v>
      </c>
      <c r="C124" s="23">
        <v>4692</v>
      </c>
      <c r="D124" s="27" t="str">
        <f t="shared" si="43"/>
        <v>N/A</v>
      </c>
      <c r="E124" s="23">
        <v>2874</v>
      </c>
      <c r="F124" s="27" t="str">
        <f t="shared" si="44"/>
        <v>N/A</v>
      </c>
      <c r="G124" s="23">
        <v>906</v>
      </c>
      <c r="H124" s="27" t="str">
        <f t="shared" si="45"/>
        <v>N/A</v>
      </c>
      <c r="I124" s="8">
        <v>-38.700000000000003</v>
      </c>
      <c r="J124" s="8">
        <v>-68.5</v>
      </c>
      <c r="K124" s="28" t="s">
        <v>740</v>
      </c>
      <c r="L124" s="112" t="str">
        <f t="shared" si="40"/>
        <v>No</v>
      </c>
    </row>
    <row r="125" spans="1:12" x14ac:dyDescent="0.2">
      <c r="A125" s="159" t="s">
        <v>101</v>
      </c>
      <c r="B125" s="22" t="s">
        <v>213</v>
      </c>
      <c r="C125" s="23">
        <v>46746</v>
      </c>
      <c r="D125" s="27" t="str">
        <f t="shared" si="43"/>
        <v>N/A</v>
      </c>
      <c r="E125" s="23">
        <v>46678</v>
      </c>
      <c r="F125" s="27" t="str">
        <f t="shared" si="44"/>
        <v>N/A</v>
      </c>
      <c r="G125" s="23">
        <v>47838</v>
      </c>
      <c r="H125" s="27" t="str">
        <f t="shared" si="45"/>
        <v>N/A</v>
      </c>
      <c r="I125" s="8">
        <v>-0.14499999999999999</v>
      </c>
      <c r="J125" s="8">
        <v>2.4849999999999999</v>
      </c>
      <c r="K125" s="28" t="s">
        <v>740</v>
      </c>
      <c r="L125" s="112" t="str">
        <f t="shared" si="40"/>
        <v>Yes</v>
      </c>
    </row>
    <row r="126" spans="1:12" x14ac:dyDescent="0.2">
      <c r="A126" s="135" t="s">
        <v>996</v>
      </c>
      <c r="B126" s="22" t="s">
        <v>213</v>
      </c>
      <c r="C126" s="23">
        <v>33154</v>
      </c>
      <c r="D126" s="27" t="str">
        <f t="shared" si="43"/>
        <v>N/A</v>
      </c>
      <c r="E126" s="23">
        <v>33016</v>
      </c>
      <c r="F126" s="27" t="str">
        <f t="shared" si="44"/>
        <v>N/A</v>
      </c>
      <c r="G126" s="23">
        <v>33911</v>
      </c>
      <c r="H126" s="27" t="str">
        <f t="shared" si="45"/>
        <v>N/A</v>
      </c>
      <c r="I126" s="8">
        <v>-0.41599999999999998</v>
      </c>
      <c r="J126" s="8">
        <v>2.7109999999999999</v>
      </c>
      <c r="K126" s="28" t="s">
        <v>740</v>
      </c>
      <c r="L126" s="112" t="str">
        <f t="shared" si="40"/>
        <v>Yes</v>
      </c>
    </row>
    <row r="127" spans="1:12" x14ac:dyDescent="0.2">
      <c r="A127" s="135" t="s">
        <v>997</v>
      </c>
      <c r="B127" s="22" t="s">
        <v>213</v>
      </c>
      <c r="C127" s="23">
        <v>1162</v>
      </c>
      <c r="D127" s="27" t="str">
        <f t="shared" si="43"/>
        <v>N/A</v>
      </c>
      <c r="E127" s="23">
        <v>1142</v>
      </c>
      <c r="F127" s="27" t="str">
        <f t="shared" si="44"/>
        <v>N/A</v>
      </c>
      <c r="G127" s="23">
        <v>1203</v>
      </c>
      <c r="H127" s="27" t="str">
        <f t="shared" si="45"/>
        <v>N/A</v>
      </c>
      <c r="I127" s="8">
        <v>-1.72</v>
      </c>
      <c r="J127" s="8">
        <v>5.3419999999999996</v>
      </c>
      <c r="K127" s="28" t="s">
        <v>740</v>
      </c>
      <c r="L127" s="112" t="str">
        <f t="shared" si="40"/>
        <v>Yes</v>
      </c>
    </row>
    <row r="128" spans="1:12" x14ac:dyDescent="0.2">
      <c r="A128" s="135" t="s">
        <v>998</v>
      </c>
      <c r="B128" s="22" t="s">
        <v>213</v>
      </c>
      <c r="C128" s="23">
        <v>2602</v>
      </c>
      <c r="D128" s="27" t="str">
        <f t="shared" si="43"/>
        <v>N/A</v>
      </c>
      <c r="E128" s="23">
        <v>2859</v>
      </c>
      <c r="F128" s="27" t="str">
        <f t="shared" si="44"/>
        <v>N/A</v>
      </c>
      <c r="G128" s="23">
        <v>2567</v>
      </c>
      <c r="H128" s="27" t="str">
        <f t="shared" si="45"/>
        <v>N/A</v>
      </c>
      <c r="I128" s="8">
        <v>9.8770000000000007</v>
      </c>
      <c r="J128" s="8">
        <v>-10.199999999999999</v>
      </c>
      <c r="K128" s="28" t="s">
        <v>740</v>
      </c>
      <c r="L128" s="112" t="str">
        <f t="shared" si="40"/>
        <v>No</v>
      </c>
    </row>
    <row r="129" spans="1:12" x14ac:dyDescent="0.2">
      <c r="A129" s="135" t="s">
        <v>999</v>
      </c>
      <c r="B129" s="22" t="s">
        <v>213</v>
      </c>
      <c r="C129" s="23">
        <v>9828</v>
      </c>
      <c r="D129" s="27" t="str">
        <f t="shared" si="43"/>
        <v>N/A</v>
      </c>
      <c r="E129" s="23">
        <v>9661</v>
      </c>
      <c r="F129" s="27" t="str">
        <f t="shared" si="44"/>
        <v>N/A</v>
      </c>
      <c r="G129" s="23">
        <v>10157</v>
      </c>
      <c r="H129" s="27" t="str">
        <f t="shared" si="45"/>
        <v>N/A</v>
      </c>
      <c r="I129" s="8">
        <v>-1.7</v>
      </c>
      <c r="J129" s="8">
        <v>5.1340000000000003</v>
      </c>
      <c r="K129" s="28" t="s">
        <v>740</v>
      </c>
      <c r="L129" s="112" t="str">
        <f t="shared" si="40"/>
        <v>Yes</v>
      </c>
    </row>
    <row r="130" spans="1:12" x14ac:dyDescent="0.2">
      <c r="A130" s="135" t="s">
        <v>1000</v>
      </c>
      <c r="B130" s="22" t="s">
        <v>213</v>
      </c>
      <c r="C130" s="23">
        <v>0</v>
      </c>
      <c r="D130" s="27" t="str">
        <f t="shared" si="43"/>
        <v>N/A</v>
      </c>
      <c r="E130" s="23">
        <v>0</v>
      </c>
      <c r="F130" s="27" t="str">
        <f t="shared" si="44"/>
        <v>N/A</v>
      </c>
      <c r="G130" s="23">
        <v>0</v>
      </c>
      <c r="H130" s="27" t="str">
        <f t="shared" si="45"/>
        <v>N/A</v>
      </c>
      <c r="I130" s="8" t="s">
        <v>1749</v>
      </c>
      <c r="J130" s="8" t="s">
        <v>1749</v>
      </c>
      <c r="K130" s="28" t="s">
        <v>740</v>
      </c>
      <c r="L130" s="112" t="str">
        <f t="shared" si="40"/>
        <v>N/A</v>
      </c>
    </row>
    <row r="131" spans="1:12" x14ac:dyDescent="0.2">
      <c r="A131" s="159" t="s">
        <v>104</v>
      </c>
      <c r="B131" s="22" t="s">
        <v>213</v>
      </c>
      <c r="C131" s="23">
        <v>105183</v>
      </c>
      <c r="D131" s="27" t="str">
        <f t="shared" si="43"/>
        <v>N/A</v>
      </c>
      <c r="E131" s="23">
        <v>99816</v>
      </c>
      <c r="F131" s="27" t="str">
        <f t="shared" si="44"/>
        <v>N/A</v>
      </c>
      <c r="G131" s="23">
        <v>107345</v>
      </c>
      <c r="H131" s="27" t="str">
        <f t="shared" si="45"/>
        <v>N/A</v>
      </c>
      <c r="I131" s="8">
        <v>-5.0999999999999996</v>
      </c>
      <c r="J131" s="8">
        <v>7.5430000000000001</v>
      </c>
      <c r="K131" s="28" t="s">
        <v>740</v>
      </c>
      <c r="L131" s="112" t="str">
        <f t="shared" si="40"/>
        <v>Yes</v>
      </c>
    </row>
    <row r="132" spans="1:12" x14ac:dyDescent="0.2">
      <c r="A132" s="135" t="s">
        <v>1001</v>
      </c>
      <c r="B132" s="22" t="s">
        <v>213</v>
      </c>
      <c r="C132" s="23">
        <v>12374</v>
      </c>
      <c r="D132" s="27" t="str">
        <f t="shared" si="43"/>
        <v>N/A</v>
      </c>
      <c r="E132" s="23">
        <v>11054</v>
      </c>
      <c r="F132" s="27" t="str">
        <f t="shared" si="44"/>
        <v>N/A</v>
      </c>
      <c r="G132" s="23">
        <v>12237</v>
      </c>
      <c r="H132" s="27" t="str">
        <f t="shared" si="45"/>
        <v>N/A</v>
      </c>
      <c r="I132" s="8">
        <v>-10.7</v>
      </c>
      <c r="J132" s="8">
        <v>10.7</v>
      </c>
      <c r="K132" s="28" t="s">
        <v>740</v>
      </c>
      <c r="L132" s="112" t="str">
        <f t="shared" si="40"/>
        <v>No</v>
      </c>
    </row>
    <row r="133" spans="1:12" x14ac:dyDescent="0.2">
      <c r="A133" s="135" t="s">
        <v>1002</v>
      </c>
      <c r="B133" s="22" t="s">
        <v>213</v>
      </c>
      <c r="C133" s="23">
        <v>0</v>
      </c>
      <c r="D133" s="27" t="str">
        <f t="shared" si="43"/>
        <v>N/A</v>
      </c>
      <c r="E133" s="23">
        <v>0</v>
      </c>
      <c r="F133" s="27" t="str">
        <f t="shared" si="44"/>
        <v>N/A</v>
      </c>
      <c r="G133" s="23">
        <v>0</v>
      </c>
      <c r="H133" s="27" t="str">
        <f t="shared" si="45"/>
        <v>N/A</v>
      </c>
      <c r="I133" s="8" t="s">
        <v>1749</v>
      </c>
      <c r="J133" s="8" t="s">
        <v>1749</v>
      </c>
      <c r="K133" s="28" t="s">
        <v>740</v>
      </c>
      <c r="L133" s="112" t="str">
        <f t="shared" si="40"/>
        <v>N/A</v>
      </c>
    </row>
    <row r="134" spans="1:12" x14ac:dyDescent="0.2">
      <c r="A134" s="135" t="s">
        <v>1003</v>
      </c>
      <c r="B134" s="22" t="s">
        <v>213</v>
      </c>
      <c r="C134" s="23">
        <v>0</v>
      </c>
      <c r="D134" s="27" t="str">
        <f t="shared" si="43"/>
        <v>N/A</v>
      </c>
      <c r="E134" s="23">
        <v>0</v>
      </c>
      <c r="F134" s="27" t="str">
        <f t="shared" si="44"/>
        <v>N/A</v>
      </c>
      <c r="G134" s="23">
        <v>0</v>
      </c>
      <c r="H134" s="27" t="str">
        <f t="shared" si="45"/>
        <v>N/A</v>
      </c>
      <c r="I134" s="8" t="s">
        <v>1749</v>
      </c>
      <c r="J134" s="8" t="s">
        <v>1749</v>
      </c>
      <c r="K134" s="28" t="s">
        <v>740</v>
      </c>
      <c r="L134" s="112" t="str">
        <f t="shared" si="40"/>
        <v>N/A</v>
      </c>
    </row>
    <row r="135" spans="1:12" x14ac:dyDescent="0.2">
      <c r="A135" s="135" t="s">
        <v>1004</v>
      </c>
      <c r="B135" s="22" t="s">
        <v>213</v>
      </c>
      <c r="C135" s="23">
        <v>47271</v>
      </c>
      <c r="D135" s="27" t="str">
        <f t="shared" si="43"/>
        <v>N/A</v>
      </c>
      <c r="E135" s="23">
        <v>47153</v>
      </c>
      <c r="F135" s="27" t="str">
        <f t="shared" si="44"/>
        <v>N/A</v>
      </c>
      <c r="G135" s="23">
        <v>50971</v>
      </c>
      <c r="H135" s="27" t="str">
        <f t="shared" si="45"/>
        <v>N/A</v>
      </c>
      <c r="I135" s="8">
        <v>-0.25</v>
      </c>
      <c r="J135" s="8">
        <v>8.0969999999999995</v>
      </c>
      <c r="K135" s="28" t="s">
        <v>740</v>
      </c>
      <c r="L135" s="112" t="str">
        <f t="shared" si="40"/>
        <v>Yes</v>
      </c>
    </row>
    <row r="136" spans="1:12" x14ac:dyDescent="0.2">
      <c r="A136" s="135" t="s">
        <v>1005</v>
      </c>
      <c r="B136" s="22" t="s">
        <v>213</v>
      </c>
      <c r="C136" s="23">
        <v>8329</v>
      </c>
      <c r="D136" s="27" t="str">
        <f t="shared" si="43"/>
        <v>N/A</v>
      </c>
      <c r="E136" s="23">
        <v>5773</v>
      </c>
      <c r="F136" s="27" t="str">
        <f t="shared" si="44"/>
        <v>N/A</v>
      </c>
      <c r="G136" s="23">
        <v>7257</v>
      </c>
      <c r="H136" s="27" t="str">
        <f t="shared" si="45"/>
        <v>N/A</v>
      </c>
      <c r="I136" s="8">
        <v>-30.7</v>
      </c>
      <c r="J136" s="8">
        <v>25.71</v>
      </c>
      <c r="K136" s="28" t="s">
        <v>740</v>
      </c>
      <c r="L136" s="112" t="str">
        <f t="shared" si="40"/>
        <v>No</v>
      </c>
    </row>
    <row r="137" spans="1:12" x14ac:dyDescent="0.2">
      <c r="A137" s="135" t="s">
        <v>1006</v>
      </c>
      <c r="B137" s="22" t="s">
        <v>213</v>
      </c>
      <c r="C137" s="23">
        <v>5767</v>
      </c>
      <c r="D137" s="27" t="str">
        <f t="shared" si="43"/>
        <v>N/A</v>
      </c>
      <c r="E137" s="23">
        <v>5350</v>
      </c>
      <c r="F137" s="27" t="str">
        <f t="shared" si="44"/>
        <v>N/A</v>
      </c>
      <c r="G137" s="23">
        <v>5216</v>
      </c>
      <c r="H137" s="27" t="str">
        <f t="shared" si="45"/>
        <v>N/A</v>
      </c>
      <c r="I137" s="8">
        <v>-7.23</v>
      </c>
      <c r="J137" s="8">
        <v>-2.5</v>
      </c>
      <c r="K137" s="28" t="s">
        <v>740</v>
      </c>
      <c r="L137" s="112" t="str">
        <f t="shared" si="40"/>
        <v>Yes</v>
      </c>
    </row>
    <row r="138" spans="1:12" x14ac:dyDescent="0.2">
      <c r="A138" s="135" t="s">
        <v>1007</v>
      </c>
      <c r="B138" s="22" t="s">
        <v>213</v>
      </c>
      <c r="C138" s="23">
        <v>31442</v>
      </c>
      <c r="D138" s="27" t="str">
        <f t="shared" si="43"/>
        <v>N/A</v>
      </c>
      <c r="E138" s="23">
        <v>30486</v>
      </c>
      <c r="F138" s="27" t="str">
        <f t="shared" si="44"/>
        <v>N/A</v>
      </c>
      <c r="G138" s="23">
        <v>31664</v>
      </c>
      <c r="H138" s="27" t="str">
        <f t="shared" si="45"/>
        <v>N/A</v>
      </c>
      <c r="I138" s="8">
        <v>-3.04</v>
      </c>
      <c r="J138" s="8">
        <v>3.8639999999999999</v>
      </c>
      <c r="K138" s="28" t="s">
        <v>740</v>
      </c>
      <c r="L138" s="112" t="str">
        <f t="shared" si="40"/>
        <v>Yes</v>
      </c>
    </row>
    <row r="139" spans="1:12" x14ac:dyDescent="0.2">
      <c r="A139" s="159" t="s">
        <v>105</v>
      </c>
      <c r="B139" s="22" t="s">
        <v>213</v>
      </c>
      <c r="C139" s="23">
        <v>62347</v>
      </c>
      <c r="D139" s="27" t="str">
        <f t="shared" si="43"/>
        <v>N/A</v>
      </c>
      <c r="E139" s="23">
        <v>60725</v>
      </c>
      <c r="F139" s="27" t="str">
        <f t="shared" si="44"/>
        <v>N/A</v>
      </c>
      <c r="G139" s="23">
        <v>70627</v>
      </c>
      <c r="H139" s="27" t="str">
        <f t="shared" si="45"/>
        <v>N/A</v>
      </c>
      <c r="I139" s="8">
        <v>-2.6</v>
      </c>
      <c r="J139" s="8">
        <v>16.309999999999999</v>
      </c>
      <c r="K139" s="28" t="s">
        <v>740</v>
      </c>
      <c r="L139" s="112" t="str">
        <f t="shared" si="40"/>
        <v>No</v>
      </c>
    </row>
    <row r="140" spans="1:12" x14ac:dyDescent="0.2">
      <c r="A140" s="135" t="s">
        <v>1008</v>
      </c>
      <c r="B140" s="22" t="s">
        <v>213</v>
      </c>
      <c r="C140" s="23">
        <v>5930</v>
      </c>
      <c r="D140" s="27" t="str">
        <f t="shared" si="43"/>
        <v>N/A</v>
      </c>
      <c r="E140" s="23">
        <v>5632</v>
      </c>
      <c r="F140" s="27" t="str">
        <f t="shared" si="44"/>
        <v>N/A</v>
      </c>
      <c r="G140" s="23">
        <v>6183</v>
      </c>
      <c r="H140" s="27" t="str">
        <f t="shared" si="45"/>
        <v>N/A</v>
      </c>
      <c r="I140" s="8">
        <v>-5.03</v>
      </c>
      <c r="J140" s="8">
        <v>9.7829999999999995</v>
      </c>
      <c r="K140" s="28" t="s">
        <v>740</v>
      </c>
      <c r="L140" s="112" t="str">
        <f t="shared" si="40"/>
        <v>Yes</v>
      </c>
    </row>
    <row r="141" spans="1:12" x14ac:dyDescent="0.2">
      <c r="A141" s="135" t="s">
        <v>1009</v>
      </c>
      <c r="B141" s="22" t="s">
        <v>213</v>
      </c>
      <c r="C141" s="23">
        <v>0</v>
      </c>
      <c r="D141" s="27" t="str">
        <f t="shared" si="43"/>
        <v>N/A</v>
      </c>
      <c r="E141" s="23">
        <v>0</v>
      </c>
      <c r="F141" s="27" t="str">
        <f t="shared" si="44"/>
        <v>N/A</v>
      </c>
      <c r="G141" s="23">
        <v>0</v>
      </c>
      <c r="H141" s="27" t="str">
        <f t="shared" si="45"/>
        <v>N/A</v>
      </c>
      <c r="I141" s="8" t="s">
        <v>1749</v>
      </c>
      <c r="J141" s="8" t="s">
        <v>1749</v>
      </c>
      <c r="K141" s="28" t="s">
        <v>740</v>
      </c>
      <c r="L141" s="112" t="str">
        <f t="shared" si="40"/>
        <v>N/A</v>
      </c>
    </row>
    <row r="142" spans="1:12" x14ac:dyDescent="0.2">
      <c r="A142" s="135" t="s">
        <v>1010</v>
      </c>
      <c r="B142" s="22" t="s">
        <v>213</v>
      </c>
      <c r="C142" s="23">
        <v>41</v>
      </c>
      <c r="D142" s="27" t="str">
        <f t="shared" si="43"/>
        <v>N/A</v>
      </c>
      <c r="E142" s="23">
        <v>26</v>
      </c>
      <c r="F142" s="27" t="str">
        <f t="shared" si="44"/>
        <v>N/A</v>
      </c>
      <c r="G142" s="23">
        <v>19</v>
      </c>
      <c r="H142" s="27" t="str">
        <f t="shared" si="45"/>
        <v>N/A</v>
      </c>
      <c r="I142" s="8">
        <v>-36.6</v>
      </c>
      <c r="J142" s="8">
        <v>-26.9</v>
      </c>
      <c r="K142" s="28" t="s">
        <v>740</v>
      </c>
      <c r="L142" s="112" t="str">
        <f t="shared" si="40"/>
        <v>No</v>
      </c>
    </row>
    <row r="143" spans="1:12" x14ac:dyDescent="0.2">
      <c r="A143" s="135" t="s">
        <v>1011</v>
      </c>
      <c r="B143" s="22" t="s">
        <v>213</v>
      </c>
      <c r="C143" s="23">
        <v>1560</v>
      </c>
      <c r="D143" s="27" t="str">
        <f t="shared" si="43"/>
        <v>N/A</v>
      </c>
      <c r="E143" s="23">
        <v>1205</v>
      </c>
      <c r="F143" s="27" t="str">
        <f t="shared" si="44"/>
        <v>N/A</v>
      </c>
      <c r="G143" s="23">
        <v>1411</v>
      </c>
      <c r="H143" s="27" t="str">
        <f t="shared" si="45"/>
        <v>N/A</v>
      </c>
      <c r="I143" s="8">
        <v>-22.8</v>
      </c>
      <c r="J143" s="8">
        <v>17.100000000000001</v>
      </c>
      <c r="K143" s="28" t="s">
        <v>740</v>
      </c>
      <c r="L143" s="112" t="str">
        <f t="shared" si="40"/>
        <v>No</v>
      </c>
    </row>
    <row r="144" spans="1:12" x14ac:dyDescent="0.2">
      <c r="A144" s="135" t="s">
        <v>1012</v>
      </c>
      <c r="B144" s="22" t="s">
        <v>213</v>
      </c>
      <c r="C144" s="23">
        <v>27855</v>
      </c>
      <c r="D144" s="27" t="str">
        <f t="shared" si="43"/>
        <v>N/A</v>
      </c>
      <c r="E144" s="23">
        <v>27663</v>
      </c>
      <c r="F144" s="27" t="str">
        <f t="shared" si="44"/>
        <v>N/A</v>
      </c>
      <c r="G144" s="23">
        <v>29641</v>
      </c>
      <c r="H144" s="27" t="str">
        <f t="shared" si="45"/>
        <v>N/A</v>
      </c>
      <c r="I144" s="8">
        <v>-0.68899999999999995</v>
      </c>
      <c r="J144" s="8">
        <v>7.15</v>
      </c>
      <c r="K144" s="28" t="s">
        <v>740</v>
      </c>
      <c r="L144" s="112" t="str">
        <f t="shared" si="40"/>
        <v>Yes</v>
      </c>
    </row>
    <row r="145" spans="1:12" x14ac:dyDescent="0.2">
      <c r="A145" s="135" t="s">
        <v>1013</v>
      </c>
      <c r="B145" s="22" t="s">
        <v>213</v>
      </c>
      <c r="C145" s="23">
        <v>26961</v>
      </c>
      <c r="D145" s="27" t="str">
        <f t="shared" si="43"/>
        <v>N/A</v>
      </c>
      <c r="E145" s="23">
        <v>26199</v>
      </c>
      <c r="F145" s="27" t="str">
        <f t="shared" si="44"/>
        <v>N/A</v>
      </c>
      <c r="G145" s="23">
        <v>33373</v>
      </c>
      <c r="H145" s="27" t="str">
        <f t="shared" si="45"/>
        <v>N/A</v>
      </c>
      <c r="I145" s="8">
        <v>-2.83</v>
      </c>
      <c r="J145" s="8">
        <v>27.38</v>
      </c>
      <c r="K145" s="28" t="s">
        <v>740</v>
      </c>
      <c r="L145" s="112" t="str">
        <f t="shared" si="40"/>
        <v>No</v>
      </c>
    </row>
    <row r="146" spans="1:12" ht="25.5" x14ac:dyDescent="0.2">
      <c r="A146" s="145" t="s">
        <v>1014</v>
      </c>
      <c r="B146" s="1" t="s">
        <v>213</v>
      </c>
      <c r="C146" s="1">
        <v>9698</v>
      </c>
      <c r="D146" s="7" t="str">
        <f t="shared" ref="D146:D151" si="46">IF($B146="N/A","N/A",IF(C146&gt;10,"No",IF(C146&lt;-10,"No","Yes")))</f>
        <v>N/A</v>
      </c>
      <c r="E146" s="1">
        <v>8476</v>
      </c>
      <c r="F146" s="7" t="str">
        <f t="shared" ref="F146:F151" si="47">IF($B146="N/A","N/A",IF(E146&gt;10,"No",IF(E146&lt;-10,"No","Yes")))</f>
        <v>N/A</v>
      </c>
      <c r="G146" s="1">
        <v>8863</v>
      </c>
      <c r="H146" s="7" t="str">
        <f t="shared" ref="H146:H151" si="48">IF($B146="N/A","N/A",IF(G146&gt;10,"No",IF(G146&lt;-10,"No","Yes")))</f>
        <v>N/A</v>
      </c>
      <c r="I146" s="36">
        <v>-12.6</v>
      </c>
      <c r="J146" s="36">
        <v>4.5659999999999998</v>
      </c>
      <c r="K146" s="28" t="s">
        <v>739</v>
      </c>
      <c r="L146" s="112" t="str">
        <f t="shared" ref="L146:L151" si="49">IF(J146="Div by 0", "N/A", IF(K146="N/A","N/A", IF(J146&gt;VALUE(MID(K146,1,2)), "No", IF(J146&lt;-1*VALUE(MID(K146,1,2)), "No", "Yes"))))</f>
        <v>Yes</v>
      </c>
    </row>
    <row r="147" spans="1:12" x14ac:dyDescent="0.2">
      <c r="A147" s="158" t="s">
        <v>326</v>
      </c>
      <c r="B147" s="30" t="s">
        <v>213</v>
      </c>
      <c r="C147" s="9">
        <v>4.0536191236999999</v>
      </c>
      <c r="D147" s="7" t="str">
        <f t="shared" si="46"/>
        <v>N/A</v>
      </c>
      <c r="E147" s="9">
        <v>3.6990163305000001</v>
      </c>
      <c r="F147" s="7" t="str">
        <f t="shared" si="47"/>
        <v>N/A</v>
      </c>
      <c r="G147" s="9">
        <v>3.5666426555999999</v>
      </c>
      <c r="H147" s="7" t="str">
        <f t="shared" si="48"/>
        <v>N/A</v>
      </c>
      <c r="I147" s="36">
        <v>-8.75</v>
      </c>
      <c r="J147" s="36">
        <v>-3.58</v>
      </c>
      <c r="K147" s="28" t="s">
        <v>739</v>
      </c>
      <c r="L147" s="112" t="str">
        <f t="shared" si="49"/>
        <v>Yes</v>
      </c>
    </row>
    <row r="148" spans="1:12" x14ac:dyDescent="0.2">
      <c r="A148" s="135" t="s">
        <v>327</v>
      </c>
      <c r="B148" s="30" t="s">
        <v>213</v>
      </c>
      <c r="C148" s="9">
        <v>28.273320782999999</v>
      </c>
      <c r="D148" s="7" t="str">
        <f t="shared" si="46"/>
        <v>N/A</v>
      </c>
      <c r="E148" s="9">
        <v>29.193084888000001</v>
      </c>
      <c r="F148" s="7" t="str">
        <f t="shared" si="47"/>
        <v>N/A</v>
      </c>
      <c r="G148" s="9">
        <v>30.515273063999999</v>
      </c>
      <c r="H148" s="7" t="str">
        <f t="shared" si="48"/>
        <v>N/A</v>
      </c>
      <c r="I148" s="36">
        <v>3.2530000000000001</v>
      </c>
      <c r="J148" s="36">
        <v>4.5289999999999999</v>
      </c>
      <c r="K148" s="28" t="s">
        <v>739</v>
      </c>
      <c r="L148" s="112" t="str">
        <f t="shared" si="49"/>
        <v>Yes</v>
      </c>
    </row>
    <row r="149" spans="1:12" x14ac:dyDescent="0.2">
      <c r="A149" s="135" t="s">
        <v>328</v>
      </c>
      <c r="B149" s="30" t="s">
        <v>213</v>
      </c>
      <c r="C149" s="9">
        <v>5.4186454456000002</v>
      </c>
      <c r="D149" s="7" t="str">
        <f t="shared" si="46"/>
        <v>N/A</v>
      </c>
      <c r="E149" s="9">
        <v>4.2011225845000002</v>
      </c>
      <c r="F149" s="7" t="str">
        <f t="shared" si="47"/>
        <v>N/A</v>
      </c>
      <c r="G149" s="9">
        <v>3.8191395960999999</v>
      </c>
      <c r="H149" s="7" t="str">
        <f t="shared" si="48"/>
        <v>N/A</v>
      </c>
      <c r="I149" s="36">
        <v>-22.5</v>
      </c>
      <c r="J149" s="36">
        <v>-9.09</v>
      </c>
      <c r="K149" s="28" t="s">
        <v>739</v>
      </c>
      <c r="L149" s="112" t="str">
        <f t="shared" si="49"/>
        <v>Yes</v>
      </c>
    </row>
    <row r="150" spans="1:12" x14ac:dyDescent="0.2">
      <c r="A150" s="135" t="s">
        <v>329</v>
      </c>
      <c r="B150" s="30" t="s">
        <v>213</v>
      </c>
      <c r="C150" s="9">
        <v>9.2220225700000005E-2</v>
      </c>
      <c r="D150" s="7" t="str">
        <f t="shared" si="46"/>
        <v>N/A</v>
      </c>
      <c r="E150" s="9">
        <v>0.102188026</v>
      </c>
      <c r="F150" s="7" t="str">
        <f t="shared" si="47"/>
        <v>N/A</v>
      </c>
      <c r="G150" s="9">
        <v>9.7815454800000007E-2</v>
      </c>
      <c r="H150" s="7" t="str">
        <f t="shared" si="48"/>
        <v>N/A</v>
      </c>
      <c r="I150" s="36">
        <v>10.81</v>
      </c>
      <c r="J150" s="36">
        <v>-4.28</v>
      </c>
      <c r="K150" s="28" t="s">
        <v>739</v>
      </c>
      <c r="L150" s="112" t="str">
        <f t="shared" si="49"/>
        <v>Yes</v>
      </c>
    </row>
    <row r="151" spans="1:12" x14ac:dyDescent="0.2">
      <c r="A151" s="135" t="s">
        <v>330</v>
      </c>
      <c r="B151" s="30" t="s">
        <v>213</v>
      </c>
      <c r="C151" s="9">
        <v>1.44353377E-2</v>
      </c>
      <c r="D151" s="7" t="str">
        <f t="shared" si="46"/>
        <v>N/A</v>
      </c>
      <c r="E151" s="9">
        <v>2.1407986800000001E-2</v>
      </c>
      <c r="F151" s="7" t="str">
        <f t="shared" si="47"/>
        <v>N/A</v>
      </c>
      <c r="G151" s="9">
        <v>1.13271129E-2</v>
      </c>
      <c r="H151" s="7" t="str">
        <f t="shared" si="48"/>
        <v>N/A</v>
      </c>
      <c r="I151" s="36">
        <v>48.3</v>
      </c>
      <c r="J151" s="36">
        <v>-47.1</v>
      </c>
      <c r="K151" s="28" t="s">
        <v>739</v>
      </c>
      <c r="L151" s="112" t="str">
        <f t="shared" si="49"/>
        <v>No</v>
      </c>
    </row>
    <row r="152" spans="1:12" x14ac:dyDescent="0.2">
      <c r="A152" s="145" t="s">
        <v>1015</v>
      </c>
      <c r="B152" s="22" t="s">
        <v>213</v>
      </c>
      <c r="C152" s="23">
        <v>8096</v>
      </c>
      <c r="D152" s="27" t="str">
        <f t="shared" ref="D152:D158" si="50">IF($B152="N/A","N/A",IF(C152&gt;10,"No",IF(C152&lt;-10,"No","Yes")))</f>
        <v>N/A</v>
      </c>
      <c r="E152" s="23">
        <v>9082</v>
      </c>
      <c r="F152" s="27" t="str">
        <f t="shared" ref="F152:F158" si="51">IF($B152="N/A","N/A",IF(E152&gt;10,"No",IF(E152&lt;-10,"No","Yes")))</f>
        <v>N/A</v>
      </c>
      <c r="G152" s="23">
        <v>9718</v>
      </c>
      <c r="H152" s="27" t="str">
        <f t="shared" ref="H152:H158" si="52">IF($B152="N/A","N/A",IF(G152&gt;10,"No",IF(G152&lt;-10,"No","Yes")))</f>
        <v>N/A</v>
      </c>
      <c r="I152" s="8">
        <v>12.18</v>
      </c>
      <c r="J152" s="8">
        <v>7.0030000000000001</v>
      </c>
      <c r="K152" s="28" t="s">
        <v>739</v>
      </c>
      <c r="L152" s="112" t="str">
        <f t="shared" ref="L152:L159" si="53">IF(J152="Div by 0", "N/A", IF(K152="N/A","N/A", IF(J152&gt;VALUE(MID(K152,1,2)), "No", IF(J152&lt;-1*VALUE(MID(K152,1,2)), "No", "Yes"))))</f>
        <v>Yes</v>
      </c>
    </row>
    <row r="153" spans="1:12" x14ac:dyDescent="0.2">
      <c r="A153" s="158" t="s">
        <v>1016</v>
      </c>
      <c r="B153" s="22" t="s">
        <v>213</v>
      </c>
      <c r="C153" s="4">
        <v>3.3840070556000001</v>
      </c>
      <c r="D153" s="27" t="str">
        <f t="shared" si="50"/>
        <v>N/A</v>
      </c>
      <c r="E153" s="4">
        <v>3.9634811602000002</v>
      </c>
      <c r="F153" s="27" t="str">
        <f t="shared" si="51"/>
        <v>N/A</v>
      </c>
      <c r="G153" s="4">
        <v>3.9107111956999998</v>
      </c>
      <c r="H153" s="27" t="str">
        <f t="shared" si="52"/>
        <v>N/A</v>
      </c>
      <c r="I153" s="8">
        <v>17.12</v>
      </c>
      <c r="J153" s="8">
        <v>-1.33</v>
      </c>
      <c r="K153" s="28" t="s">
        <v>739</v>
      </c>
      <c r="L153" s="112" t="str">
        <f t="shared" si="53"/>
        <v>Yes</v>
      </c>
    </row>
    <row r="154" spans="1:12" x14ac:dyDescent="0.2">
      <c r="A154" s="145" t="s">
        <v>1017</v>
      </c>
      <c r="B154" s="22" t="s">
        <v>213</v>
      </c>
      <c r="C154" s="4">
        <v>10.601994633</v>
      </c>
      <c r="D154" s="27" t="str">
        <f t="shared" si="50"/>
        <v>N/A</v>
      </c>
      <c r="E154" s="4">
        <v>12.188112941</v>
      </c>
      <c r="F154" s="27" t="str">
        <f t="shared" si="51"/>
        <v>N/A</v>
      </c>
      <c r="G154" s="4">
        <v>12.333054172000001</v>
      </c>
      <c r="H154" s="27" t="str">
        <f t="shared" si="52"/>
        <v>N/A</v>
      </c>
      <c r="I154" s="8">
        <v>14.96</v>
      </c>
      <c r="J154" s="8">
        <v>1.1890000000000001</v>
      </c>
      <c r="K154" s="28" t="s">
        <v>739</v>
      </c>
      <c r="L154" s="112" t="str">
        <f t="shared" si="53"/>
        <v>Yes</v>
      </c>
    </row>
    <row r="155" spans="1:12" x14ac:dyDescent="0.2">
      <c r="A155" s="145" t="s">
        <v>1018</v>
      </c>
      <c r="B155" s="22" t="s">
        <v>213</v>
      </c>
      <c r="C155" s="4">
        <v>9.9773242629999999</v>
      </c>
      <c r="D155" s="27" t="str">
        <f t="shared" si="50"/>
        <v>N/A</v>
      </c>
      <c r="E155" s="4">
        <v>12.601225417</v>
      </c>
      <c r="F155" s="27" t="str">
        <f t="shared" si="51"/>
        <v>N/A</v>
      </c>
      <c r="G155" s="4">
        <v>12.807809690999999</v>
      </c>
      <c r="H155" s="27" t="str">
        <f t="shared" si="52"/>
        <v>N/A</v>
      </c>
      <c r="I155" s="8">
        <v>26.3</v>
      </c>
      <c r="J155" s="8">
        <v>1.639</v>
      </c>
      <c r="K155" s="28" t="s">
        <v>739</v>
      </c>
      <c r="L155" s="112" t="str">
        <f t="shared" si="53"/>
        <v>Yes</v>
      </c>
    </row>
    <row r="156" spans="1:12" x14ac:dyDescent="0.2">
      <c r="A156" s="145" t="s">
        <v>1019</v>
      </c>
      <c r="B156" s="22" t="s">
        <v>213</v>
      </c>
      <c r="C156" s="4">
        <v>0.69783139859999999</v>
      </c>
      <c r="D156" s="27" t="str">
        <f t="shared" si="50"/>
        <v>N/A</v>
      </c>
      <c r="E156" s="4">
        <v>0.4748737677</v>
      </c>
      <c r="F156" s="27" t="str">
        <f t="shared" si="51"/>
        <v>N/A</v>
      </c>
      <c r="G156" s="4">
        <v>0.69402394150000002</v>
      </c>
      <c r="H156" s="27" t="str">
        <f t="shared" si="52"/>
        <v>N/A</v>
      </c>
      <c r="I156" s="8">
        <v>-32</v>
      </c>
      <c r="J156" s="8">
        <v>46.15</v>
      </c>
      <c r="K156" s="28" t="s">
        <v>739</v>
      </c>
      <c r="L156" s="112" t="str">
        <f t="shared" si="53"/>
        <v>No</v>
      </c>
    </row>
    <row r="157" spans="1:12" x14ac:dyDescent="0.2">
      <c r="A157" s="145" t="s">
        <v>1020</v>
      </c>
      <c r="B157" s="22" t="s">
        <v>213</v>
      </c>
      <c r="C157" s="4">
        <v>8.1800247000000006E-2</v>
      </c>
      <c r="D157" s="27" t="str">
        <f t="shared" si="50"/>
        <v>N/A</v>
      </c>
      <c r="E157" s="4">
        <v>8.8925483700000002E-2</v>
      </c>
      <c r="F157" s="27" t="str">
        <f t="shared" si="51"/>
        <v>N/A</v>
      </c>
      <c r="G157" s="4">
        <v>6.7962677200000002E-2</v>
      </c>
      <c r="H157" s="27" t="str">
        <f t="shared" si="52"/>
        <v>N/A</v>
      </c>
      <c r="I157" s="8">
        <v>8.7110000000000003</v>
      </c>
      <c r="J157" s="8">
        <v>-23.6</v>
      </c>
      <c r="K157" s="28" t="s">
        <v>739</v>
      </c>
      <c r="L157" s="112" t="str">
        <f t="shared" si="53"/>
        <v>Yes</v>
      </c>
    </row>
    <row r="158" spans="1:12" x14ac:dyDescent="0.2">
      <c r="A158" s="135" t="s">
        <v>1021</v>
      </c>
      <c r="B158" s="22" t="s">
        <v>213</v>
      </c>
      <c r="C158" s="23">
        <v>1471</v>
      </c>
      <c r="D158" s="27" t="str">
        <f t="shared" si="50"/>
        <v>N/A</v>
      </c>
      <c r="E158" s="23">
        <v>1204</v>
      </c>
      <c r="F158" s="27" t="str">
        <f t="shared" si="51"/>
        <v>N/A</v>
      </c>
      <c r="G158" s="23">
        <v>1010</v>
      </c>
      <c r="H158" s="27" t="str">
        <f t="shared" si="52"/>
        <v>N/A</v>
      </c>
      <c r="I158" s="8">
        <v>-18.2</v>
      </c>
      <c r="J158" s="8">
        <v>-16.100000000000001</v>
      </c>
      <c r="K158" s="28" t="s">
        <v>739</v>
      </c>
      <c r="L158" s="112" t="str">
        <f t="shared" si="53"/>
        <v>Yes</v>
      </c>
    </row>
    <row r="159" spans="1:12" ht="25.5" x14ac:dyDescent="0.2">
      <c r="A159" s="145" t="s">
        <v>1022</v>
      </c>
      <c r="B159" s="22" t="s">
        <v>213</v>
      </c>
      <c r="C159" s="23">
        <v>8096</v>
      </c>
      <c r="D159" s="27" t="str">
        <f>IF($B159="N/A","N/A",IF(C159&gt;10,"No",IF(C159&lt;-10,"No","Yes")))</f>
        <v>N/A</v>
      </c>
      <c r="E159" s="23">
        <v>9082</v>
      </c>
      <c r="F159" s="27" t="str">
        <f>IF($B159="N/A","N/A",IF(E159&gt;10,"No",IF(E159&lt;-10,"No","Yes")))</f>
        <v>N/A</v>
      </c>
      <c r="G159" s="23">
        <v>9718</v>
      </c>
      <c r="H159" s="27" t="str">
        <f>IF($B159="N/A","N/A",IF(G159&gt;10,"No",IF(G159&lt;-10,"No","Yes")))</f>
        <v>N/A</v>
      </c>
      <c r="I159" s="8">
        <v>12.18</v>
      </c>
      <c r="J159" s="8">
        <v>7.0030000000000001</v>
      </c>
      <c r="K159" s="28" t="s">
        <v>739</v>
      </c>
      <c r="L159" s="112" t="str">
        <f t="shared" si="53"/>
        <v>Yes</v>
      </c>
    </row>
    <row r="160" spans="1:12" x14ac:dyDescent="0.2">
      <c r="A160" s="144" t="s">
        <v>1023</v>
      </c>
      <c r="B160" s="22" t="s">
        <v>213</v>
      </c>
      <c r="C160" s="23">
        <v>0</v>
      </c>
      <c r="D160" s="27" t="str">
        <f t="shared" ref="D160:D234" si="54">IF($B160="N/A","N/A",IF(C160&gt;10,"No",IF(C160&lt;-10,"No","Yes")))</f>
        <v>N/A</v>
      </c>
      <c r="E160" s="23">
        <v>0</v>
      </c>
      <c r="F160" s="27" t="str">
        <f t="shared" ref="F160:F234" si="55">IF($B160="N/A","N/A",IF(E160&gt;10,"No",IF(E160&lt;-10,"No","Yes")))</f>
        <v>N/A</v>
      </c>
      <c r="G160" s="23">
        <v>0</v>
      </c>
      <c r="H160" s="27" t="str">
        <f t="shared" ref="H160:H223" si="56">IF($B160="N/A","N/A",IF(G160&gt;10,"No",IF(G160&lt;-10,"No","Yes")))</f>
        <v>N/A</v>
      </c>
      <c r="I160" s="8" t="s">
        <v>1749</v>
      </c>
      <c r="J160" s="8" t="s">
        <v>1749</v>
      </c>
      <c r="K160" s="28" t="s">
        <v>739</v>
      </c>
      <c r="L160" s="112" t="str">
        <f t="shared" ref="L160:L223" si="57">IF(J160="Div by 0", "N/A", IF(K160="N/A","N/A", IF(J160&gt;VALUE(MID(K160,1,2)), "No", IF(J160&lt;-1*VALUE(MID(K160,1,2)), "No", "Yes"))))</f>
        <v>N/A</v>
      </c>
    </row>
    <row r="161" spans="1:12" x14ac:dyDescent="0.2">
      <c r="A161" s="160" t="s">
        <v>71</v>
      </c>
      <c r="B161" s="22" t="s">
        <v>213</v>
      </c>
      <c r="C161" s="4">
        <v>0</v>
      </c>
      <c r="D161" s="27" t="str">
        <f t="shared" si="54"/>
        <v>N/A</v>
      </c>
      <c r="E161" s="4">
        <v>0</v>
      </c>
      <c r="F161" s="27" t="str">
        <f t="shared" si="55"/>
        <v>N/A</v>
      </c>
      <c r="G161" s="4">
        <v>0</v>
      </c>
      <c r="H161" s="27" t="str">
        <f t="shared" si="56"/>
        <v>N/A</v>
      </c>
      <c r="I161" s="8" t="s">
        <v>1749</v>
      </c>
      <c r="J161" s="8" t="s">
        <v>1749</v>
      </c>
      <c r="K161" s="28" t="s">
        <v>739</v>
      </c>
      <c r="L161" s="112" t="str">
        <f t="shared" si="57"/>
        <v>N/A</v>
      </c>
    </row>
    <row r="162" spans="1:12" x14ac:dyDescent="0.2">
      <c r="A162" s="144" t="s">
        <v>111</v>
      </c>
      <c r="B162" s="22" t="s">
        <v>213</v>
      </c>
      <c r="C162" s="4">
        <v>0</v>
      </c>
      <c r="D162" s="27" t="str">
        <f t="shared" si="54"/>
        <v>N/A</v>
      </c>
      <c r="E162" s="4">
        <v>0</v>
      </c>
      <c r="F162" s="27" t="str">
        <f t="shared" si="55"/>
        <v>N/A</v>
      </c>
      <c r="G162" s="4">
        <v>0</v>
      </c>
      <c r="H162" s="27" t="str">
        <f t="shared" si="56"/>
        <v>N/A</v>
      </c>
      <c r="I162" s="8" t="s">
        <v>1749</v>
      </c>
      <c r="J162" s="8" t="s">
        <v>1749</v>
      </c>
      <c r="K162" s="28" t="s">
        <v>739</v>
      </c>
      <c r="L162" s="112" t="str">
        <f t="shared" si="57"/>
        <v>N/A</v>
      </c>
    </row>
    <row r="163" spans="1:12" x14ac:dyDescent="0.2">
      <c r="A163" s="144" t="s">
        <v>112</v>
      </c>
      <c r="B163" s="22" t="s">
        <v>213</v>
      </c>
      <c r="C163" s="4">
        <v>0</v>
      </c>
      <c r="D163" s="27" t="str">
        <f t="shared" si="54"/>
        <v>N/A</v>
      </c>
      <c r="E163" s="4">
        <v>0</v>
      </c>
      <c r="F163" s="27" t="str">
        <f t="shared" si="55"/>
        <v>N/A</v>
      </c>
      <c r="G163" s="4">
        <v>0</v>
      </c>
      <c r="H163" s="27" t="str">
        <f t="shared" si="56"/>
        <v>N/A</v>
      </c>
      <c r="I163" s="8" t="s">
        <v>1749</v>
      </c>
      <c r="J163" s="8" t="s">
        <v>1749</v>
      </c>
      <c r="K163" s="28" t="s">
        <v>739</v>
      </c>
      <c r="L163" s="112" t="str">
        <f t="shared" si="57"/>
        <v>N/A</v>
      </c>
    </row>
    <row r="164" spans="1:12" x14ac:dyDescent="0.2">
      <c r="A164" s="144" t="s">
        <v>113</v>
      </c>
      <c r="B164" s="22" t="s">
        <v>213</v>
      </c>
      <c r="C164" s="4">
        <v>0</v>
      </c>
      <c r="D164" s="27" t="str">
        <f t="shared" si="54"/>
        <v>N/A</v>
      </c>
      <c r="E164" s="4">
        <v>0</v>
      </c>
      <c r="F164" s="27" t="str">
        <f t="shared" si="55"/>
        <v>N/A</v>
      </c>
      <c r="G164" s="4">
        <v>0</v>
      </c>
      <c r="H164" s="27" t="str">
        <f t="shared" si="56"/>
        <v>N/A</v>
      </c>
      <c r="I164" s="8" t="s">
        <v>1749</v>
      </c>
      <c r="J164" s="8" t="s">
        <v>1749</v>
      </c>
      <c r="K164" s="28" t="s">
        <v>739</v>
      </c>
      <c r="L164" s="112" t="str">
        <f t="shared" si="57"/>
        <v>N/A</v>
      </c>
    </row>
    <row r="165" spans="1:12" x14ac:dyDescent="0.2">
      <c r="A165" s="144" t="s">
        <v>114</v>
      </c>
      <c r="B165" s="22" t="s">
        <v>213</v>
      </c>
      <c r="C165" s="4">
        <v>0</v>
      </c>
      <c r="D165" s="27" t="str">
        <f t="shared" si="54"/>
        <v>N/A</v>
      </c>
      <c r="E165" s="4">
        <v>0</v>
      </c>
      <c r="F165" s="27" t="str">
        <f t="shared" si="55"/>
        <v>N/A</v>
      </c>
      <c r="G165" s="4">
        <v>0</v>
      </c>
      <c r="H165" s="27" t="str">
        <f t="shared" si="56"/>
        <v>N/A</v>
      </c>
      <c r="I165" s="8" t="s">
        <v>1749</v>
      </c>
      <c r="J165" s="8" t="s">
        <v>1749</v>
      </c>
      <c r="K165" s="28" t="s">
        <v>739</v>
      </c>
      <c r="L165" s="112" t="str">
        <f t="shared" si="57"/>
        <v>N/A</v>
      </c>
    </row>
    <row r="166" spans="1:12" x14ac:dyDescent="0.2">
      <c r="A166" s="144" t="s">
        <v>428</v>
      </c>
      <c r="B166" s="22" t="s">
        <v>213</v>
      </c>
      <c r="C166" s="23">
        <v>0</v>
      </c>
      <c r="D166" s="27" t="str">
        <f>IF($B166="N/A","N/A",IF(C166&gt;10,"No",IF(C166&lt;-10,"No","Yes")))</f>
        <v>N/A</v>
      </c>
      <c r="E166" s="23">
        <v>0</v>
      </c>
      <c r="F166" s="27" t="str">
        <f>IF($B166="N/A","N/A",IF(E166&gt;10,"No",IF(E166&lt;-10,"No","Yes")))</f>
        <v>N/A</v>
      </c>
      <c r="G166" s="23">
        <v>0</v>
      </c>
      <c r="H166" s="27" t="str">
        <f>IF($B166="N/A","N/A",IF(G166&gt;10,"No",IF(G166&lt;-10,"No","Yes")))</f>
        <v>N/A</v>
      </c>
      <c r="I166" s="8" t="s">
        <v>1749</v>
      </c>
      <c r="J166" s="8" t="s">
        <v>1749</v>
      </c>
      <c r="K166" s="28" t="s">
        <v>739</v>
      </c>
      <c r="L166" s="112" t="str">
        <f t="shared" si="57"/>
        <v>N/A</v>
      </c>
    </row>
    <row r="167" spans="1:12" x14ac:dyDescent="0.2">
      <c r="A167" s="144" t="s">
        <v>429</v>
      </c>
      <c r="B167" s="22" t="s">
        <v>213</v>
      </c>
      <c r="C167" s="23">
        <v>0</v>
      </c>
      <c r="D167" s="27" t="str">
        <f>IF($B167="N/A","N/A",IF(C167&gt;10,"No",IF(C167&lt;-10,"No","Yes")))</f>
        <v>N/A</v>
      </c>
      <c r="E167" s="23">
        <v>0</v>
      </c>
      <c r="F167" s="27" t="str">
        <f>IF($B167="N/A","N/A",IF(E167&gt;10,"No",IF(E167&lt;-10,"No","Yes")))</f>
        <v>N/A</v>
      </c>
      <c r="G167" s="23">
        <v>0</v>
      </c>
      <c r="H167" s="27" t="str">
        <f>IF($B167="N/A","N/A",IF(G167&gt;10,"No",IF(G167&lt;-10,"No","Yes")))</f>
        <v>N/A</v>
      </c>
      <c r="I167" s="8" t="s">
        <v>1749</v>
      </c>
      <c r="J167" s="8" t="s">
        <v>1749</v>
      </c>
      <c r="K167" s="28" t="s">
        <v>739</v>
      </c>
      <c r="L167" s="112" t="str">
        <f t="shared" si="57"/>
        <v>N/A</v>
      </c>
    </row>
    <row r="168" spans="1:12" x14ac:dyDescent="0.2">
      <c r="A168" s="144" t="s">
        <v>430</v>
      </c>
      <c r="B168" s="22" t="s">
        <v>213</v>
      </c>
      <c r="C168" s="23">
        <v>0</v>
      </c>
      <c r="D168" s="27" t="str">
        <f>IF($B168="N/A","N/A",IF(C168&gt;10,"No",IF(C168&lt;-10,"No","Yes")))</f>
        <v>N/A</v>
      </c>
      <c r="E168" s="23">
        <v>0</v>
      </c>
      <c r="F168" s="27" t="str">
        <f>IF($B168="N/A","N/A",IF(E168&gt;10,"No",IF(E168&lt;-10,"No","Yes")))</f>
        <v>N/A</v>
      </c>
      <c r="G168" s="23">
        <v>0</v>
      </c>
      <c r="H168" s="27" t="str">
        <f>IF($B168="N/A","N/A",IF(G168&gt;10,"No",IF(G168&lt;-10,"No","Yes")))</f>
        <v>N/A</v>
      </c>
      <c r="I168" s="8" t="s">
        <v>1749</v>
      </c>
      <c r="J168" s="8" t="s">
        <v>1749</v>
      </c>
      <c r="K168" s="28" t="s">
        <v>739</v>
      </c>
      <c r="L168" s="112" t="str">
        <f t="shared" si="57"/>
        <v>N/A</v>
      </c>
    </row>
    <row r="169" spans="1:12" x14ac:dyDescent="0.2">
      <c r="A169" s="144" t="s">
        <v>431</v>
      </c>
      <c r="B169" s="22" t="s">
        <v>213</v>
      </c>
      <c r="C169" s="23">
        <v>0</v>
      </c>
      <c r="D169" s="27" t="str">
        <f>IF($B169="N/A","N/A",IF(C169&gt;10,"No",IF(C169&lt;-10,"No","Yes")))</f>
        <v>N/A</v>
      </c>
      <c r="E169" s="23">
        <v>0</v>
      </c>
      <c r="F169" s="27" t="str">
        <f>IF($B169="N/A","N/A",IF(E169&gt;10,"No",IF(E169&lt;-10,"No","Yes")))</f>
        <v>N/A</v>
      </c>
      <c r="G169" s="23">
        <v>0</v>
      </c>
      <c r="H169" s="27" t="str">
        <f>IF($B169="N/A","N/A",IF(G169&gt;10,"No",IF(G169&lt;-10,"No","Yes")))</f>
        <v>N/A</v>
      </c>
      <c r="I169" s="8" t="s">
        <v>1749</v>
      </c>
      <c r="J169" s="8" t="s">
        <v>1749</v>
      </c>
      <c r="K169" s="28" t="s">
        <v>739</v>
      </c>
      <c r="L169" s="112" t="str">
        <f t="shared" si="57"/>
        <v>N/A</v>
      </c>
    </row>
    <row r="170" spans="1:12" x14ac:dyDescent="0.2">
      <c r="A170" s="144" t="s">
        <v>432</v>
      </c>
      <c r="B170" s="22" t="s">
        <v>213</v>
      </c>
      <c r="C170" s="23">
        <v>0</v>
      </c>
      <c r="D170" s="27" t="str">
        <f>IF($B170="N/A","N/A",IF(C170&gt;10,"No",IF(C170&lt;-10,"No","Yes")))</f>
        <v>N/A</v>
      </c>
      <c r="E170" s="23">
        <v>0</v>
      </c>
      <c r="F170" s="27" t="str">
        <f>IF($B170="N/A","N/A",IF(E170&gt;10,"No",IF(E170&lt;-10,"No","Yes")))</f>
        <v>N/A</v>
      </c>
      <c r="G170" s="23">
        <v>0</v>
      </c>
      <c r="H170" s="27" t="str">
        <f>IF($B170="N/A","N/A",IF(G170&gt;10,"No",IF(G170&lt;-10,"No","Yes")))</f>
        <v>N/A</v>
      </c>
      <c r="I170" s="8" t="s">
        <v>1749</v>
      </c>
      <c r="J170" s="8" t="s">
        <v>1749</v>
      </c>
      <c r="K170" s="28" t="s">
        <v>739</v>
      </c>
      <c r="L170" s="112" t="str">
        <f t="shared" si="57"/>
        <v>N/A</v>
      </c>
    </row>
    <row r="171" spans="1:12" x14ac:dyDescent="0.2">
      <c r="A171" s="158" t="s">
        <v>1024</v>
      </c>
      <c r="B171" s="22" t="s">
        <v>213</v>
      </c>
      <c r="C171" s="23">
        <v>0</v>
      </c>
      <c r="D171" s="27" t="str">
        <f t="shared" si="54"/>
        <v>N/A</v>
      </c>
      <c r="E171" s="23">
        <v>0</v>
      </c>
      <c r="F171" s="27" t="str">
        <f t="shared" si="55"/>
        <v>N/A</v>
      </c>
      <c r="G171" s="23">
        <v>0</v>
      </c>
      <c r="H171" s="27" t="str">
        <f t="shared" si="56"/>
        <v>N/A</v>
      </c>
      <c r="I171" s="8" t="s">
        <v>1749</v>
      </c>
      <c r="J171" s="8" t="s">
        <v>1749</v>
      </c>
      <c r="K171" s="28" t="s">
        <v>739</v>
      </c>
      <c r="L171" s="112" t="str">
        <f t="shared" si="57"/>
        <v>N/A</v>
      </c>
    </row>
    <row r="172" spans="1:12" x14ac:dyDescent="0.2">
      <c r="A172" s="144" t="s">
        <v>1025</v>
      </c>
      <c r="B172" s="22" t="s">
        <v>213</v>
      </c>
      <c r="C172" s="23">
        <v>0</v>
      </c>
      <c r="D172" s="27" t="str">
        <f>IF($B172="N/A","N/A",IF(C172&gt;10,"No",IF(C172&lt;-10,"No","Yes")))</f>
        <v>N/A</v>
      </c>
      <c r="E172" s="23">
        <v>0</v>
      </c>
      <c r="F172" s="27" t="str">
        <f>IF($B172="N/A","N/A",IF(E172&gt;10,"No",IF(E172&lt;-10,"No","Yes")))</f>
        <v>N/A</v>
      </c>
      <c r="G172" s="23">
        <v>0</v>
      </c>
      <c r="H172" s="27" t="str">
        <f>IF($B172="N/A","N/A",IF(G172&gt;10,"No",IF(G172&lt;-10,"No","Yes")))</f>
        <v>N/A</v>
      </c>
      <c r="I172" s="8" t="s">
        <v>1749</v>
      </c>
      <c r="J172" s="8" t="s">
        <v>1749</v>
      </c>
      <c r="K172" s="28" t="s">
        <v>739</v>
      </c>
      <c r="L172" s="112" t="str">
        <f t="shared" si="57"/>
        <v>N/A</v>
      </c>
    </row>
    <row r="173" spans="1:12" x14ac:dyDescent="0.2">
      <c r="A173" s="144" t="s">
        <v>1026</v>
      </c>
      <c r="B173" s="22" t="s">
        <v>213</v>
      </c>
      <c r="C173" s="23">
        <v>0</v>
      </c>
      <c r="D173" s="27" t="str">
        <f>IF($B173="N/A","N/A",IF(C173&gt;10,"No",IF(C173&lt;-10,"No","Yes")))</f>
        <v>N/A</v>
      </c>
      <c r="E173" s="23">
        <v>0</v>
      </c>
      <c r="F173" s="27" t="str">
        <f>IF($B173="N/A","N/A",IF(E173&gt;10,"No",IF(E173&lt;-10,"No","Yes")))</f>
        <v>N/A</v>
      </c>
      <c r="G173" s="23">
        <v>0</v>
      </c>
      <c r="H173" s="27" t="str">
        <f>IF($B173="N/A","N/A",IF(G173&gt;10,"No",IF(G173&lt;-10,"No","Yes")))</f>
        <v>N/A</v>
      </c>
      <c r="I173" s="8" t="s">
        <v>1749</v>
      </c>
      <c r="J173" s="8" t="s">
        <v>1749</v>
      </c>
      <c r="K173" s="28" t="s">
        <v>739</v>
      </c>
      <c r="L173" s="112" t="str">
        <f t="shared" si="57"/>
        <v>N/A</v>
      </c>
    </row>
    <row r="174" spans="1:12" ht="25.5" x14ac:dyDescent="0.2">
      <c r="A174" s="144" t="s">
        <v>1027</v>
      </c>
      <c r="B174" s="22" t="s">
        <v>213</v>
      </c>
      <c r="C174" s="23">
        <v>0</v>
      </c>
      <c r="D174" s="27" t="str">
        <f>IF($B174="N/A","N/A",IF(C174&gt;10,"No",IF(C174&lt;-10,"No","Yes")))</f>
        <v>N/A</v>
      </c>
      <c r="E174" s="23">
        <v>0</v>
      </c>
      <c r="F174" s="27" t="str">
        <f>IF($B174="N/A","N/A",IF(E174&gt;10,"No",IF(E174&lt;-10,"No","Yes")))</f>
        <v>N/A</v>
      </c>
      <c r="G174" s="23">
        <v>0</v>
      </c>
      <c r="H174" s="27" t="str">
        <f>IF($B174="N/A","N/A",IF(G174&gt;10,"No",IF(G174&lt;-10,"No","Yes")))</f>
        <v>N/A</v>
      </c>
      <c r="I174" s="8" t="s">
        <v>1749</v>
      </c>
      <c r="J174" s="8" t="s">
        <v>1749</v>
      </c>
      <c r="K174" s="28" t="s">
        <v>739</v>
      </c>
      <c r="L174" s="112" t="str">
        <f t="shared" si="57"/>
        <v>N/A</v>
      </c>
    </row>
    <row r="175" spans="1:12" ht="25.5" x14ac:dyDescent="0.2">
      <c r="A175" s="144" t="s">
        <v>1028</v>
      </c>
      <c r="B175" s="22" t="s">
        <v>213</v>
      </c>
      <c r="C175" s="23">
        <v>0</v>
      </c>
      <c r="D175" s="27" t="str">
        <f>IF($B175="N/A","N/A",IF(C175&gt;10,"No",IF(C175&lt;-10,"No","Yes")))</f>
        <v>N/A</v>
      </c>
      <c r="E175" s="23">
        <v>0</v>
      </c>
      <c r="F175" s="27" t="str">
        <f>IF($B175="N/A","N/A",IF(E175&gt;10,"No",IF(E175&lt;-10,"No","Yes")))</f>
        <v>N/A</v>
      </c>
      <c r="G175" s="23">
        <v>0</v>
      </c>
      <c r="H175" s="27" t="str">
        <f>IF($B175="N/A","N/A",IF(G175&gt;10,"No",IF(G175&lt;-10,"No","Yes")))</f>
        <v>N/A</v>
      </c>
      <c r="I175" s="8" t="s">
        <v>1749</v>
      </c>
      <c r="J175" s="8" t="s">
        <v>1749</v>
      </c>
      <c r="K175" s="28" t="s">
        <v>739</v>
      </c>
      <c r="L175" s="112" t="str">
        <f t="shared" si="57"/>
        <v>N/A</v>
      </c>
    </row>
    <row r="176" spans="1:12" ht="25.5" x14ac:dyDescent="0.2">
      <c r="A176" s="144" t="s">
        <v>1029</v>
      </c>
      <c r="B176" s="22" t="s">
        <v>213</v>
      </c>
      <c r="C176" s="23">
        <v>0</v>
      </c>
      <c r="D176" s="27" t="str">
        <f>IF($B176="N/A","N/A",IF(C176&gt;10,"No",IF(C176&lt;-10,"No","Yes")))</f>
        <v>N/A</v>
      </c>
      <c r="E176" s="23">
        <v>0</v>
      </c>
      <c r="F176" s="27" t="str">
        <f>IF($B176="N/A","N/A",IF(E176&gt;10,"No",IF(E176&lt;-10,"No","Yes")))</f>
        <v>N/A</v>
      </c>
      <c r="G176" s="23">
        <v>0</v>
      </c>
      <c r="H176" s="27" t="str">
        <f>IF($B176="N/A","N/A",IF(G176&gt;10,"No",IF(G176&lt;-10,"No","Yes")))</f>
        <v>N/A</v>
      </c>
      <c r="I176" s="8" t="s">
        <v>1749</v>
      </c>
      <c r="J176" s="8" t="s">
        <v>1749</v>
      </c>
      <c r="K176" s="28" t="s">
        <v>739</v>
      </c>
      <c r="L176" s="112" t="str">
        <f t="shared" si="57"/>
        <v>N/A</v>
      </c>
    </row>
    <row r="177" spans="1:12" x14ac:dyDescent="0.2">
      <c r="A177" s="158" t="s">
        <v>1030</v>
      </c>
      <c r="B177" s="22" t="s">
        <v>213</v>
      </c>
      <c r="C177" s="23">
        <v>0</v>
      </c>
      <c r="D177" s="27" t="str">
        <f t="shared" si="54"/>
        <v>N/A</v>
      </c>
      <c r="E177" s="23">
        <v>0</v>
      </c>
      <c r="F177" s="27" t="str">
        <f t="shared" si="55"/>
        <v>N/A</v>
      </c>
      <c r="G177" s="23">
        <v>0</v>
      </c>
      <c r="H177" s="27" t="str">
        <f t="shared" si="56"/>
        <v>N/A</v>
      </c>
      <c r="I177" s="8" t="s">
        <v>1749</v>
      </c>
      <c r="J177" s="8" t="s">
        <v>1749</v>
      </c>
      <c r="K177" s="28" t="s">
        <v>739</v>
      </c>
      <c r="L177" s="112" t="str">
        <f t="shared" si="57"/>
        <v>N/A</v>
      </c>
    </row>
    <row r="178" spans="1:12" x14ac:dyDescent="0.2">
      <c r="A178" s="144" t="s">
        <v>1031</v>
      </c>
      <c r="B178" s="22" t="s">
        <v>213</v>
      </c>
      <c r="C178" s="23">
        <v>0</v>
      </c>
      <c r="D178" s="27" t="str">
        <f t="shared" si="54"/>
        <v>N/A</v>
      </c>
      <c r="E178" s="23">
        <v>0</v>
      </c>
      <c r="F178" s="27" t="str">
        <f t="shared" si="55"/>
        <v>N/A</v>
      </c>
      <c r="G178" s="23">
        <v>0</v>
      </c>
      <c r="H178" s="27" t="str">
        <f t="shared" si="56"/>
        <v>N/A</v>
      </c>
      <c r="I178" s="8" t="s">
        <v>1749</v>
      </c>
      <c r="J178" s="8" t="s">
        <v>1749</v>
      </c>
      <c r="K178" s="28" t="s">
        <v>739</v>
      </c>
      <c r="L178" s="112" t="str">
        <f t="shared" si="57"/>
        <v>N/A</v>
      </c>
    </row>
    <row r="179" spans="1:12" x14ac:dyDescent="0.2">
      <c r="A179" s="144" t="s">
        <v>1032</v>
      </c>
      <c r="B179" s="22" t="s">
        <v>213</v>
      </c>
      <c r="C179" s="23">
        <v>0</v>
      </c>
      <c r="D179" s="27" t="str">
        <f t="shared" si="54"/>
        <v>N/A</v>
      </c>
      <c r="E179" s="23">
        <v>0</v>
      </c>
      <c r="F179" s="27" t="str">
        <f t="shared" si="55"/>
        <v>N/A</v>
      </c>
      <c r="G179" s="23">
        <v>0</v>
      </c>
      <c r="H179" s="27" t="str">
        <f t="shared" si="56"/>
        <v>N/A</v>
      </c>
      <c r="I179" s="8" t="s">
        <v>1749</v>
      </c>
      <c r="J179" s="8" t="s">
        <v>1749</v>
      </c>
      <c r="K179" s="28" t="s">
        <v>739</v>
      </c>
      <c r="L179" s="112" t="str">
        <f t="shared" si="57"/>
        <v>N/A</v>
      </c>
    </row>
    <row r="180" spans="1:12" x14ac:dyDescent="0.2">
      <c r="A180" s="144" t="s">
        <v>1033</v>
      </c>
      <c r="B180" s="22" t="s">
        <v>213</v>
      </c>
      <c r="C180" s="23">
        <v>0</v>
      </c>
      <c r="D180" s="27" t="str">
        <f t="shared" si="54"/>
        <v>N/A</v>
      </c>
      <c r="E180" s="23">
        <v>0</v>
      </c>
      <c r="F180" s="27" t="str">
        <f t="shared" si="55"/>
        <v>N/A</v>
      </c>
      <c r="G180" s="23">
        <v>0</v>
      </c>
      <c r="H180" s="27" t="str">
        <f t="shared" si="56"/>
        <v>N/A</v>
      </c>
      <c r="I180" s="8" t="s">
        <v>1749</v>
      </c>
      <c r="J180" s="8" t="s">
        <v>1749</v>
      </c>
      <c r="K180" s="28" t="s">
        <v>739</v>
      </c>
      <c r="L180" s="112" t="str">
        <f t="shared" si="57"/>
        <v>N/A</v>
      </c>
    </row>
    <row r="181" spans="1:12" x14ac:dyDescent="0.2">
      <c r="A181" s="144" t="s">
        <v>1034</v>
      </c>
      <c r="B181" s="22" t="s">
        <v>213</v>
      </c>
      <c r="C181" s="23">
        <v>0</v>
      </c>
      <c r="D181" s="27" t="str">
        <f t="shared" si="54"/>
        <v>N/A</v>
      </c>
      <c r="E181" s="23">
        <v>0</v>
      </c>
      <c r="F181" s="27" t="str">
        <f t="shared" si="55"/>
        <v>N/A</v>
      </c>
      <c r="G181" s="23">
        <v>0</v>
      </c>
      <c r="H181" s="27" t="str">
        <f t="shared" si="56"/>
        <v>N/A</v>
      </c>
      <c r="I181" s="8" t="s">
        <v>1749</v>
      </c>
      <c r="J181" s="8" t="s">
        <v>1749</v>
      </c>
      <c r="K181" s="28" t="s">
        <v>739</v>
      </c>
      <c r="L181" s="112" t="str">
        <f t="shared" si="57"/>
        <v>N/A</v>
      </c>
    </row>
    <row r="182" spans="1:12" x14ac:dyDescent="0.2">
      <c r="A182" s="144" t="s">
        <v>1035</v>
      </c>
      <c r="B182" s="22" t="s">
        <v>213</v>
      </c>
      <c r="C182" s="23">
        <v>0</v>
      </c>
      <c r="D182" s="27" t="str">
        <f t="shared" si="54"/>
        <v>N/A</v>
      </c>
      <c r="E182" s="23">
        <v>0</v>
      </c>
      <c r="F182" s="27" t="str">
        <f t="shared" si="55"/>
        <v>N/A</v>
      </c>
      <c r="G182" s="23">
        <v>0</v>
      </c>
      <c r="H182" s="27" t="str">
        <f t="shared" si="56"/>
        <v>N/A</v>
      </c>
      <c r="I182" s="8" t="s">
        <v>1749</v>
      </c>
      <c r="J182" s="8" t="s">
        <v>1749</v>
      </c>
      <c r="K182" s="28" t="s">
        <v>739</v>
      </c>
      <c r="L182" s="112" t="str">
        <f t="shared" si="57"/>
        <v>N/A</v>
      </c>
    </row>
    <row r="183" spans="1:12" x14ac:dyDescent="0.2">
      <c r="A183" s="158" t="s">
        <v>1036</v>
      </c>
      <c r="B183" s="30" t="s">
        <v>213</v>
      </c>
      <c r="C183" s="1">
        <v>0</v>
      </c>
      <c r="D183" s="7" t="str">
        <f t="shared" si="54"/>
        <v>N/A</v>
      </c>
      <c r="E183" s="1">
        <v>0</v>
      </c>
      <c r="F183" s="7" t="str">
        <f t="shared" si="55"/>
        <v>N/A</v>
      </c>
      <c r="G183" s="1">
        <v>0</v>
      </c>
      <c r="H183" s="7" t="str">
        <f t="shared" si="56"/>
        <v>N/A</v>
      </c>
      <c r="I183" s="36" t="s">
        <v>1749</v>
      </c>
      <c r="J183" s="36" t="s">
        <v>1749</v>
      </c>
      <c r="K183" s="30" t="s">
        <v>739</v>
      </c>
      <c r="L183" s="165" t="str">
        <f t="shared" si="57"/>
        <v>N/A</v>
      </c>
    </row>
    <row r="184" spans="1:12" x14ac:dyDescent="0.2">
      <c r="A184" s="144" t="s">
        <v>1037</v>
      </c>
      <c r="B184" s="22" t="s">
        <v>213</v>
      </c>
      <c r="C184" s="23">
        <v>0</v>
      </c>
      <c r="D184" s="27" t="str">
        <f t="shared" si="54"/>
        <v>N/A</v>
      </c>
      <c r="E184" s="23">
        <v>0</v>
      </c>
      <c r="F184" s="27" t="str">
        <f t="shared" si="55"/>
        <v>N/A</v>
      </c>
      <c r="G184" s="23">
        <v>0</v>
      </c>
      <c r="H184" s="27" t="str">
        <f t="shared" si="56"/>
        <v>N/A</v>
      </c>
      <c r="I184" s="8" t="s">
        <v>1749</v>
      </c>
      <c r="J184" s="8" t="s">
        <v>1749</v>
      </c>
      <c r="K184" s="28" t="s">
        <v>739</v>
      </c>
      <c r="L184" s="112" t="str">
        <f t="shared" si="57"/>
        <v>N/A</v>
      </c>
    </row>
    <row r="185" spans="1:12" x14ac:dyDescent="0.2">
      <c r="A185" s="144" t="s">
        <v>1038</v>
      </c>
      <c r="B185" s="22" t="s">
        <v>213</v>
      </c>
      <c r="C185" s="23">
        <v>0</v>
      </c>
      <c r="D185" s="27" t="str">
        <f t="shared" si="54"/>
        <v>N/A</v>
      </c>
      <c r="E185" s="23">
        <v>0</v>
      </c>
      <c r="F185" s="27" t="str">
        <f t="shared" si="55"/>
        <v>N/A</v>
      </c>
      <c r="G185" s="23">
        <v>0</v>
      </c>
      <c r="H185" s="27" t="str">
        <f t="shared" si="56"/>
        <v>N/A</v>
      </c>
      <c r="I185" s="8" t="s">
        <v>1749</v>
      </c>
      <c r="J185" s="8" t="s">
        <v>1749</v>
      </c>
      <c r="K185" s="28" t="s">
        <v>739</v>
      </c>
      <c r="L185" s="112" t="str">
        <f t="shared" si="57"/>
        <v>N/A</v>
      </c>
    </row>
    <row r="186" spans="1:12" ht="25.5" x14ac:dyDescent="0.2">
      <c r="A186" s="144" t="s">
        <v>1039</v>
      </c>
      <c r="B186" s="22" t="s">
        <v>213</v>
      </c>
      <c r="C186" s="23">
        <v>0</v>
      </c>
      <c r="D186" s="27" t="str">
        <f t="shared" si="54"/>
        <v>N/A</v>
      </c>
      <c r="E186" s="23">
        <v>0</v>
      </c>
      <c r="F186" s="27" t="str">
        <f t="shared" si="55"/>
        <v>N/A</v>
      </c>
      <c r="G186" s="23">
        <v>0</v>
      </c>
      <c r="H186" s="27" t="str">
        <f t="shared" si="56"/>
        <v>N/A</v>
      </c>
      <c r="I186" s="8" t="s">
        <v>1749</v>
      </c>
      <c r="J186" s="8" t="s">
        <v>1749</v>
      </c>
      <c r="K186" s="28" t="s">
        <v>739</v>
      </c>
      <c r="L186" s="112" t="str">
        <f t="shared" si="57"/>
        <v>N/A</v>
      </c>
    </row>
    <row r="187" spans="1:12" ht="25.5" x14ac:dyDescent="0.2">
      <c r="A187" s="144" t="s">
        <v>1040</v>
      </c>
      <c r="B187" s="22" t="s">
        <v>213</v>
      </c>
      <c r="C187" s="23">
        <v>0</v>
      </c>
      <c r="D187" s="27" t="str">
        <f t="shared" si="54"/>
        <v>N/A</v>
      </c>
      <c r="E187" s="23">
        <v>0</v>
      </c>
      <c r="F187" s="27" t="str">
        <f t="shared" si="55"/>
        <v>N/A</v>
      </c>
      <c r="G187" s="23">
        <v>0</v>
      </c>
      <c r="H187" s="27" t="str">
        <f t="shared" si="56"/>
        <v>N/A</v>
      </c>
      <c r="I187" s="8" t="s">
        <v>1749</v>
      </c>
      <c r="J187" s="8" t="s">
        <v>1749</v>
      </c>
      <c r="K187" s="28" t="s">
        <v>739</v>
      </c>
      <c r="L187" s="112" t="str">
        <f t="shared" si="57"/>
        <v>N/A</v>
      </c>
    </row>
    <row r="188" spans="1:12" ht="25.5" x14ac:dyDescent="0.2">
      <c r="A188" s="144" t="s">
        <v>1041</v>
      </c>
      <c r="B188" s="22" t="s">
        <v>213</v>
      </c>
      <c r="C188" s="23">
        <v>0</v>
      </c>
      <c r="D188" s="27" t="str">
        <f t="shared" si="54"/>
        <v>N/A</v>
      </c>
      <c r="E188" s="23">
        <v>0</v>
      </c>
      <c r="F188" s="27" t="str">
        <f t="shared" si="55"/>
        <v>N/A</v>
      </c>
      <c r="G188" s="23">
        <v>0</v>
      </c>
      <c r="H188" s="27" t="str">
        <f t="shared" si="56"/>
        <v>N/A</v>
      </c>
      <c r="I188" s="8" t="s">
        <v>1749</v>
      </c>
      <c r="J188" s="8" t="s">
        <v>1749</v>
      </c>
      <c r="K188" s="28" t="s">
        <v>739</v>
      </c>
      <c r="L188" s="112" t="str">
        <f t="shared" si="57"/>
        <v>N/A</v>
      </c>
    </row>
    <row r="189" spans="1:12" x14ac:dyDescent="0.2">
      <c r="A189" s="158" t="s">
        <v>1042</v>
      </c>
      <c r="B189" s="30" t="s">
        <v>213</v>
      </c>
      <c r="C189" s="1">
        <v>0</v>
      </c>
      <c r="D189" s="7" t="str">
        <f t="shared" si="54"/>
        <v>N/A</v>
      </c>
      <c r="E189" s="1">
        <v>0</v>
      </c>
      <c r="F189" s="7" t="str">
        <f t="shared" si="55"/>
        <v>N/A</v>
      </c>
      <c r="G189" s="1">
        <v>0</v>
      </c>
      <c r="H189" s="7" t="str">
        <f t="shared" si="56"/>
        <v>N/A</v>
      </c>
      <c r="I189" s="36" t="s">
        <v>1749</v>
      </c>
      <c r="J189" s="36" t="s">
        <v>1749</v>
      </c>
      <c r="K189" s="30" t="s">
        <v>739</v>
      </c>
      <c r="L189" s="165" t="str">
        <f t="shared" si="57"/>
        <v>N/A</v>
      </c>
    </row>
    <row r="190" spans="1:12" ht="25.5" x14ac:dyDescent="0.2">
      <c r="A190" s="144" t="s">
        <v>1043</v>
      </c>
      <c r="B190" s="22" t="s">
        <v>213</v>
      </c>
      <c r="C190" s="23">
        <v>0</v>
      </c>
      <c r="D190" s="27" t="str">
        <f t="shared" si="54"/>
        <v>N/A</v>
      </c>
      <c r="E190" s="23">
        <v>0</v>
      </c>
      <c r="F190" s="27" t="str">
        <f t="shared" si="55"/>
        <v>N/A</v>
      </c>
      <c r="G190" s="23">
        <v>0</v>
      </c>
      <c r="H190" s="27" t="str">
        <f t="shared" si="56"/>
        <v>N/A</v>
      </c>
      <c r="I190" s="8" t="s">
        <v>1749</v>
      </c>
      <c r="J190" s="8" t="s">
        <v>1749</v>
      </c>
      <c r="K190" s="28" t="s">
        <v>739</v>
      </c>
      <c r="L190" s="112" t="str">
        <f t="shared" si="57"/>
        <v>N/A</v>
      </c>
    </row>
    <row r="191" spans="1:12" ht="25.5" x14ac:dyDescent="0.2">
      <c r="A191" s="144" t="s">
        <v>1044</v>
      </c>
      <c r="B191" s="22" t="s">
        <v>213</v>
      </c>
      <c r="C191" s="23">
        <v>0</v>
      </c>
      <c r="D191" s="27" t="str">
        <f t="shared" si="54"/>
        <v>N/A</v>
      </c>
      <c r="E191" s="23">
        <v>0</v>
      </c>
      <c r="F191" s="27" t="str">
        <f t="shared" si="55"/>
        <v>N/A</v>
      </c>
      <c r="G191" s="23">
        <v>0</v>
      </c>
      <c r="H191" s="27" t="str">
        <f t="shared" si="56"/>
        <v>N/A</v>
      </c>
      <c r="I191" s="8" t="s">
        <v>1749</v>
      </c>
      <c r="J191" s="8" t="s">
        <v>1749</v>
      </c>
      <c r="K191" s="28" t="s">
        <v>739</v>
      </c>
      <c r="L191" s="112" t="str">
        <f t="shared" si="57"/>
        <v>N/A</v>
      </c>
    </row>
    <row r="192" spans="1:12" ht="25.5" x14ac:dyDescent="0.2">
      <c r="A192" s="144" t="s">
        <v>1045</v>
      </c>
      <c r="B192" s="22" t="s">
        <v>213</v>
      </c>
      <c r="C192" s="23">
        <v>0</v>
      </c>
      <c r="D192" s="27" t="str">
        <f t="shared" si="54"/>
        <v>N/A</v>
      </c>
      <c r="E192" s="23">
        <v>0</v>
      </c>
      <c r="F192" s="27" t="str">
        <f t="shared" si="55"/>
        <v>N/A</v>
      </c>
      <c r="G192" s="23">
        <v>0</v>
      </c>
      <c r="H192" s="27" t="str">
        <f t="shared" si="56"/>
        <v>N/A</v>
      </c>
      <c r="I192" s="8" t="s">
        <v>1749</v>
      </c>
      <c r="J192" s="8" t="s">
        <v>1749</v>
      </c>
      <c r="K192" s="28" t="s">
        <v>739</v>
      </c>
      <c r="L192" s="112" t="str">
        <f t="shared" si="57"/>
        <v>N/A</v>
      </c>
    </row>
    <row r="193" spans="1:12" ht="25.5" x14ac:dyDescent="0.2">
      <c r="A193" s="144" t="s">
        <v>1046</v>
      </c>
      <c r="B193" s="22" t="s">
        <v>213</v>
      </c>
      <c r="C193" s="23">
        <v>0</v>
      </c>
      <c r="D193" s="27" t="str">
        <f t="shared" si="54"/>
        <v>N/A</v>
      </c>
      <c r="E193" s="23">
        <v>0</v>
      </c>
      <c r="F193" s="27" t="str">
        <f t="shared" si="55"/>
        <v>N/A</v>
      </c>
      <c r="G193" s="23">
        <v>0</v>
      </c>
      <c r="H193" s="27" t="str">
        <f t="shared" si="56"/>
        <v>N/A</v>
      </c>
      <c r="I193" s="8" t="s">
        <v>1749</v>
      </c>
      <c r="J193" s="8" t="s">
        <v>1749</v>
      </c>
      <c r="K193" s="28" t="s">
        <v>739</v>
      </c>
      <c r="L193" s="112" t="str">
        <f t="shared" si="57"/>
        <v>N/A</v>
      </c>
    </row>
    <row r="194" spans="1:12" ht="25.5" x14ac:dyDescent="0.2">
      <c r="A194" s="144" t="s">
        <v>1047</v>
      </c>
      <c r="B194" s="22" t="s">
        <v>213</v>
      </c>
      <c r="C194" s="23">
        <v>0</v>
      </c>
      <c r="D194" s="27" t="str">
        <f t="shared" si="54"/>
        <v>N/A</v>
      </c>
      <c r="E194" s="23">
        <v>0</v>
      </c>
      <c r="F194" s="27" t="str">
        <f t="shared" si="55"/>
        <v>N/A</v>
      </c>
      <c r="G194" s="23">
        <v>0</v>
      </c>
      <c r="H194" s="27" t="str">
        <f t="shared" si="56"/>
        <v>N/A</v>
      </c>
      <c r="I194" s="8" t="s">
        <v>1749</v>
      </c>
      <c r="J194" s="8" t="s">
        <v>1749</v>
      </c>
      <c r="K194" s="28" t="s">
        <v>739</v>
      </c>
      <c r="L194" s="112" t="str">
        <f t="shared" si="57"/>
        <v>N/A</v>
      </c>
    </row>
    <row r="195" spans="1:12" x14ac:dyDescent="0.2">
      <c r="A195" s="158" t="s">
        <v>1048</v>
      </c>
      <c r="B195" s="30" t="s">
        <v>213</v>
      </c>
      <c r="C195" s="1">
        <v>0</v>
      </c>
      <c r="D195" s="7" t="str">
        <f t="shared" si="54"/>
        <v>N/A</v>
      </c>
      <c r="E195" s="1">
        <v>0</v>
      </c>
      <c r="F195" s="7" t="str">
        <f t="shared" si="55"/>
        <v>N/A</v>
      </c>
      <c r="G195" s="1">
        <v>0</v>
      </c>
      <c r="H195" s="7" t="str">
        <f t="shared" si="56"/>
        <v>N/A</v>
      </c>
      <c r="I195" s="36" t="s">
        <v>1749</v>
      </c>
      <c r="J195" s="36" t="s">
        <v>1749</v>
      </c>
      <c r="K195" s="30" t="s">
        <v>739</v>
      </c>
      <c r="L195" s="165" t="str">
        <f t="shared" si="57"/>
        <v>N/A</v>
      </c>
    </row>
    <row r="196" spans="1:12" ht="25.5" x14ac:dyDescent="0.2">
      <c r="A196" s="144" t="s">
        <v>1049</v>
      </c>
      <c r="B196" s="22" t="s">
        <v>213</v>
      </c>
      <c r="C196" s="23">
        <v>0</v>
      </c>
      <c r="D196" s="27" t="str">
        <f t="shared" si="54"/>
        <v>N/A</v>
      </c>
      <c r="E196" s="23">
        <v>0</v>
      </c>
      <c r="F196" s="27" t="str">
        <f t="shared" si="55"/>
        <v>N/A</v>
      </c>
      <c r="G196" s="23">
        <v>0</v>
      </c>
      <c r="H196" s="27" t="str">
        <f t="shared" si="56"/>
        <v>N/A</v>
      </c>
      <c r="I196" s="8" t="s">
        <v>1749</v>
      </c>
      <c r="J196" s="8" t="s">
        <v>1749</v>
      </c>
      <c r="K196" s="28" t="s">
        <v>739</v>
      </c>
      <c r="L196" s="112" t="str">
        <f t="shared" si="57"/>
        <v>N/A</v>
      </c>
    </row>
    <row r="197" spans="1:12" ht="25.5" x14ac:dyDescent="0.2">
      <c r="A197" s="144" t="s">
        <v>1050</v>
      </c>
      <c r="B197" s="22" t="s">
        <v>213</v>
      </c>
      <c r="C197" s="23">
        <v>0</v>
      </c>
      <c r="D197" s="27" t="str">
        <f t="shared" si="54"/>
        <v>N/A</v>
      </c>
      <c r="E197" s="23">
        <v>0</v>
      </c>
      <c r="F197" s="27" t="str">
        <f t="shared" si="55"/>
        <v>N/A</v>
      </c>
      <c r="G197" s="23">
        <v>0</v>
      </c>
      <c r="H197" s="27" t="str">
        <f t="shared" si="56"/>
        <v>N/A</v>
      </c>
      <c r="I197" s="8" t="s">
        <v>1749</v>
      </c>
      <c r="J197" s="8" t="s">
        <v>1749</v>
      </c>
      <c r="K197" s="28" t="s">
        <v>739</v>
      </c>
      <c r="L197" s="112" t="str">
        <f t="shared" si="57"/>
        <v>N/A</v>
      </c>
    </row>
    <row r="198" spans="1:12" ht="25.5" x14ac:dyDescent="0.2">
      <c r="A198" s="144" t="s">
        <v>1051</v>
      </c>
      <c r="B198" s="22" t="s">
        <v>213</v>
      </c>
      <c r="C198" s="23">
        <v>0</v>
      </c>
      <c r="D198" s="27" t="str">
        <f t="shared" si="54"/>
        <v>N/A</v>
      </c>
      <c r="E198" s="23">
        <v>0</v>
      </c>
      <c r="F198" s="27" t="str">
        <f t="shared" si="55"/>
        <v>N/A</v>
      </c>
      <c r="G198" s="23">
        <v>0</v>
      </c>
      <c r="H198" s="27" t="str">
        <f t="shared" si="56"/>
        <v>N/A</v>
      </c>
      <c r="I198" s="8" t="s">
        <v>1749</v>
      </c>
      <c r="J198" s="8" t="s">
        <v>1749</v>
      </c>
      <c r="K198" s="28" t="s">
        <v>739</v>
      </c>
      <c r="L198" s="112" t="str">
        <f t="shared" si="57"/>
        <v>N/A</v>
      </c>
    </row>
    <row r="199" spans="1:12" ht="25.5" x14ac:dyDescent="0.2">
      <c r="A199" s="144" t="s">
        <v>1052</v>
      </c>
      <c r="B199" s="22" t="s">
        <v>213</v>
      </c>
      <c r="C199" s="23">
        <v>0</v>
      </c>
      <c r="D199" s="27" t="str">
        <f t="shared" si="54"/>
        <v>N/A</v>
      </c>
      <c r="E199" s="23">
        <v>0</v>
      </c>
      <c r="F199" s="27" t="str">
        <f t="shared" si="55"/>
        <v>N/A</v>
      </c>
      <c r="G199" s="23">
        <v>0</v>
      </c>
      <c r="H199" s="27" t="str">
        <f t="shared" si="56"/>
        <v>N/A</v>
      </c>
      <c r="I199" s="8" t="s">
        <v>1749</v>
      </c>
      <c r="J199" s="8" t="s">
        <v>1749</v>
      </c>
      <c r="K199" s="28" t="s">
        <v>739</v>
      </c>
      <c r="L199" s="112" t="str">
        <f t="shared" si="57"/>
        <v>N/A</v>
      </c>
    </row>
    <row r="200" spans="1:12" ht="25.5" x14ac:dyDescent="0.2">
      <c r="A200" s="144" t="s">
        <v>1053</v>
      </c>
      <c r="B200" s="22" t="s">
        <v>213</v>
      </c>
      <c r="C200" s="23">
        <v>0</v>
      </c>
      <c r="D200" s="27" t="str">
        <f t="shared" si="54"/>
        <v>N/A</v>
      </c>
      <c r="E200" s="23">
        <v>0</v>
      </c>
      <c r="F200" s="27" t="str">
        <f t="shared" si="55"/>
        <v>N/A</v>
      </c>
      <c r="G200" s="23">
        <v>0</v>
      </c>
      <c r="H200" s="27" t="str">
        <f t="shared" si="56"/>
        <v>N/A</v>
      </c>
      <c r="I200" s="8" t="s">
        <v>1749</v>
      </c>
      <c r="J200" s="8" t="s">
        <v>1749</v>
      </c>
      <c r="K200" s="28" t="s">
        <v>739</v>
      </c>
      <c r="L200" s="112" t="str">
        <f t="shared" si="57"/>
        <v>N/A</v>
      </c>
    </row>
    <row r="201" spans="1:12" x14ac:dyDescent="0.2">
      <c r="A201" s="158" t="s">
        <v>1054</v>
      </c>
      <c r="B201" s="30" t="s">
        <v>213</v>
      </c>
      <c r="C201" s="1">
        <v>0</v>
      </c>
      <c r="D201" s="7" t="str">
        <f t="shared" si="54"/>
        <v>N/A</v>
      </c>
      <c r="E201" s="1">
        <v>0</v>
      </c>
      <c r="F201" s="7" t="str">
        <f t="shared" si="55"/>
        <v>N/A</v>
      </c>
      <c r="G201" s="1">
        <v>0</v>
      </c>
      <c r="H201" s="7" t="str">
        <f t="shared" si="56"/>
        <v>N/A</v>
      </c>
      <c r="I201" s="36" t="s">
        <v>1749</v>
      </c>
      <c r="J201" s="36" t="s">
        <v>1749</v>
      </c>
      <c r="K201" s="30" t="s">
        <v>739</v>
      </c>
      <c r="L201" s="165" t="str">
        <f t="shared" si="57"/>
        <v>N/A</v>
      </c>
    </row>
    <row r="202" spans="1:12" x14ac:dyDescent="0.2">
      <c r="A202" s="144" t="s">
        <v>1055</v>
      </c>
      <c r="B202" s="22" t="s">
        <v>213</v>
      </c>
      <c r="C202" s="23">
        <v>0</v>
      </c>
      <c r="D202" s="27" t="str">
        <f t="shared" si="54"/>
        <v>N/A</v>
      </c>
      <c r="E202" s="23">
        <v>0</v>
      </c>
      <c r="F202" s="27" t="str">
        <f t="shared" si="55"/>
        <v>N/A</v>
      </c>
      <c r="G202" s="23">
        <v>0</v>
      </c>
      <c r="H202" s="27" t="str">
        <f t="shared" si="56"/>
        <v>N/A</v>
      </c>
      <c r="I202" s="8" t="s">
        <v>1749</v>
      </c>
      <c r="J202" s="8" t="s">
        <v>1749</v>
      </c>
      <c r="K202" s="28" t="s">
        <v>739</v>
      </c>
      <c r="L202" s="112" t="str">
        <f t="shared" si="57"/>
        <v>N/A</v>
      </c>
    </row>
    <row r="203" spans="1:12" x14ac:dyDescent="0.2">
      <c r="A203" s="144" t="s">
        <v>1056</v>
      </c>
      <c r="B203" s="22" t="s">
        <v>213</v>
      </c>
      <c r="C203" s="23">
        <v>0</v>
      </c>
      <c r="D203" s="27" t="str">
        <f t="shared" si="54"/>
        <v>N/A</v>
      </c>
      <c r="E203" s="23">
        <v>0</v>
      </c>
      <c r="F203" s="27" t="str">
        <f t="shared" si="55"/>
        <v>N/A</v>
      </c>
      <c r="G203" s="23">
        <v>0</v>
      </c>
      <c r="H203" s="27" t="str">
        <f t="shared" si="56"/>
        <v>N/A</v>
      </c>
      <c r="I203" s="8" t="s">
        <v>1749</v>
      </c>
      <c r="J203" s="8" t="s">
        <v>1749</v>
      </c>
      <c r="K203" s="28" t="s">
        <v>739</v>
      </c>
      <c r="L203" s="112" t="str">
        <f t="shared" si="57"/>
        <v>N/A</v>
      </c>
    </row>
    <row r="204" spans="1:12" ht="25.5" x14ac:dyDescent="0.2">
      <c r="A204" s="144" t="s">
        <v>1057</v>
      </c>
      <c r="B204" s="22" t="s">
        <v>213</v>
      </c>
      <c r="C204" s="23">
        <v>0</v>
      </c>
      <c r="D204" s="27" t="str">
        <f t="shared" si="54"/>
        <v>N/A</v>
      </c>
      <c r="E204" s="23">
        <v>0</v>
      </c>
      <c r="F204" s="27" t="str">
        <f t="shared" si="55"/>
        <v>N/A</v>
      </c>
      <c r="G204" s="23">
        <v>0</v>
      </c>
      <c r="H204" s="27" t="str">
        <f t="shared" si="56"/>
        <v>N/A</v>
      </c>
      <c r="I204" s="8" t="s">
        <v>1749</v>
      </c>
      <c r="J204" s="8" t="s">
        <v>1749</v>
      </c>
      <c r="K204" s="28" t="s">
        <v>739</v>
      </c>
      <c r="L204" s="112" t="str">
        <f t="shared" si="57"/>
        <v>N/A</v>
      </c>
    </row>
    <row r="205" spans="1:12" ht="25.5" x14ac:dyDescent="0.2">
      <c r="A205" s="144" t="s">
        <v>1058</v>
      </c>
      <c r="B205" s="22" t="s">
        <v>213</v>
      </c>
      <c r="C205" s="23">
        <v>0</v>
      </c>
      <c r="D205" s="27" t="str">
        <f t="shared" si="54"/>
        <v>N/A</v>
      </c>
      <c r="E205" s="23">
        <v>0</v>
      </c>
      <c r="F205" s="27" t="str">
        <f t="shared" si="55"/>
        <v>N/A</v>
      </c>
      <c r="G205" s="23">
        <v>0</v>
      </c>
      <c r="H205" s="27" t="str">
        <f t="shared" si="56"/>
        <v>N/A</v>
      </c>
      <c r="I205" s="8" t="s">
        <v>1749</v>
      </c>
      <c r="J205" s="8" t="s">
        <v>1749</v>
      </c>
      <c r="K205" s="28" t="s">
        <v>739</v>
      </c>
      <c r="L205" s="112" t="str">
        <f t="shared" si="57"/>
        <v>N/A</v>
      </c>
    </row>
    <row r="206" spans="1:12" ht="25.5" x14ac:dyDescent="0.2">
      <c r="A206" s="144" t="s">
        <v>1059</v>
      </c>
      <c r="B206" s="22" t="s">
        <v>213</v>
      </c>
      <c r="C206" s="23">
        <v>0</v>
      </c>
      <c r="D206" s="27" t="str">
        <f t="shared" si="54"/>
        <v>N/A</v>
      </c>
      <c r="E206" s="23">
        <v>0</v>
      </c>
      <c r="F206" s="27" t="str">
        <f t="shared" si="55"/>
        <v>N/A</v>
      </c>
      <c r="G206" s="23">
        <v>0</v>
      </c>
      <c r="H206" s="27" t="str">
        <f t="shared" si="56"/>
        <v>N/A</v>
      </c>
      <c r="I206" s="8" t="s">
        <v>1749</v>
      </c>
      <c r="J206" s="8" t="s">
        <v>1749</v>
      </c>
      <c r="K206" s="28" t="s">
        <v>739</v>
      </c>
      <c r="L206" s="112" t="str">
        <f t="shared" si="57"/>
        <v>N/A</v>
      </c>
    </row>
    <row r="207" spans="1:12" x14ac:dyDescent="0.2">
      <c r="A207" s="158" t="s">
        <v>1060</v>
      </c>
      <c r="B207" s="22" t="s">
        <v>213</v>
      </c>
      <c r="C207" s="23">
        <v>0</v>
      </c>
      <c r="D207" s="27" t="str">
        <f t="shared" si="54"/>
        <v>N/A</v>
      </c>
      <c r="E207" s="23">
        <v>0</v>
      </c>
      <c r="F207" s="27" t="str">
        <f t="shared" si="55"/>
        <v>N/A</v>
      </c>
      <c r="G207" s="23">
        <v>0</v>
      </c>
      <c r="H207" s="27" t="str">
        <f t="shared" si="56"/>
        <v>N/A</v>
      </c>
      <c r="I207" s="8" t="s">
        <v>1749</v>
      </c>
      <c r="J207" s="8" t="s">
        <v>1749</v>
      </c>
      <c r="K207" s="28" t="s">
        <v>739</v>
      </c>
      <c r="L207" s="112" t="str">
        <f t="shared" si="57"/>
        <v>N/A</v>
      </c>
    </row>
    <row r="208" spans="1:12" ht="25.5" x14ac:dyDescent="0.2">
      <c r="A208" s="144" t="s">
        <v>1061</v>
      </c>
      <c r="B208" s="22" t="s">
        <v>213</v>
      </c>
      <c r="C208" s="23">
        <v>0</v>
      </c>
      <c r="D208" s="27" t="str">
        <f t="shared" si="54"/>
        <v>N/A</v>
      </c>
      <c r="E208" s="23">
        <v>0</v>
      </c>
      <c r="F208" s="27" t="str">
        <f t="shared" si="55"/>
        <v>N/A</v>
      </c>
      <c r="G208" s="23">
        <v>0</v>
      </c>
      <c r="H208" s="27" t="str">
        <f t="shared" si="56"/>
        <v>N/A</v>
      </c>
      <c r="I208" s="8" t="s">
        <v>1749</v>
      </c>
      <c r="J208" s="8" t="s">
        <v>1749</v>
      </c>
      <c r="K208" s="28" t="s">
        <v>739</v>
      </c>
      <c r="L208" s="112" t="str">
        <f t="shared" si="57"/>
        <v>N/A</v>
      </c>
    </row>
    <row r="209" spans="1:12" x14ac:dyDescent="0.2">
      <c r="A209" s="144" t="s">
        <v>1062</v>
      </c>
      <c r="B209" s="22" t="s">
        <v>213</v>
      </c>
      <c r="C209" s="23">
        <v>0</v>
      </c>
      <c r="D209" s="27" t="str">
        <f t="shared" si="54"/>
        <v>N/A</v>
      </c>
      <c r="E209" s="23">
        <v>0</v>
      </c>
      <c r="F209" s="27" t="str">
        <f t="shared" si="55"/>
        <v>N/A</v>
      </c>
      <c r="G209" s="23">
        <v>0</v>
      </c>
      <c r="H209" s="27" t="str">
        <f t="shared" si="56"/>
        <v>N/A</v>
      </c>
      <c r="I209" s="8" t="s">
        <v>1749</v>
      </c>
      <c r="J209" s="8" t="s">
        <v>1749</v>
      </c>
      <c r="K209" s="28" t="s">
        <v>739</v>
      </c>
      <c r="L209" s="112" t="str">
        <f t="shared" si="57"/>
        <v>N/A</v>
      </c>
    </row>
    <row r="210" spans="1:12" ht="25.5" x14ac:dyDescent="0.2">
      <c r="A210" s="144" t="s">
        <v>1063</v>
      </c>
      <c r="B210" s="22" t="s">
        <v>213</v>
      </c>
      <c r="C210" s="23">
        <v>0</v>
      </c>
      <c r="D210" s="27" t="str">
        <f t="shared" si="54"/>
        <v>N/A</v>
      </c>
      <c r="E210" s="23">
        <v>0</v>
      </c>
      <c r="F210" s="27" t="str">
        <f t="shared" si="55"/>
        <v>N/A</v>
      </c>
      <c r="G210" s="23">
        <v>0</v>
      </c>
      <c r="H210" s="27" t="str">
        <f t="shared" si="56"/>
        <v>N/A</v>
      </c>
      <c r="I210" s="8" t="s">
        <v>1749</v>
      </c>
      <c r="J210" s="8" t="s">
        <v>1749</v>
      </c>
      <c r="K210" s="28" t="s">
        <v>739</v>
      </c>
      <c r="L210" s="112" t="str">
        <f t="shared" si="57"/>
        <v>N/A</v>
      </c>
    </row>
    <row r="211" spans="1:12" ht="25.5" x14ac:dyDescent="0.2">
      <c r="A211" s="144" t="s">
        <v>1064</v>
      </c>
      <c r="B211" s="22" t="s">
        <v>213</v>
      </c>
      <c r="C211" s="23">
        <v>0</v>
      </c>
      <c r="D211" s="27" t="str">
        <f t="shared" si="54"/>
        <v>N/A</v>
      </c>
      <c r="E211" s="23">
        <v>0</v>
      </c>
      <c r="F211" s="27" t="str">
        <f t="shared" si="55"/>
        <v>N/A</v>
      </c>
      <c r="G211" s="23">
        <v>0</v>
      </c>
      <c r="H211" s="27" t="str">
        <f t="shared" si="56"/>
        <v>N/A</v>
      </c>
      <c r="I211" s="8" t="s">
        <v>1749</v>
      </c>
      <c r="J211" s="8" t="s">
        <v>1749</v>
      </c>
      <c r="K211" s="28" t="s">
        <v>739</v>
      </c>
      <c r="L211" s="112" t="str">
        <f t="shared" si="57"/>
        <v>N/A</v>
      </c>
    </row>
    <row r="212" spans="1:12" ht="25.5" x14ac:dyDescent="0.2">
      <c r="A212" s="144" t="s">
        <v>1065</v>
      </c>
      <c r="B212" s="22" t="s">
        <v>213</v>
      </c>
      <c r="C212" s="23">
        <v>0</v>
      </c>
      <c r="D212" s="27" t="str">
        <f t="shared" si="54"/>
        <v>N/A</v>
      </c>
      <c r="E212" s="23">
        <v>0</v>
      </c>
      <c r="F212" s="27" t="str">
        <f t="shared" si="55"/>
        <v>N/A</v>
      </c>
      <c r="G212" s="23">
        <v>0</v>
      </c>
      <c r="H212" s="27" t="str">
        <f t="shared" si="56"/>
        <v>N/A</v>
      </c>
      <c r="I212" s="8" t="s">
        <v>1749</v>
      </c>
      <c r="J212" s="8" t="s">
        <v>1749</v>
      </c>
      <c r="K212" s="28" t="s">
        <v>739</v>
      </c>
      <c r="L212" s="112" t="str">
        <f t="shared" si="57"/>
        <v>N/A</v>
      </c>
    </row>
    <row r="213" spans="1:12" x14ac:dyDescent="0.2">
      <c r="A213" s="158" t="s">
        <v>1066</v>
      </c>
      <c r="B213" s="22" t="s">
        <v>213</v>
      </c>
      <c r="C213" s="23">
        <v>0</v>
      </c>
      <c r="D213" s="27" t="str">
        <f t="shared" si="54"/>
        <v>N/A</v>
      </c>
      <c r="E213" s="23">
        <v>0</v>
      </c>
      <c r="F213" s="27" t="str">
        <f t="shared" si="55"/>
        <v>N/A</v>
      </c>
      <c r="G213" s="23">
        <v>0</v>
      </c>
      <c r="H213" s="27" t="str">
        <f t="shared" si="56"/>
        <v>N/A</v>
      </c>
      <c r="I213" s="8" t="s">
        <v>1749</v>
      </c>
      <c r="J213" s="8" t="s">
        <v>1749</v>
      </c>
      <c r="K213" s="28" t="s">
        <v>739</v>
      </c>
      <c r="L213" s="112" t="str">
        <f t="shared" si="57"/>
        <v>N/A</v>
      </c>
    </row>
    <row r="214" spans="1:12" ht="25.5" x14ac:dyDescent="0.2">
      <c r="A214" s="144" t="s">
        <v>1067</v>
      </c>
      <c r="B214" s="22" t="s">
        <v>213</v>
      </c>
      <c r="C214" s="23">
        <v>0</v>
      </c>
      <c r="D214" s="27" t="str">
        <f t="shared" si="54"/>
        <v>N/A</v>
      </c>
      <c r="E214" s="23">
        <v>0</v>
      </c>
      <c r="F214" s="27" t="str">
        <f t="shared" si="55"/>
        <v>N/A</v>
      </c>
      <c r="G214" s="23">
        <v>0</v>
      </c>
      <c r="H214" s="27" t="str">
        <f t="shared" si="56"/>
        <v>N/A</v>
      </c>
      <c r="I214" s="8" t="s">
        <v>1749</v>
      </c>
      <c r="J214" s="8" t="s">
        <v>1749</v>
      </c>
      <c r="K214" s="28" t="s">
        <v>739</v>
      </c>
      <c r="L214" s="112" t="str">
        <f t="shared" si="57"/>
        <v>N/A</v>
      </c>
    </row>
    <row r="215" spans="1:12" ht="25.5" x14ac:dyDescent="0.2">
      <c r="A215" s="144" t="s">
        <v>1068</v>
      </c>
      <c r="B215" s="22" t="s">
        <v>213</v>
      </c>
      <c r="C215" s="23">
        <v>0</v>
      </c>
      <c r="D215" s="27" t="str">
        <f t="shared" si="54"/>
        <v>N/A</v>
      </c>
      <c r="E215" s="23">
        <v>0</v>
      </c>
      <c r="F215" s="27" t="str">
        <f t="shared" si="55"/>
        <v>N/A</v>
      </c>
      <c r="G215" s="23">
        <v>0</v>
      </c>
      <c r="H215" s="27" t="str">
        <f t="shared" si="56"/>
        <v>N/A</v>
      </c>
      <c r="I215" s="8" t="s">
        <v>1749</v>
      </c>
      <c r="J215" s="8" t="s">
        <v>1749</v>
      </c>
      <c r="K215" s="28" t="s">
        <v>739</v>
      </c>
      <c r="L215" s="112" t="str">
        <f t="shared" si="57"/>
        <v>N/A</v>
      </c>
    </row>
    <row r="216" spans="1:12" ht="25.5" x14ac:dyDescent="0.2">
      <c r="A216" s="144" t="s">
        <v>1069</v>
      </c>
      <c r="B216" s="22" t="s">
        <v>213</v>
      </c>
      <c r="C216" s="23">
        <v>0</v>
      </c>
      <c r="D216" s="27" t="str">
        <f t="shared" si="54"/>
        <v>N/A</v>
      </c>
      <c r="E216" s="23">
        <v>0</v>
      </c>
      <c r="F216" s="27" t="str">
        <f t="shared" si="55"/>
        <v>N/A</v>
      </c>
      <c r="G216" s="23">
        <v>0</v>
      </c>
      <c r="H216" s="27" t="str">
        <f t="shared" si="56"/>
        <v>N/A</v>
      </c>
      <c r="I216" s="8" t="s">
        <v>1749</v>
      </c>
      <c r="J216" s="8" t="s">
        <v>1749</v>
      </c>
      <c r="K216" s="28" t="s">
        <v>739</v>
      </c>
      <c r="L216" s="112" t="str">
        <f t="shared" si="57"/>
        <v>N/A</v>
      </c>
    </row>
    <row r="217" spans="1:12" ht="25.5" x14ac:dyDescent="0.2">
      <c r="A217" s="144" t="s">
        <v>1070</v>
      </c>
      <c r="B217" s="22" t="s">
        <v>213</v>
      </c>
      <c r="C217" s="23">
        <v>0</v>
      </c>
      <c r="D217" s="27" t="str">
        <f t="shared" si="54"/>
        <v>N/A</v>
      </c>
      <c r="E217" s="23">
        <v>0</v>
      </c>
      <c r="F217" s="27" t="str">
        <f t="shared" si="55"/>
        <v>N/A</v>
      </c>
      <c r="G217" s="23">
        <v>0</v>
      </c>
      <c r="H217" s="27" t="str">
        <f t="shared" si="56"/>
        <v>N/A</v>
      </c>
      <c r="I217" s="8" t="s">
        <v>1749</v>
      </c>
      <c r="J217" s="8" t="s">
        <v>1749</v>
      </c>
      <c r="K217" s="28" t="s">
        <v>739</v>
      </c>
      <c r="L217" s="112" t="str">
        <f t="shared" si="57"/>
        <v>N/A</v>
      </c>
    </row>
    <row r="218" spans="1:12" ht="25.5" x14ac:dyDescent="0.2">
      <c r="A218" s="144" t="s">
        <v>1071</v>
      </c>
      <c r="B218" s="22" t="s">
        <v>213</v>
      </c>
      <c r="C218" s="23">
        <v>0</v>
      </c>
      <c r="D218" s="27" t="str">
        <f t="shared" si="54"/>
        <v>N/A</v>
      </c>
      <c r="E218" s="23">
        <v>0</v>
      </c>
      <c r="F218" s="27" t="str">
        <f t="shared" si="55"/>
        <v>N/A</v>
      </c>
      <c r="G218" s="23">
        <v>0</v>
      </c>
      <c r="H218" s="27" t="str">
        <f t="shared" si="56"/>
        <v>N/A</v>
      </c>
      <c r="I218" s="8" t="s">
        <v>1749</v>
      </c>
      <c r="J218" s="8" t="s">
        <v>1749</v>
      </c>
      <c r="K218" s="28" t="s">
        <v>739</v>
      </c>
      <c r="L218" s="112" t="str">
        <f t="shared" si="57"/>
        <v>N/A</v>
      </c>
    </row>
    <row r="219" spans="1:12" x14ac:dyDescent="0.2">
      <c r="A219" s="158" t="s">
        <v>1072</v>
      </c>
      <c r="B219" s="22" t="s">
        <v>213</v>
      </c>
      <c r="C219" s="23">
        <v>0</v>
      </c>
      <c r="D219" s="27" t="str">
        <f t="shared" si="54"/>
        <v>N/A</v>
      </c>
      <c r="E219" s="23">
        <v>0</v>
      </c>
      <c r="F219" s="27" t="str">
        <f t="shared" si="55"/>
        <v>N/A</v>
      </c>
      <c r="G219" s="23">
        <v>0</v>
      </c>
      <c r="H219" s="27" t="str">
        <f t="shared" si="56"/>
        <v>N/A</v>
      </c>
      <c r="I219" s="8" t="s">
        <v>1749</v>
      </c>
      <c r="J219" s="8" t="s">
        <v>1749</v>
      </c>
      <c r="K219" s="28" t="s">
        <v>739</v>
      </c>
      <c r="L219" s="112" t="str">
        <f t="shared" si="57"/>
        <v>N/A</v>
      </c>
    </row>
    <row r="220" spans="1:12" ht="25.5" x14ac:dyDescent="0.2">
      <c r="A220" s="145" t="s">
        <v>1073</v>
      </c>
      <c r="B220" s="22" t="s">
        <v>213</v>
      </c>
      <c r="C220" s="23">
        <v>0</v>
      </c>
      <c r="D220" s="27" t="str">
        <f t="shared" si="54"/>
        <v>N/A</v>
      </c>
      <c r="E220" s="23">
        <v>0</v>
      </c>
      <c r="F220" s="27" t="str">
        <f t="shared" si="55"/>
        <v>N/A</v>
      </c>
      <c r="G220" s="23">
        <v>0</v>
      </c>
      <c r="H220" s="27" t="str">
        <f t="shared" si="56"/>
        <v>N/A</v>
      </c>
      <c r="I220" s="8" t="s">
        <v>1749</v>
      </c>
      <c r="J220" s="8" t="s">
        <v>1749</v>
      </c>
      <c r="K220" s="28" t="s">
        <v>739</v>
      </c>
      <c r="L220" s="112" t="str">
        <f t="shared" si="57"/>
        <v>N/A</v>
      </c>
    </row>
    <row r="221" spans="1:12" ht="25.5" x14ac:dyDescent="0.2">
      <c r="A221" s="145" t="s">
        <v>1074</v>
      </c>
      <c r="B221" s="22" t="s">
        <v>213</v>
      </c>
      <c r="C221" s="23">
        <v>0</v>
      </c>
      <c r="D221" s="27" t="str">
        <f t="shared" si="54"/>
        <v>N/A</v>
      </c>
      <c r="E221" s="23">
        <v>0</v>
      </c>
      <c r="F221" s="27" t="str">
        <f t="shared" si="55"/>
        <v>N/A</v>
      </c>
      <c r="G221" s="23">
        <v>0</v>
      </c>
      <c r="H221" s="27" t="str">
        <f t="shared" si="56"/>
        <v>N/A</v>
      </c>
      <c r="I221" s="8" t="s">
        <v>1749</v>
      </c>
      <c r="J221" s="8" t="s">
        <v>1749</v>
      </c>
      <c r="K221" s="28" t="s">
        <v>739</v>
      </c>
      <c r="L221" s="112" t="str">
        <f t="shared" si="57"/>
        <v>N/A</v>
      </c>
    </row>
    <row r="222" spans="1:12" ht="25.5" x14ac:dyDescent="0.2">
      <c r="A222" s="145" t="s">
        <v>1075</v>
      </c>
      <c r="B222" s="22" t="s">
        <v>213</v>
      </c>
      <c r="C222" s="23">
        <v>0</v>
      </c>
      <c r="D222" s="27" t="str">
        <f t="shared" si="54"/>
        <v>N/A</v>
      </c>
      <c r="E222" s="23">
        <v>0</v>
      </c>
      <c r="F222" s="27" t="str">
        <f t="shared" si="55"/>
        <v>N/A</v>
      </c>
      <c r="G222" s="23">
        <v>0</v>
      </c>
      <c r="H222" s="27" t="str">
        <f t="shared" si="56"/>
        <v>N/A</v>
      </c>
      <c r="I222" s="8" t="s">
        <v>1749</v>
      </c>
      <c r="J222" s="8" t="s">
        <v>1749</v>
      </c>
      <c r="K222" s="28" t="s">
        <v>739</v>
      </c>
      <c r="L222" s="112" t="str">
        <f t="shared" si="57"/>
        <v>N/A</v>
      </c>
    </row>
    <row r="223" spans="1:12" ht="25.5" x14ac:dyDescent="0.2">
      <c r="A223" s="145" t="s">
        <v>1076</v>
      </c>
      <c r="B223" s="22" t="s">
        <v>213</v>
      </c>
      <c r="C223" s="23">
        <v>0</v>
      </c>
      <c r="D223" s="27" t="str">
        <f t="shared" si="54"/>
        <v>N/A</v>
      </c>
      <c r="E223" s="23">
        <v>0</v>
      </c>
      <c r="F223" s="27" t="str">
        <f t="shared" si="55"/>
        <v>N/A</v>
      </c>
      <c r="G223" s="23">
        <v>0</v>
      </c>
      <c r="H223" s="27" t="str">
        <f t="shared" si="56"/>
        <v>N/A</v>
      </c>
      <c r="I223" s="8" t="s">
        <v>1749</v>
      </c>
      <c r="J223" s="8" t="s">
        <v>1749</v>
      </c>
      <c r="K223" s="28" t="s">
        <v>739</v>
      </c>
      <c r="L223" s="112" t="str">
        <f t="shared" si="57"/>
        <v>N/A</v>
      </c>
    </row>
    <row r="224" spans="1:12" ht="25.5" x14ac:dyDescent="0.2">
      <c r="A224" s="145" t="s">
        <v>1077</v>
      </c>
      <c r="B224" s="22" t="s">
        <v>213</v>
      </c>
      <c r="C224" s="23">
        <v>0</v>
      </c>
      <c r="D224" s="27" t="str">
        <f t="shared" si="54"/>
        <v>N/A</v>
      </c>
      <c r="E224" s="23">
        <v>0</v>
      </c>
      <c r="F224" s="27" t="str">
        <f t="shared" si="55"/>
        <v>N/A</v>
      </c>
      <c r="G224" s="23">
        <v>0</v>
      </c>
      <c r="H224" s="27" t="str">
        <f t="shared" ref="H224:H230" si="58">IF($B224="N/A","N/A",IF(G224&gt;10,"No",IF(G224&lt;-10,"No","Yes")))</f>
        <v>N/A</v>
      </c>
      <c r="I224" s="8" t="s">
        <v>1749</v>
      </c>
      <c r="J224" s="8" t="s">
        <v>1749</v>
      </c>
      <c r="K224" s="28" t="s">
        <v>739</v>
      </c>
      <c r="L224" s="112" t="str">
        <f t="shared" ref="L224:L235" si="59">IF(J224="Div by 0", "N/A", IF(K224="N/A","N/A", IF(J224&gt;VALUE(MID(K224,1,2)), "No", IF(J224&lt;-1*VALUE(MID(K224,1,2)), "No", "Yes"))))</f>
        <v>N/A</v>
      </c>
    </row>
    <row r="225" spans="1:12" x14ac:dyDescent="0.2">
      <c r="A225" s="158" t="s">
        <v>1078</v>
      </c>
      <c r="B225" s="22" t="s">
        <v>213</v>
      </c>
      <c r="C225" s="23">
        <v>0</v>
      </c>
      <c r="D225" s="27" t="str">
        <f t="shared" si="54"/>
        <v>N/A</v>
      </c>
      <c r="E225" s="23">
        <v>0</v>
      </c>
      <c r="F225" s="27" t="str">
        <f t="shared" si="55"/>
        <v>N/A</v>
      </c>
      <c r="G225" s="23">
        <v>0</v>
      </c>
      <c r="H225" s="27" t="str">
        <f t="shared" si="58"/>
        <v>N/A</v>
      </c>
      <c r="I225" s="8" t="s">
        <v>1749</v>
      </c>
      <c r="J225" s="8" t="s">
        <v>1749</v>
      </c>
      <c r="K225" s="28" t="s">
        <v>739</v>
      </c>
      <c r="L225" s="112" t="str">
        <f t="shared" si="59"/>
        <v>N/A</v>
      </c>
    </row>
    <row r="226" spans="1:12" ht="25.5" x14ac:dyDescent="0.2">
      <c r="A226" s="145" t="s">
        <v>1079</v>
      </c>
      <c r="B226" s="22" t="s">
        <v>213</v>
      </c>
      <c r="C226" s="23">
        <v>0</v>
      </c>
      <c r="D226" s="27" t="str">
        <f t="shared" si="54"/>
        <v>N/A</v>
      </c>
      <c r="E226" s="23">
        <v>0</v>
      </c>
      <c r="F226" s="27" t="str">
        <f t="shared" si="55"/>
        <v>N/A</v>
      </c>
      <c r="G226" s="23">
        <v>0</v>
      </c>
      <c r="H226" s="27" t="str">
        <f t="shared" si="58"/>
        <v>N/A</v>
      </c>
      <c r="I226" s="8" t="s">
        <v>1749</v>
      </c>
      <c r="J226" s="8" t="s">
        <v>1749</v>
      </c>
      <c r="K226" s="28" t="s">
        <v>739</v>
      </c>
      <c r="L226" s="112" t="str">
        <f t="shared" si="59"/>
        <v>N/A</v>
      </c>
    </row>
    <row r="227" spans="1:12" ht="25.5" x14ac:dyDescent="0.2">
      <c r="A227" s="145" t="s">
        <v>1080</v>
      </c>
      <c r="B227" s="22" t="s">
        <v>213</v>
      </c>
      <c r="C227" s="23">
        <v>0</v>
      </c>
      <c r="D227" s="27" t="str">
        <f t="shared" si="54"/>
        <v>N/A</v>
      </c>
      <c r="E227" s="23">
        <v>0</v>
      </c>
      <c r="F227" s="27" t="str">
        <f t="shared" si="55"/>
        <v>N/A</v>
      </c>
      <c r="G227" s="23">
        <v>0</v>
      </c>
      <c r="H227" s="27" t="str">
        <f t="shared" si="58"/>
        <v>N/A</v>
      </c>
      <c r="I227" s="8" t="s">
        <v>1749</v>
      </c>
      <c r="J227" s="8" t="s">
        <v>1749</v>
      </c>
      <c r="K227" s="28" t="s">
        <v>739</v>
      </c>
      <c r="L227" s="112" t="str">
        <f t="shared" si="59"/>
        <v>N/A</v>
      </c>
    </row>
    <row r="228" spans="1:12" ht="25.5" x14ac:dyDescent="0.2">
      <c r="A228" s="145" t="s">
        <v>1081</v>
      </c>
      <c r="B228" s="22" t="s">
        <v>213</v>
      </c>
      <c r="C228" s="23">
        <v>0</v>
      </c>
      <c r="D228" s="27" t="str">
        <f t="shared" si="54"/>
        <v>N/A</v>
      </c>
      <c r="E228" s="23">
        <v>0</v>
      </c>
      <c r="F228" s="27" t="str">
        <f t="shared" si="55"/>
        <v>N/A</v>
      </c>
      <c r="G228" s="23">
        <v>0</v>
      </c>
      <c r="H228" s="27" t="str">
        <f t="shared" si="58"/>
        <v>N/A</v>
      </c>
      <c r="I228" s="8" t="s">
        <v>1749</v>
      </c>
      <c r="J228" s="8" t="s">
        <v>1749</v>
      </c>
      <c r="K228" s="28" t="s">
        <v>739</v>
      </c>
      <c r="L228" s="112" t="str">
        <f t="shared" si="59"/>
        <v>N/A</v>
      </c>
    </row>
    <row r="229" spans="1:12" ht="25.5" x14ac:dyDescent="0.2">
      <c r="A229" s="145" t="s">
        <v>1082</v>
      </c>
      <c r="B229" s="22" t="s">
        <v>213</v>
      </c>
      <c r="C229" s="23">
        <v>0</v>
      </c>
      <c r="D229" s="27" t="str">
        <f t="shared" si="54"/>
        <v>N/A</v>
      </c>
      <c r="E229" s="23">
        <v>0</v>
      </c>
      <c r="F229" s="27" t="str">
        <f t="shared" si="55"/>
        <v>N/A</v>
      </c>
      <c r="G229" s="23">
        <v>0</v>
      </c>
      <c r="H229" s="27" t="str">
        <f t="shared" si="58"/>
        <v>N/A</v>
      </c>
      <c r="I229" s="8" t="s">
        <v>1749</v>
      </c>
      <c r="J229" s="8" t="s">
        <v>1749</v>
      </c>
      <c r="K229" s="28" t="s">
        <v>739</v>
      </c>
      <c r="L229" s="112" t="str">
        <f t="shared" si="59"/>
        <v>N/A</v>
      </c>
    </row>
    <row r="230" spans="1:12" ht="25.5" x14ac:dyDescent="0.2">
      <c r="A230" s="145" t="s">
        <v>1083</v>
      </c>
      <c r="B230" s="22" t="s">
        <v>213</v>
      </c>
      <c r="C230" s="23">
        <v>0</v>
      </c>
      <c r="D230" s="27" t="str">
        <f t="shared" si="54"/>
        <v>N/A</v>
      </c>
      <c r="E230" s="23">
        <v>0</v>
      </c>
      <c r="F230" s="27" t="str">
        <f t="shared" si="55"/>
        <v>N/A</v>
      </c>
      <c r="G230" s="23">
        <v>0</v>
      </c>
      <c r="H230" s="27" t="str">
        <f t="shared" si="58"/>
        <v>N/A</v>
      </c>
      <c r="I230" s="8" t="s">
        <v>1749</v>
      </c>
      <c r="J230" s="8" t="s">
        <v>1749</v>
      </c>
      <c r="K230" s="28" t="s">
        <v>739</v>
      </c>
      <c r="L230" s="112" t="str">
        <f t="shared" si="59"/>
        <v>N/A</v>
      </c>
    </row>
    <row r="231" spans="1:12" x14ac:dyDescent="0.2">
      <c r="A231" s="145" t="s">
        <v>1084</v>
      </c>
      <c r="B231" s="22" t="s">
        <v>289</v>
      </c>
      <c r="C231" s="4" t="s">
        <v>1749</v>
      </c>
      <c r="D231" s="27" t="str">
        <f>IF($B231="N/A","N/A",IF(C231&lt;15,"Yes","No"))</f>
        <v>No</v>
      </c>
      <c r="E231" s="4" t="s">
        <v>1749</v>
      </c>
      <c r="F231" s="27" t="str">
        <f>IF($B231="N/A","N/A",IF(E231&lt;15,"Yes","No"))</f>
        <v>No</v>
      </c>
      <c r="G231" s="4" t="s">
        <v>1749</v>
      </c>
      <c r="H231" s="27" t="str">
        <f>IF($B231="N/A","N/A",IF(G231&lt;15,"Yes","No"))</f>
        <v>No</v>
      </c>
      <c r="I231" s="8" t="s">
        <v>1749</v>
      </c>
      <c r="J231" s="8" t="s">
        <v>1749</v>
      </c>
      <c r="K231" s="28" t="s">
        <v>739</v>
      </c>
      <c r="L231" s="112" t="str">
        <f t="shared" si="59"/>
        <v>N/A</v>
      </c>
    </row>
    <row r="232" spans="1:12" x14ac:dyDescent="0.2">
      <c r="A232" s="145" t="s">
        <v>1085</v>
      </c>
      <c r="B232" s="22" t="s">
        <v>213</v>
      </c>
      <c r="C232" s="23">
        <v>3602</v>
      </c>
      <c r="D232" s="27" t="str">
        <f t="shared" ref="D232" si="60">IF($B232="N/A","N/A",IF(C232&gt;10,"No",IF(C232&lt;-10,"No","Yes")))</f>
        <v>N/A</v>
      </c>
      <c r="E232" s="23">
        <v>3658</v>
      </c>
      <c r="F232" s="27" t="str">
        <f t="shared" ref="F232" si="61">IF($B232="N/A","N/A",IF(E232&gt;10,"No",IF(E232&lt;-10,"No","Yes")))</f>
        <v>N/A</v>
      </c>
      <c r="G232" s="23">
        <v>3535</v>
      </c>
      <c r="H232" s="27" t="str">
        <f t="shared" ref="H232" si="62">IF($B232="N/A","N/A",IF(G232&gt;10,"No",IF(G232&lt;-10,"No","Yes")))</f>
        <v>N/A</v>
      </c>
      <c r="I232" s="8">
        <v>1.5549999999999999</v>
      </c>
      <c r="J232" s="8">
        <v>-3.36</v>
      </c>
      <c r="K232" s="28" t="s">
        <v>739</v>
      </c>
      <c r="L232" s="112" t="str">
        <f t="shared" si="59"/>
        <v>Yes</v>
      </c>
    </row>
    <row r="233" spans="1:12" ht="25.5" x14ac:dyDescent="0.2">
      <c r="A233" s="145" t="s">
        <v>1086</v>
      </c>
      <c r="B233" s="22" t="s">
        <v>279</v>
      </c>
      <c r="C233" s="4">
        <v>100</v>
      </c>
      <c r="D233" s="27" t="str">
        <f>IF($B233="N/A","N/A",IF(C233&lt;10,"Yes","No"))</f>
        <v>No</v>
      </c>
      <c r="E233" s="4">
        <v>100</v>
      </c>
      <c r="F233" s="27" t="str">
        <f>IF($B233="N/A","N/A",IF(E233&lt;10,"Yes","No"))</f>
        <v>No</v>
      </c>
      <c r="G233" s="4">
        <v>100</v>
      </c>
      <c r="H233" s="27" t="str">
        <f>IF($B233="N/A","N/A",IF(G233&lt;10,"Yes","No"))</f>
        <v>No</v>
      </c>
      <c r="I233" s="8">
        <v>0</v>
      </c>
      <c r="J233" s="8">
        <v>0</v>
      </c>
      <c r="K233" s="28" t="s">
        <v>739</v>
      </c>
      <c r="L233" s="112" t="str">
        <f t="shared" si="59"/>
        <v>Yes</v>
      </c>
    </row>
    <row r="234" spans="1:12" x14ac:dyDescent="0.2">
      <c r="A234" s="135" t="s">
        <v>72</v>
      </c>
      <c r="B234" s="22" t="s">
        <v>213</v>
      </c>
      <c r="C234" s="4" t="s">
        <v>1749</v>
      </c>
      <c r="D234" s="27" t="str">
        <f t="shared" si="54"/>
        <v>N/A</v>
      </c>
      <c r="E234" s="4" t="s">
        <v>1749</v>
      </c>
      <c r="F234" s="27" t="str">
        <f t="shared" si="55"/>
        <v>N/A</v>
      </c>
      <c r="G234" s="4" t="s">
        <v>1749</v>
      </c>
      <c r="H234" s="27" t="str">
        <f>IF($B234="N/A","N/A",IF(G234&gt;10,"No",IF(G234&lt;-10,"No","Yes")))</f>
        <v>N/A</v>
      </c>
      <c r="I234" s="8" t="s">
        <v>1749</v>
      </c>
      <c r="J234" s="8" t="s">
        <v>1749</v>
      </c>
      <c r="K234" s="28" t="s">
        <v>739</v>
      </c>
      <c r="L234" s="112" t="str">
        <f t="shared" si="59"/>
        <v>N/A</v>
      </c>
    </row>
    <row r="235" spans="1:12" ht="25.5" x14ac:dyDescent="0.2">
      <c r="A235" s="145" t="s">
        <v>1087</v>
      </c>
      <c r="B235" s="22" t="s">
        <v>289</v>
      </c>
      <c r="C235" s="5" t="s">
        <v>1749</v>
      </c>
      <c r="D235" s="27" t="str">
        <f>IF($B235="N/A","N/A",IF(C235&lt;15,"Yes","No"))</f>
        <v>No</v>
      </c>
      <c r="E235" s="5" t="s">
        <v>1749</v>
      </c>
      <c r="F235" s="27" t="str">
        <f>IF($B235="N/A","N/A",IF(E235&lt;15,"Yes","No"))</f>
        <v>No</v>
      </c>
      <c r="G235" s="5" t="s">
        <v>1749</v>
      </c>
      <c r="H235" s="27" t="str">
        <f>IF($B235="N/A","N/A",IF(G235&lt;15,"Yes","No"))</f>
        <v>No</v>
      </c>
      <c r="I235" s="8" t="s">
        <v>1749</v>
      </c>
      <c r="J235" s="8" t="s">
        <v>1749</v>
      </c>
      <c r="K235" s="28" t="s">
        <v>739</v>
      </c>
      <c r="L235" s="112" t="str">
        <f t="shared" si="59"/>
        <v>N/A</v>
      </c>
    </row>
    <row r="236" spans="1:12" ht="25.5" x14ac:dyDescent="0.2">
      <c r="A236" s="145" t="s">
        <v>152</v>
      </c>
      <c r="B236" s="22" t="s">
        <v>213</v>
      </c>
      <c r="C236" s="23">
        <v>0</v>
      </c>
      <c r="D236" s="27" t="str">
        <f>IF($B236="N/A","N/A",IF(C236&gt;10,"No",IF(C236&lt;-10,"No","Yes")))</f>
        <v>N/A</v>
      </c>
      <c r="E236" s="23">
        <v>0</v>
      </c>
      <c r="F236" s="27" t="str">
        <f>IF($B236="N/A","N/A",IF(E236&gt;10,"No",IF(E236&lt;-10,"No","Yes")))</f>
        <v>N/A</v>
      </c>
      <c r="G236" s="23">
        <v>0</v>
      </c>
      <c r="H236" s="27" t="str">
        <f>IF($B236="N/A","N/A",IF(G236&gt;10,"No",IF(G236&lt;-10,"No","Yes")))</f>
        <v>N/A</v>
      </c>
      <c r="I236" s="8" t="s">
        <v>1749</v>
      </c>
      <c r="J236" s="8" t="s">
        <v>1749</v>
      </c>
      <c r="K236" s="28" t="s">
        <v>739</v>
      </c>
      <c r="L236" s="112" t="str">
        <f>IF(J236="Div by 0", "N/A", IF(K236="N/A","N/A", IF(J236&gt;VALUE(MID(K236,1,2)), "No", IF(J236&lt;-1*VALUE(MID(K236,1,2)), "No", "Yes"))))</f>
        <v>N/A</v>
      </c>
    </row>
    <row r="237" spans="1:12" x14ac:dyDescent="0.2">
      <c r="A237" s="145" t="s">
        <v>1088</v>
      </c>
      <c r="B237" s="22" t="s">
        <v>213</v>
      </c>
      <c r="C237" s="23">
        <v>3602</v>
      </c>
      <c r="D237" s="27" t="str">
        <f t="shared" ref="D237:D242" si="63">IF($B237="N/A","N/A",IF(C237&gt;10,"No",IF(C237&lt;-10,"No","Yes")))</f>
        <v>N/A</v>
      </c>
      <c r="E237" s="23">
        <v>3658</v>
      </c>
      <c r="F237" s="27" t="str">
        <f t="shared" ref="F237:F242" si="64">IF($B237="N/A","N/A",IF(E237&gt;10,"No",IF(E237&lt;-10,"No","Yes")))</f>
        <v>N/A</v>
      </c>
      <c r="G237" s="23">
        <v>3535</v>
      </c>
      <c r="H237" s="27" t="str">
        <f>IF($B237="N/A","N/A",IF(G237&gt;10,"No",IF(G237&lt;-10,"No","Yes")))</f>
        <v>N/A</v>
      </c>
      <c r="I237" s="8">
        <v>1.5549999999999999</v>
      </c>
      <c r="J237" s="8">
        <v>-3.36</v>
      </c>
      <c r="K237" s="28" t="s">
        <v>739</v>
      </c>
      <c r="L237" s="112" t="str">
        <f>IF(J237="Div by 0", "N/A", IF(OR(J237="N/A",K237="N/A"),"N/A", IF(J237&gt;VALUE(MID(K237,1,2)), "No", IF(J237&lt;-1*VALUE(MID(K237,1,2)), "No", "Yes"))))</f>
        <v>Yes</v>
      </c>
    </row>
    <row r="238" spans="1:12" ht="25.5" x14ac:dyDescent="0.2">
      <c r="A238" s="145" t="s">
        <v>1089</v>
      </c>
      <c r="B238" s="22" t="s">
        <v>213</v>
      </c>
      <c r="C238" s="4" t="s">
        <v>213</v>
      </c>
      <c r="D238" s="27" t="str">
        <f t="shared" si="63"/>
        <v>N/A</v>
      </c>
      <c r="E238" s="4" t="s">
        <v>1749</v>
      </c>
      <c r="F238" s="27" t="str">
        <f t="shared" si="64"/>
        <v>N/A</v>
      </c>
      <c r="G238" s="4" t="s">
        <v>1749</v>
      </c>
      <c r="H238" s="27" t="str">
        <f t="shared" ref="H238:H242" si="65">IF($B238="N/A","N/A",IF(G238&gt;10,"No",IF(G238&lt;-10,"No","Yes")))</f>
        <v>N/A</v>
      </c>
      <c r="I238" s="8" t="s">
        <v>213</v>
      </c>
      <c r="J238" s="8" t="s">
        <v>1749</v>
      </c>
      <c r="K238" s="28" t="s">
        <v>213</v>
      </c>
      <c r="L238" s="112" t="str">
        <f t="shared" ref="L238:L242" si="66">IF(J238="Div by 0", "N/A", IF(OR(J238="N/A",K238="N/A"),"N/A", IF(J238&gt;VALUE(MID(K238,1,2)), "No", IF(J238&lt;-1*VALUE(MID(K238,1,2)), "No", "Yes"))))</f>
        <v>N/A</v>
      </c>
    </row>
    <row r="239" spans="1:12" ht="25.5" x14ac:dyDescent="0.2">
      <c r="A239" s="161" t="s">
        <v>1090</v>
      </c>
      <c r="B239" s="22" t="s">
        <v>213</v>
      </c>
      <c r="C239" s="23" t="s">
        <v>213</v>
      </c>
      <c r="D239" s="27" t="str">
        <f t="shared" si="63"/>
        <v>N/A</v>
      </c>
      <c r="E239" s="23">
        <v>15</v>
      </c>
      <c r="F239" s="27" t="str">
        <f t="shared" si="64"/>
        <v>N/A</v>
      </c>
      <c r="G239" s="23">
        <v>34</v>
      </c>
      <c r="H239" s="27" t="str">
        <f t="shared" si="65"/>
        <v>N/A</v>
      </c>
      <c r="I239" s="8" t="s">
        <v>213</v>
      </c>
      <c r="J239" s="8">
        <v>126.7</v>
      </c>
      <c r="K239" s="28" t="s">
        <v>213</v>
      </c>
      <c r="L239" s="112" t="str">
        <f t="shared" si="66"/>
        <v>N/A</v>
      </c>
    </row>
    <row r="240" spans="1:12" ht="25.5" x14ac:dyDescent="0.2">
      <c r="A240" s="145" t="s">
        <v>1091</v>
      </c>
      <c r="B240" s="22" t="s">
        <v>213</v>
      </c>
      <c r="C240" s="4" t="s">
        <v>213</v>
      </c>
      <c r="D240" s="27" t="str">
        <f t="shared" si="63"/>
        <v>N/A</v>
      </c>
      <c r="E240" s="4">
        <v>100</v>
      </c>
      <c r="F240" s="27" t="str">
        <f t="shared" si="64"/>
        <v>N/A</v>
      </c>
      <c r="G240" s="4">
        <v>100</v>
      </c>
      <c r="H240" s="27" t="str">
        <f t="shared" si="65"/>
        <v>N/A</v>
      </c>
      <c r="I240" s="8" t="s">
        <v>213</v>
      </c>
      <c r="J240" s="8">
        <v>0</v>
      </c>
      <c r="K240" s="28" t="s">
        <v>213</v>
      </c>
      <c r="L240" s="112" t="str">
        <f t="shared" si="66"/>
        <v>N/A</v>
      </c>
    </row>
    <row r="241" spans="1:12" x14ac:dyDescent="0.2">
      <c r="A241" s="145" t="s">
        <v>1092</v>
      </c>
      <c r="B241" s="22" t="s">
        <v>213</v>
      </c>
      <c r="C241" s="23" t="s">
        <v>213</v>
      </c>
      <c r="D241" s="27" t="str">
        <f t="shared" si="63"/>
        <v>N/A</v>
      </c>
      <c r="E241" s="23">
        <v>15</v>
      </c>
      <c r="F241" s="27" t="str">
        <f t="shared" si="64"/>
        <v>N/A</v>
      </c>
      <c r="G241" s="23">
        <v>34</v>
      </c>
      <c r="H241" s="27" t="str">
        <f t="shared" si="65"/>
        <v>N/A</v>
      </c>
      <c r="I241" s="8" t="s">
        <v>213</v>
      </c>
      <c r="J241" s="8">
        <v>126.7</v>
      </c>
      <c r="K241" s="28" t="s">
        <v>213</v>
      </c>
      <c r="L241" s="112" t="str">
        <f t="shared" si="66"/>
        <v>N/A</v>
      </c>
    </row>
    <row r="242" spans="1:12" ht="25.5" x14ac:dyDescent="0.2">
      <c r="A242" s="145" t="s">
        <v>1093</v>
      </c>
      <c r="B242" s="22" t="s">
        <v>213</v>
      </c>
      <c r="C242" s="4" t="s">
        <v>213</v>
      </c>
      <c r="D242" s="27" t="str">
        <f t="shared" si="63"/>
        <v>N/A</v>
      </c>
      <c r="E242" s="4" t="s">
        <v>1749</v>
      </c>
      <c r="F242" s="27" t="str">
        <f t="shared" si="64"/>
        <v>N/A</v>
      </c>
      <c r="G242" s="4" t="s">
        <v>1749</v>
      </c>
      <c r="H242" s="27" t="str">
        <f t="shared" si="65"/>
        <v>N/A</v>
      </c>
      <c r="I242" s="8" t="s">
        <v>213</v>
      </c>
      <c r="J242" s="8" t="s">
        <v>1749</v>
      </c>
      <c r="K242" s="28" t="s">
        <v>213</v>
      </c>
      <c r="L242" s="112" t="str">
        <f t="shared" si="66"/>
        <v>N/A</v>
      </c>
    </row>
    <row r="243" spans="1:12" x14ac:dyDescent="0.2">
      <c r="A243" s="158" t="s">
        <v>1094</v>
      </c>
      <c r="B243" s="22" t="s">
        <v>213</v>
      </c>
      <c r="C243" s="23">
        <v>239243</v>
      </c>
      <c r="D243" s="27" t="str">
        <f>IF($B243="N/A","N/A",IF(C243&gt;10,"No",IF(C243&lt;-10,"No","Yes")))</f>
        <v>N/A</v>
      </c>
      <c r="E243" s="23">
        <v>229142</v>
      </c>
      <c r="F243" s="27" t="str">
        <f>IF($B243="N/A","N/A",IF(E243&gt;10,"No",IF(E243&lt;-10,"No","Yes")))</f>
        <v>N/A</v>
      </c>
      <c r="G243" s="23">
        <v>209070</v>
      </c>
      <c r="H243" s="27" t="str">
        <f>IF($B243="N/A","N/A",IF(G243&gt;10,"No",IF(G243&lt;-10,"No","Yes")))</f>
        <v>N/A</v>
      </c>
      <c r="I243" s="8">
        <v>-4.22</v>
      </c>
      <c r="J243" s="8">
        <v>-8.76</v>
      </c>
      <c r="K243" s="28" t="s">
        <v>739</v>
      </c>
      <c r="L243" s="112" t="str">
        <f t="shared" ref="L243:L276" si="67">IF(J243="Div by 0", "N/A", IF(K243="N/A","N/A", IF(J243&gt;VALUE(MID(K243,1,2)), "No", IF(J243&lt;-1*VALUE(MID(K243,1,2)), "No", "Yes"))))</f>
        <v>Yes</v>
      </c>
    </row>
    <row r="244" spans="1:12" x14ac:dyDescent="0.2">
      <c r="A244" s="135" t="s">
        <v>1095</v>
      </c>
      <c r="B244" s="22" t="s">
        <v>213</v>
      </c>
      <c r="C244" s="4">
        <v>100</v>
      </c>
      <c r="D244" s="27" t="str">
        <f>IF($B244="N/A","N/A",IF(C244&gt;10,"No",IF(C244&lt;-10,"No","Yes")))</f>
        <v>N/A</v>
      </c>
      <c r="E244" s="4">
        <v>100</v>
      </c>
      <c r="F244" s="27" t="str">
        <f>IF($B244="N/A","N/A",IF(E244&gt;10,"No",IF(E244&lt;-10,"No","Yes")))</f>
        <v>N/A</v>
      </c>
      <c r="G244" s="4">
        <v>84.422797196999994</v>
      </c>
      <c r="H244" s="27" t="str">
        <f>IF($B244="N/A","N/A",IF(G244&gt;10,"No",IF(G244&lt;-10,"No","Yes")))</f>
        <v>N/A</v>
      </c>
      <c r="I244" s="8">
        <v>0</v>
      </c>
      <c r="J244" s="8">
        <v>-15.6</v>
      </c>
      <c r="K244" s="28" t="s">
        <v>739</v>
      </c>
      <c r="L244" s="112" t="str">
        <f t="shared" si="67"/>
        <v>Yes</v>
      </c>
    </row>
    <row r="245" spans="1:12" x14ac:dyDescent="0.2">
      <c r="A245" s="135" t="s">
        <v>1096</v>
      </c>
      <c r="B245" s="22" t="s">
        <v>213</v>
      </c>
      <c r="C245" s="4">
        <v>100</v>
      </c>
      <c r="D245" s="27" t="str">
        <f>IF($B245="N/A","N/A",IF(C245&gt;10,"No",IF(C245&lt;-10,"No","Yes")))</f>
        <v>N/A</v>
      </c>
      <c r="E245" s="4">
        <v>100</v>
      </c>
      <c r="F245" s="27" t="str">
        <f>IF($B245="N/A","N/A",IF(E245&gt;10,"No",IF(E245&lt;-10,"No","Yes")))</f>
        <v>N/A</v>
      </c>
      <c r="G245" s="4">
        <v>92.334545758999994</v>
      </c>
      <c r="H245" s="27" t="str">
        <f>IF($B245="N/A","N/A",IF(G245&gt;10,"No",IF(G245&lt;-10,"No","Yes")))</f>
        <v>N/A</v>
      </c>
      <c r="I245" s="8">
        <v>0</v>
      </c>
      <c r="J245" s="8">
        <v>-7.67</v>
      </c>
      <c r="K245" s="28" t="s">
        <v>739</v>
      </c>
      <c r="L245" s="112" t="str">
        <f t="shared" si="67"/>
        <v>Yes</v>
      </c>
    </row>
    <row r="246" spans="1:12" x14ac:dyDescent="0.2">
      <c r="A246" s="135" t="s">
        <v>1097</v>
      </c>
      <c r="B246" s="22" t="s">
        <v>213</v>
      </c>
      <c r="C246" s="4">
        <v>100</v>
      </c>
      <c r="D246" s="27" t="str">
        <f t="shared" ref="D246:D274" si="68">IF($B246="N/A","N/A",IF(C246&gt;10,"No",IF(C246&lt;-10,"No","Yes")))</f>
        <v>N/A</v>
      </c>
      <c r="E246" s="4">
        <v>100</v>
      </c>
      <c r="F246" s="27" t="str">
        <f t="shared" ref="F246:F274" si="69">IF($B246="N/A","N/A",IF(E246&gt;10,"No",IF(E246&lt;-10,"No","Yes")))</f>
        <v>N/A</v>
      </c>
      <c r="G246" s="4">
        <v>82.656854069000005</v>
      </c>
      <c r="H246" s="27" t="str">
        <f t="shared" ref="H246:H274" si="70">IF($B246="N/A","N/A",IF(G246&gt;10,"No",IF(G246&lt;-10,"No","Yes")))</f>
        <v>N/A</v>
      </c>
      <c r="I246" s="8">
        <v>0</v>
      </c>
      <c r="J246" s="8">
        <v>-17.3</v>
      </c>
      <c r="K246" s="28" t="s">
        <v>739</v>
      </c>
      <c r="L246" s="112" t="str">
        <f t="shared" si="67"/>
        <v>Yes</v>
      </c>
    </row>
    <row r="247" spans="1:12" x14ac:dyDescent="0.2">
      <c r="A247" s="135" t="s">
        <v>1098</v>
      </c>
      <c r="B247" s="22" t="s">
        <v>213</v>
      </c>
      <c r="C247" s="4">
        <v>100</v>
      </c>
      <c r="D247" s="27" t="str">
        <f t="shared" si="68"/>
        <v>N/A</v>
      </c>
      <c r="E247" s="4">
        <v>100</v>
      </c>
      <c r="F247" s="27" t="str">
        <f t="shared" si="69"/>
        <v>N/A</v>
      </c>
      <c r="G247" s="4">
        <v>80.731165134999998</v>
      </c>
      <c r="H247" s="27" t="str">
        <f t="shared" si="70"/>
        <v>N/A</v>
      </c>
      <c r="I247" s="8">
        <v>0</v>
      </c>
      <c r="J247" s="8">
        <v>-19.3</v>
      </c>
      <c r="K247" s="28" t="s">
        <v>739</v>
      </c>
      <c r="L247" s="112" t="str">
        <f t="shared" si="67"/>
        <v>Yes</v>
      </c>
    </row>
    <row r="248" spans="1:12" x14ac:dyDescent="0.2">
      <c r="A248" s="135" t="s">
        <v>1099</v>
      </c>
      <c r="B248" s="22" t="s">
        <v>213</v>
      </c>
      <c r="C248" s="4">
        <v>64.228838460999995</v>
      </c>
      <c r="D248" s="27" t="str">
        <f t="shared" si="68"/>
        <v>N/A</v>
      </c>
      <c r="E248" s="4">
        <v>64.257098219</v>
      </c>
      <c r="F248" s="27" t="str">
        <f t="shared" si="69"/>
        <v>N/A</v>
      </c>
      <c r="G248" s="4">
        <v>69.665662217999994</v>
      </c>
      <c r="H248" s="27" t="str">
        <f t="shared" si="70"/>
        <v>N/A</v>
      </c>
      <c r="I248" s="8">
        <v>4.3999999999999997E-2</v>
      </c>
      <c r="J248" s="8">
        <v>8.4169999999999998</v>
      </c>
      <c r="K248" s="28" t="s">
        <v>739</v>
      </c>
      <c r="L248" s="112" t="str">
        <f t="shared" si="67"/>
        <v>Yes</v>
      </c>
    </row>
    <row r="249" spans="1:12" x14ac:dyDescent="0.2">
      <c r="A249" s="158" t="s">
        <v>1100</v>
      </c>
      <c r="B249" s="22" t="s">
        <v>213</v>
      </c>
      <c r="C249" s="23">
        <v>0</v>
      </c>
      <c r="D249" s="27" t="str">
        <f t="shared" si="68"/>
        <v>N/A</v>
      </c>
      <c r="E249" s="23">
        <v>0</v>
      </c>
      <c r="F249" s="27" t="str">
        <f t="shared" si="69"/>
        <v>N/A</v>
      </c>
      <c r="G249" s="23">
        <v>0</v>
      </c>
      <c r="H249" s="27" t="str">
        <f t="shared" si="70"/>
        <v>N/A</v>
      </c>
      <c r="I249" s="8" t="s">
        <v>1749</v>
      </c>
      <c r="J249" s="8" t="s">
        <v>1749</v>
      </c>
      <c r="K249" s="28" t="s">
        <v>739</v>
      </c>
      <c r="L249" s="112" t="str">
        <f t="shared" si="67"/>
        <v>N/A</v>
      </c>
    </row>
    <row r="250" spans="1:12" x14ac:dyDescent="0.2">
      <c r="A250" s="135" t="s">
        <v>1101</v>
      </c>
      <c r="B250" s="22" t="s">
        <v>213</v>
      </c>
      <c r="C250" s="4">
        <v>0</v>
      </c>
      <c r="D250" s="27" t="str">
        <f t="shared" si="68"/>
        <v>N/A</v>
      </c>
      <c r="E250" s="4">
        <v>0</v>
      </c>
      <c r="F250" s="27" t="str">
        <f t="shared" si="69"/>
        <v>N/A</v>
      </c>
      <c r="G250" s="4">
        <v>0</v>
      </c>
      <c r="H250" s="27" t="str">
        <f t="shared" si="70"/>
        <v>N/A</v>
      </c>
      <c r="I250" s="8" t="s">
        <v>1749</v>
      </c>
      <c r="J250" s="8" t="s">
        <v>1749</v>
      </c>
      <c r="K250" s="28" t="s">
        <v>739</v>
      </c>
      <c r="L250" s="112" t="str">
        <f t="shared" si="67"/>
        <v>N/A</v>
      </c>
    </row>
    <row r="251" spans="1:12" x14ac:dyDescent="0.2">
      <c r="A251" s="135" t="s">
        <v>1102</v>
      </c>
      <c r="B251" s="22" t="s">
        <v>213</v>
      </c>
      <c r="C251" s="4">
        <v>0</v>
      </c>
      <c r="D251" s="27" t="str">
        <f t="shared" si="68"/>
        <v>N/A</v>
      </c>
      <c r="E251" s="4">
        <v>0</v>
      </c>
      <c r="F251" s="27" t="str">
        <f t="shared" si="69"/>
        <v>N/A</v>
      </c>
      <c r="G251" s="4">
        <v>0</v>
      </c>
      <c r="H251" s="27" t="str">
        <f t="shared" si="70"/>
        <v>N/A</v>
      </c>
      <c r="I251" s="8" t="s">
        <v>1749</v>
      </c>
      <c r="J251" s="8" t="s">
        <v>1749</v>
      </c>
      <c r="K251" s="28" t="s">
        <v>739</v>
      </c>
      <c r="L251" s="112" t="str">
        <f t="shared" si="67"/>
        <v>N/A</v>
      </c>
    </row>
    <row r="252" spans="1:12" x14ac:dyDescent="0.2">
      <c r="A252" s="135" t="s">
        <v>1103</v>
      </c>
      <c r="B252" s="22" t="s">
        <v>213</v>
      </c>
      <c r="C252" s="4">
        <v>0</v>
      </c>
      <c r="D252" s="27" t="str">
        <f t="shared" si="68"/>
        <v>N/A</v>
      </c>
      <c r="E252" s="4">
        <v>0</v>
      </c>
      <c r="F252" s="27" t="str">
        <f t="shared" si="69"/>
        <v>N/A</v>
      </c>
      <c r="G252" s="4">
        <v>0</v>
      </c>
      <c r="H252" s="27" t="str">
        <f t="shared" si="70"/>
        <v>N/A</v>
      </c>
      <c r="I252" s="8" t="s">
        <v>1749</v>
      </c>
      <c r="J252" s="8" t="s">
        <v>1749</v>
      </c>
      <c r="K252" s="28" t="s">
        <v>739</v>
      </c>
      <c r="L252" s="112" t="str">
        <f t="shared" si="67"/>
        <v>N/A</v>
      </c>
    </row>
    <row r="253" spans="1:12" x14ac:dyDescent="0.2">
      <c r="A253" s="135" t="s">
        <v>1104</v>
      </c>
      <c r="B253" s="22" t="s">
        <v>213</v>
      </c>
      <c r="C253" s="4">
        <v>0</v>
      </c>
      <c r="D253" s="27" t="str">
        <f t="shared" si="68"/>
        <v>N/A</v>
      </c>
      <c r="E253" s="4">
        <v>0</v>
      </c>
      <c r="F253" s="27" t="str">
        <f t="shared" si="69"/>
        <v>N/A</v>
      </c>
      <c r="G253" s="4">
        <v>0</v>
      </c>
      <c r="H253" s="27" t="str">
        <f t="shared" si="70"/>
        <v>N/A</v>
      </c>
      <c r="I253" s="8" t="s">
        <v>1749</v>
      </c>
      <c r="J253" s="8" t="s">
        <v>1749</v>
      </c>
      <c r="K253" s="28" t="s">
        <v>739</v>
      </c>
      <c r="L253" s="112" t="str">
        <f t="shared" si="67"/>
        <v>N/A</v>
      </c>
    </row>
    <row r="254" spans="1:12" x14ac:dyDescent="0.2">
      <c r="A254" s="135" t="s">
        <v>1105</v>
      </c>
      <c r="B254" s="22" t="s">
        <v>213</v>
      </c>
      <c r="C254" s="4" t="s">
        <v>1749</v>
      </c>
      <c r="D254" s="27" t="str">
        <f t="shared" si="68"/>
        <v>N/A</v>
      </c>
      <c r="E254" s="4" t="s">
        <v>1749</v>
      </c>
      <c r="F254" s="27" t="str">
        <f t="shared" si="69"/>
        <v>N/A</v>
      </c>
      <c r="G254" s="4" t="s">
        <v>1749</v>
      </c>
      <c r="H254" s="27" t="str">
        <f t="shared" si="70"/>
        <v>N/A</v>
      </c>
      <c r="I254" s="8" t="s">
        <v>1749</v>
      </c>
      <c r="J254" s="8" t="s">
        <v>1749</v>
      </c>
      <c r="K254" s="28" t="s">
        <v>739</v>
      </c>
      <c r="L254" s="112" t="str">
        <f t="shared" si="67"/>
        <v>N/A</v>
      </c>
    </row>
    <row r="255" spans="1:12" x14ac:dyDescent="0.2">
      <c r="A255" s="135" t="s">
        <v>1106</v>
      </c>
      <c r="B255" s="22" t="s">
        <v>213</v>
      </c>
      <c r="C255" s="4" t="s">
        <v>1749</v>
      </c>
      <c r="D255" s="27" t="str">
        <f t="shared" si="68"/>
        <v>N/A</v>
      </c>
      <c r="E255" s="4" t="s">
        <v>1749</v>
      </c>
      <c r="F255" s="27" t="str">
        <f t="shared" si="69"/>
        <v>N/A</v>
      </c>
      <c r="G255" s="4" t="s">
        <v>1749</v>
      </c>
      <c r="H255" s="27" t="str">
        <f t="shared" si="70"/>
        <v>N/A</v>
      </c>
      <c r="I255" s="8" t="s">
        <v>1749</v>
      </c>
      <c r="J255" s="8" t="s">
        <v>1749</v>
      </c>
      <c r="K255" s="28" t="s">
        <v>739</v>
      </c>
      <c r="L255" s="112" t="str">
        <f>IF(J255="Div by 0", "N/A", IF(OR(J255="N/A",K255="N/A"),"N/A", IF(J255&gt;VALUE(MID(K255,1,2)), "No", IF(J255&lt;-1*VALUE(MID(K255,1,2)), "No", "Yes"))))</f>
        <v>N/A</v>
      </c>
    </row>
    <row r="256" spans="1:12" x14ac:dyDescent="0.2">
      <c r="A256" s="158" t="s">
        <v>1107</v>
      </c>
      <c r="B256" s="22" t="s">
        <v>213</v>
      </c>
      <c r="C256" s="23">
        <v>0</v>
      </c>
      <c r="D256" s="27" t="str">
        <f t="shared" si="68"/>
        <v>N/A</v>
      </c>
      <c r="E256" s="23">
        <v>0</v>
      </c>
      <c r="F256" s="27" t="str">
        <f t="shared" si="69"/>
        <v>N/A</v>
      </c>
      <c r="G256" s="23">
        <v>0</v>
      </c>
      <c r="H256" s="27" t="str">
        <f t="shared" si="70"/>
        <v>N/A</v>
      </c>
      <c r="I256" s="8" t="s">
        <v>1749</v>
      </c>
      <c r="J256" s="8" t="s">
        <v>1749</v>
      </c>
      <c r="K256" s="28" t="s">
        <v>739</v>
      </c>
      <c r="L256" s="112" t="str">
        <f t="shared" si="67"/>
        <v>N/A</v>
      </c>
    </row>
    <row r="257" spans="1:12" x14ac:dyDescent="0.2">
      <c r="A257" s="135" t="s">
        <v>1108</v>
      </c>
      <c r="B257" s="22" t="s">
        <v>213</v>
      </c>
      <c r="C257" s="4">
        <v>0</v>
      </c>
      <c r="D257" s="27" t="str">
        <f t="shared" si="68"/>
        <v>N/A</v>
      </c>
      <c r="E257" s="4">
        <v>0</v>
      </c>
      <c r="F257" s="27" t="str">
        <f t="shared" si="69"/>
        <v>N/A</v>
      </c>
      <c r="G257" s="4">
        <v>0</v>
      </c>
      <c r="H257" s="27" t="str">
        <f t="shared" si="70"/>
        <v>N/A</v>
      </c>
      <c r="I257" s="8" t="s">
        <v>1749</v>
      </c>
      <c r="J257" s="8" t="s">
        <v>1749</v>
      </c>
      <c r="K257" s="28" t="s">
        <v>739</v>
      </c>
      <c r="L257" s="112" t="str">
        <f t="shared" si="67"/>
        <v>N/A</v>
      </c>
    </row>
    <row r="258" spans="1:12" x14ac:dyDescent="0.2">
      <c r="A258" s="135" t="s">
        <v>1109</v>
      </c>
      <c r="B258" s="22" t="s">
        <v>213</v>
      </c>
      <c r="C258" s="4">
        <v>0</v>
      </c>
      <c r="D258" s="27" t="str">
        <f t="shared" si="68"/>
        <v>N/A</v>
      </c>
      <c r="E258" s="4">
        <v>0</v>
      </c>
      <c r="F258" s="27" t="str">
        <f t="shared" si="69"/>
        <v>N/A</v>
      </c>
      <c r="G258" s="4">
        <v>0</v>
      </c>
      <c r="H258" s="27" t="str">
        <f t="shared" si="70"/>
        <v>N/A</v>
      </c>
      <c r="I258" s="8" t="s">
        <v>1749</v>
      </c>
      <c r="J258" s="8" t="s">
        <v>1749</v>
      </c>
      <c r="K258" s="28" t="s">
        <v>739</v>
      </c>
      <c r="L258" s="112" t="str">
        <f t="shared" si="67"/>
        <v>N/A</v>
      </c>
    </row>
    <row r="259" spans="1:12" x14ac:dyDescent="0.2">
      <c r="A259" s="135" t="s">
        <v>1110</v>
      </c>
      <c r="B259" s="22" t="s">
        <v>213</v>
      </c>
      <c r="C259" s="4">
        <v>0</v>
      </c>
      <c r="D259" s="27" t="str">
        <f t="shared" si="68"/>
        <v>N/A</v>
      </c>
      <c r="E259" s="4">
        <v>0</v>
      </c>
      <c r="F259" s="27" t="str">
        <f t="shared" si="69"/>
        <v>N/A</v>
      </c>
      <c r="G259" s="4">
        <v>0</v>
      </c>
      <c r="H259" s="27" t="str">
        <f t="shared" si="70"/>
        <v>N/A</v>
      </c>
      <c r="I259" s="8" t="s">
        <v>1749</v>
      </c>
      <c r="J259" s="8" t="s">
        <v>1749</v>
      </c>
      <c r="K259" s="28" t="s">
        <v>739</v>
      </c>
      <c r="L259" s="112" t="str">
        <f t="shared" si="67"/>
        <v>N/A</v>
      </c>
    </row>
    <row r="260" spans="1:12" x14ac:dyDescent="0.2">
      <c r="A260" s="135" t="s">
        <v>1111</v>
      </c>
      <c r="B260" s="22" t="s">
        <v>213</v>
      </c>
      <c r="C260" s="4">
        <v>0</v>
      </c>
      <c r="D260" s="27" t="str">
        <f t="shared" si="68"/>
        <v>N/A</v>
      </c>
      <c r="E260" s="4">
        <v>0</v>
      </c>
      <c r="F260" s="27" t="str">
        <f t="shared" si="69"/>
        <v>N/A</v>
      </c>
      <c r="G260" s="4">
        <v>0</v>
      </c>
      <c r="H260" s="27" t="str">
        <f t="shared" si="70"/>
        <v>N/A</v>
      </c>
      <c r="I260" s="8" t="s">
        <v>1749</v>
      </c>
      <c r="J260" s="8" t="s">
        <v>1749</v>
      </c>
      <c r="K260" s="28" t="s">
        <v>739</v>
      </c>
      <c r="L260" s="112" t="str">
        <f t="shared" si="67"/>
        <v>N/A</v>
      </c>
    </row>
    <row r="261" spans="1:12" x14ac:dyDescent="0.2">
      <c r="A261" s="135" t="s">
        <v>1112</v>
      </c>
      <c r="B261" s="22" t="s">
        <v>213</v>
      </c>
      <c r="C261" s="4" t="s">
        <v>1749</v>
      </c>
      <c r="D261" s="27" t="str">
        <f t="shared" si="68"/>
        <v>N/A</v>
      </c>
      <c r="E261" s="4" t="s">
        <v>1749</v>
      </c>
      <c r="F261" s="27" t="str">
        <f t="shared" si="69"/>
        <v>N/A</v>
      </c>
      <c r="G261" s="4" t="s">
        <v>1749</v>
      </c>
      <c r="H261" s="27" t="str">
        <f t="shared" si="70"/>
        <v>N/A</v>
      </c>
      <c r="I261" s="8" t="s">
        <v>1749</v>
      </c>
      <c r="J261" s="8" t="s">
        <v>1749</v>
      </c>
      <c r="K261" s="28" t="s">
        <v>739</v>
      </c>
      <c r="L261" s="112" t="str">
        <f t="shared" si="67"/>
        <v>N/A</v>
      </c>
    </row>
    <row r="262" spans="1:12" x14ac:dyDescent="0.2">
      <c r="A262" s="135" t="s">
        <v>1113</v>
      </c>
      <c r="B262" s="22" t="s">
        <v>213</v>
      </c>
      <c r="C262" s="4" t="s">
        <v>1749</v>
      </c>
      <c r="D262" s="27" t="str">
        <f t="shared" si="68"/>
        <v>N/A</v>
      </c>
      <c r="E262" s="4" t="s">
        <v>1749</v>
      </c>
      <c r="F262" s="27" t="str">
        <f t="shared" si="69"/>
        <v>N/A</v>
      </c>
      <c r="G262" s="4" t="s">
        <v>1749</v>
      </c>
      <c r="H262" s="27" t="str">
        <f t="shared" si="70"/>
        <v>N/A</v>
      </c>
      <c r="I262" s="8" t="s">
        <v>1749</v>
      </c>
      <c r="J262" s="8" t="s">
        <v>1749</v>
      </c>
      <c r="K262" s="28" t="s">
        <v>739</v>
      </c>
      <c r="L262" s="112" t="str">
        <f>IF(J262="Div by 0", "N/A", IF(OR(J262="N/A",K262="N/A"),"N/A", IF(J262&gt;VALUE(MID(K262,1,2)), "No", IF(J262&lt;-1*VALUE(MID(K262,1,2)), "No", "Yes"))))</f>
        <v>N/A</v>
      </c>
    </row>
    <row r="263" spans="1:12" x14ac:dyDescent="0.2">
      <c r="A263" s="135" t="s">
        <v>1114</v>
      </c>
      <c r="B263" s="22" t="s">
        <v>213</v>
      </c>
      <c r="C263" s="23">
        <v>0</v>
      </c>
      <c r="D263" s="27" t="str">
        <f t="shared" si="68"/>
        <v>N/A</v>
      </c>
      <c r="E263" s="23">
        <v>0</v>
      </c>
      <c r="F263" s="27" t="str">
        <f t="shared" si="69"/>
        <v>N/A</v>
      </c>
      <c r="G263" s="23">
        <v>0</v>
      </c>
      <c r="H263" s="27" t="str">
        <f t="shared" si="70"/>
        <v>N/A</v>
      </c>
      <c r="I263" s="8" t="s">
        <v>1749</v>
      </c>
      <c r="J263" s="8" t="s">
        <v>1749</v>
      </c>
      <c r="K263" s="28" t="s">
        <v>739</v>
      </c>
      <c r="L263" s="112" t="str">
        <f t="shared" si="67"/>
        <v>N/A</v>
      </c>
    </row>
    <row r="264" spans="1:12" x14ac:dyDescent="0.2">
      <c r="A264" s="158" t="s">
        <v>1115</v>
      </c>
      <c r="B264" s="22" t="s">
        <v>213</v>
      </c>
      <c r="C264" s="23">
        <v>0</v>
      </c>
      <c r="D264" s="27" t="str">
        <f t="shared" si="68"/>
        <v>N/A</v>
      </c>
      <c r="E264" s="23">
        <v>0</v>
      </c>
      <c r="F264" s="27" t="str">
        <f t="shared" si="69"/>
        <v>N/A</v>
      </c>
      <c r="G264" s="23">
        <v>0</v>
      </c>
      <c r="H264" s="27" t="str">
        <f t="shared" si="70"/>
        <v>N/A</v>
      </c>
      <c r="I264" s="8" t="s">
        <v>1749</v>
      </c>
      <c r="J264" s="8" t="s">
        <v>1749</v>
      </c>
      <c r="K264" s="28" t="s">
        <v>739</v>
      </c>
      <c r="L264" s="112" t="str">
        <f t="shared" si="67"/>
        <v>N/A</v>
      </c>
    </row>
    <row r="265" spans="1:12" x14ac:dyDescent="0.2">
      <c r="A265" s="135" t="s">
        <v>1116</v>
      </c>
      <c r="B265" s="22" t="s">
        <v>213</v>
      </c>
      <c r="C265" s="4">
        <v>0</v>
      </c>
      <c r="D265" s="27" t="str">
        <f t="shared" si="68"/>
        <v>N/A</v>
      </c>
      <c r="E265" s="4">
        <v>0</v>
      </c>
      <c r="F265" s="27" t="str">
        <f t="shared" si="69"/>
        <v>N/A</v>
      </c>
      <c r="G265" s="4">
        <v>0</v>
      </c>
      <c r="H265" s="27" t="str">
        <f t="shared" si="70"/>
        <v>N/A</v>
      </c>
      <c r="I265" s="8" t="s">
        <v>1749</v>
      </c>
      <c r="J265" s="8" t="s">
        <v>1749</v>
      </c>
      <c r="K265" s="28" t="s">
        <v>739</v>
      </c>
      <c r="L265" s="112" t="str">
        <f t="shared" si="67"/>
        <v>N/A</v>
      </c>
    </row>
    <row r="266" spans="1:12" x14ac:dyDescent="0.2">
      <c r="A266" s="135" t="s">
        <v>1117</v>
      </c>
      <c r="B266" s="22" t="s">
        <v>213</v>
      </c>
      <c r="C266" s="4">
        <v>0</v>
      </c>
      <c r="D266" s="27" t="str">
        <f t="shared" si="68"/>
        <v>N/A</v>
      </c>
      <c r="E266" s="4">
        <v>0</v>
      </c>
      <c r="F266" s="27" t="str">
        <f t="shared" si="69"/>
        <v>N/A</v>
      </c>
      <c r="G266" s="4">
        <v>0</v>
      </c>
      <c r="H266" s="27" t="str">
        <f t="shared" si="70"/>
        <v>N/A</v>
      </c>
      <c r="I266" s="8" t="s">
        <v>1749</v>
      </c>
      <c r="J266" s="8" t="s">
        <v>1749</v>
      </c>
      <c r="K266" s="28" t="s">
        <v>739</v>
      </c>
      <c r="L266" s="112" t="str">
        <f t="shared" si="67"/>
        <v>N/A</v>
      </c>
    </row>
    <row r="267" spans="1:12" x14ac:dyDescent="0.2">
      <c r="A267" s="135" t="s">
        <v>1118</v>
      </c>
      <c r="B267" s="22" t="s">
        <v>213</v>
      </c>
      <c r="C267" s="4">
        <v>0</v>
      </c>
      <c r="D267" s="27" t="str">
        <f t="shared" si="68"/>
        <v>N/A</v>
      </c>
      <c r="E267" s="4">
        <v>0</v>
      </c>
      <c r="F267" s="27" t="str">
        <f t="shared" si="69"/>
        <v>N/A</v>
      </c>
      <c r="G267" s="4">
        <v>0</v>
      </c>
      <c r="H267" s="27" t="str">
        <f t="shared" si="70"/>
        <v>N/A</v>
      </c>
      <c r="I267" s="8" t="s">
        <v>1749</v>
      </c>
      <c r="J267" s="8" t="s">
        <v>1749</v>
      </c>
      <c r="K267" s="28" t="s">
        <v>739</v>
      </c>
      <c r="L267" s="112" t="str">
        <f t="shared" si="67"/>
        <v>N/A</v>
      </c>
    </row>
    <row r="268" spans="1:12" x14ac:dyDescent="0.2">
      <c r="A268" s="135" t="s">
        <v>1119</v>
      </c>
      <c r="B268" s="22" t="s">
        <v>213</v>
      </c>
      <c r="C268" s="4">
        <v>0</v>
      </c>
      <c r="D268" s="27" t="str">
        <f t="shared" si="68"/>
        <v>N/A</v>
      </c>
      <c r="E268" s="4">
        <v>0</v>
      </c>
      <c r="F268" s="27" t="str">
        <f t="shared" si="69"/>
        <v>N/A</v>
      </c>
      <c r="G268" s="4">
        <v>0</v>
      </c>
      <c r="H268" s="27" t="str">
        <f t="shared" si="70"/>
        <v>N/A</v>
      </c>
      <c r="I268" s="8" t="s">
        <v>1749</v>
      </c>
      <c r="J268" s="8" t="s">
        <v>1749</v>
      </c>
      <c r="K268" s="28" t="s">
        <v>739</v>
      </c>
      <c r="L268" s="112" t="str">
        <f t="shared" si="67"/>
        <v>N/A</v>
      </c>
    </row>
    <row r="269" spans="1:12" x14ac:dyDescent="0.2">
      <c r="A269" s="135" t="s">
        <v>1120</v>
      </c>
      <c r="B269" s="22" t="s">
        <v>213</v>
      </c>
      <c r="C269" s="4" t="s">
        <v>1749</v>
      </c>
      <c r="D269" s="27" t="str">
        <f t="shared" si="68"/>
        <v>N/A</v>
      </c>
      <c r="E269" s="4" t="s">
        <v>1749</v>
      </c>
      <c r="F269" s="27" t="str">
        <f t="shared" si="69"/>
        <v>N/A</v>
      </c>
      <c r="G269" s="4" t="s">
        <v>1749</v>
      </c>
      <c r="H269" s="27" t="str">
        <f t="shared" si="70"/>
        <v>N/A</v>
      </c>
      <c r="I269" s="8" t="s">
        <v>1749</v>
      </c>
      <c r="J269" s="8" t="s">
        <v>1749</v>
      </c>
      <c r="K269" s="28" t="s">
        <v>739</v>
      </c>
      <c r="L269" s="112" t="str">
        <f t="shared" si="67"/>
        <v>N/A</v>
      </c>
    </row>
    <row r="270" spans="1:12" x14ac:dyDescent="0.2">
      <c r="A270" s="135" t="s">
        <v>1121</v>
      </c>
      <c r="B270" s="22" t="s">
        <v>213</v>
      </c>
      <c r="C270" s="23">
        <v>0</v>
      </c>
      <c r="D270" s="27" t="str">
        <f t="shared" si="68"/>
        <v>N/A</v>
      </c>
      <c r="E270" s="23">
        <v>0</v>
      </c>
      <c r="F270" s="27" t="str">
        <f t="shared" si="69"/>
        <v>N/A</v>
      </c>
      <c r="G270" s="23">
        <v>0</v>
      </c>
      <c r="H270" s="27" t="str">
        <f t="shared" si="70"/>
        <v>N/A</v>
      </c>
      <c r="I270" s="8" t="s">
        <v>1749</v>
      </c>
      <c r="J270" s="8" t="s">
        <v>1749</v>
      </c>
      <c r="K270" s="28" t="s">
        <v>739</v>
      </c>
      <c r="L270" s="112" t="str">
        <f t="shared" si="67"/>
        <v>N/A</v>
      </c>
    </row>
    <row r="271" spans="1:12" x14ac:dyDescent="0.2">
      <c r="A271" s="135" t="s">
        <v>1122</v>
      </c>
      <c r="B271" s="22" t="s">
        <v>213</v>
      </c>
      <c r="C271" s="23">
        <v>0</v>
      </c>
      <c r="D271" s="27" t="str">
        <f t="shared" si="68"/>
        <v>N/A</v>
      </c>
      <c r="E271" s="23">
        <v>0</v>
      </c>
      <c r="F271" s="27" t="str">
        <f t="shared" si="69"/>
        <v>N/A</v>
      </c>
      <c r="G271" s="23">
        <v>58829</v>
      </c>
      <c r="H271" s="27" t="str">
        <f t="shared" si="70"/>
        <v>N/A</v>
      </c>
      <c r="I271" s="8" t="s">
        <v>1749</v>
      </c>
      <c r="J271" s="8" t="s">
        <v>1749</v>
      </c>
      <c r="K271" s="28" t="s">
        <v>739</v>
      </c>
      <c r="L271" s="112" t="str">
        <f t="shared" si="67"/>
        <v>N/A</v>
      </c>
    </row>
    <row r="272" spans="1:12" x14ac:dyDescent="0.2">
      <c r="A272" s="135" t="s">
        <v>1123</v>
      </c>
      <c r="B272" s="22" t="s">
        <v>213</v>
      </c>
      <c r="C272" s="23">
        <v>0</v>
      </c>
      <c r="D272" s="27" t="str">
        <f t="shared" si="68"/>
        <v>N/A</v>
      </c>
      <c r="E272" s="23">
        <v>0</v>
      </c>
      <c r="F272" s="27" t="str">
        <f t="shared" si="69"/>
        <v>N/A</v>
      </c>
      <c r="G272" s="23">
        <v>0</v>
      </c>
      <c r="H272" s="27" t="str">
        <f t="shared" si="70"/>
        <v>N/A</v>
      </c>
      <c r="I272" s="8" t="s">
        <v>1749</v>
      </c>
      <c r="J272" s="8" t="s">
        <v>1749</v>
      </c>
      <c r="K272" s="28" t="s">
        <v>739</v>
      </c>
      <c r="L272" s="112" t="str">
        <f t="shared" si="67"/>
        <v>N/A</v>
      </c>
    </row>
    <row r="273" spans="1:12" x14ac:dyDescent="0.2">
      <c r="A273" s="135" t="s">
        <v>1124</v>
      </c>
      <c r="B273" s="22" t="s">
        <v>213</v>
      </c>
      <c r="C273" s="23">
        <v>1058</v>
      </c>
      <c r="D273" s="27" t="str">
        <f t="shared" si="68"/>
        <v>N/A</v>
      </c>
      <c r="E273" s="23">
        <v>1083</v>
      </c>
      <c r="F273" s="27" t="str">
        <f t="shared" si="69"/>
        <v>N/A</v>
      </c>
      <c r="G273" s="23">
        <v>855</v>
      </c>
      <c r="H273" s="27" t="str">
        <f t="shared" si="70"/>
        <v>N/A</v>
      </c>
      <c r="I273" s="8">
        <v>2.363</v>
      </c>
      <c r="J273" s="8">
        <v>-21.1</v>
      </c>
      <c r="K273" s="28" t="s">
        <v>739</v>
      </c>
      <c r="L273" s="112" t="str">
        <f t="shared" si="67"/>
        <v>Yes</v>
      </c>
    </row>
    <row r="274" spans="1:12" x14ac:dyDescent="0.2">
      <c r="A274" s="162" t="s">
        <v>153</v>
      </c>
      <c r="B274" s="22" t="s">
        <v>213</v>
      </c>
      <c r="C274" s="23">
        <v>1</v>
      </c>
      <c r="D274" s="27" t="str">
        <f t="shared" si="68"/>
        <v>N/A</v>
      </c>
      <c r="E274" s="23">
        <v>1</v>
      </c>
      <c r="F274" s="27" t="str">
        <f t="shared" si="69"/>
        <v>N/A</v>
      </c>
      <c r="G274" s="23">
        <v>1</v>
      </c>
      <c r="H274" s="27" t="str">
        <f t="shared" si="70"/>
        <v>N/A</v>
      </c>
      <c r="I274" s="8">
        <v>0</v>
      </c>
      <c r="J274" s="8">
        <v>0</v>
      </c>
      <c r="K274" s="28" t="s">
        <v>739</v>
      </c>
      <c r="L274" s="112" t="str">
        <f t="shared" si="67"/>
        <v>Yes</v>
      </c>
    </row>
    <row r="275" spans="1:12" x14ac:dyDescent="0.2">
      <c r="A275" s="135" t="s">
        <v>154</v>
      </c>
      <c r="B275" s="30" t="s">
        <v>217</v>
      </c>
      <c r="C275" s="1">
        <v>0</v>
      </c>
      <c r="D275" s="27" t="str">
        <f t="shared" ref="D275:D276" si="71">IF($B275="N/A","N/A",IF(C275&gt;0,"No",IF(C275&lt;0,"No","Yes")))</f>
        <v>Yes</v>
      </c>
      <c r="E275" s="1">
        <v>0</v>
      </c>
      <c r="F275" s="27" t="str">
        <f t="shared" ref="F275:F276" si="72">IF($B275="N/A","N/A",IF(E275&gt;0,"No",IF(E275&lt;0,"No","Yes")))</f>
        <v>Yes</v>
      </c>
      <c r="G275" s="1">
        <v>16</v>
      </c>
      <c r="H275" s="27" t="str">
        <f t="shared" ref="H275:H276" si="73">IF($B275="N/A","N/A",IF(G275&gt;0,"No",IF(G275&lt;0,"No","Yes")))</f>
        <v>No</v>
      </c>
      <c r="I275" s="8" t="s">
        <v>1749</v>
      </c>
      <c r="J275" s="8" t="s">
        <v>1749</v>
      </c>
      <c r="K275" s="28" t="s">
        <v>739</v>
      </c>
      <c r="L275" s="112" t="str">
        <f t="shared" si="67"/>
        <v>N/A</v>
      </c>
    </row>
    <row r="276" spans="1:12" x14ac:dyDescent="0.2">
      <c r="A276" s="135" t="s">
        <v>155</v>
      </c>
      <c r="B276" s="30" t="s">
        <v>217</v>
      </c>
      <c r="C276" s="1">
        <v>1</v>
      </c>
      <c r="D276" s="27" t="str">
        <f t="shared" si="71"/>
        <v>No</v>
      </c>
      <c r="E276" s="1">
        <v>0</v>
      </c>
      <c r="F276" s="27" t="str">
        <f t="shared" si="72"/>
        <v>Yes</v>
      </c>
      <c r="G276" s="1">
        <v>1</v>
      </c>
      <c r="H276" s="27" t="str">
        <f t="shared" si="73"/>
        <v>No</v>
      </c>
      <c r="I276" s="8">
        <v>-100</v>
      </c>
      <c r="J276" s="8" t="s">
        <v>1749</v>
      </c>
      <c r="K276" s="28" t="s">
        <v>739</v>
      </c>
      <c r="L276" s="112" t="str">
        <f t="shared" si="67"/>
        <v>N/A</v>
      </c>
    </row>
    <row r="277" spans="1:12" x14ac:dyDescent="0.2">
      <c r="A277" s="145" t="s">
        <v>693</v>
      </c>
      <c r="B277" s="1" t="s">
        <v>213</v>
      </c>
      <c r="C277" s="1">
        <v>210917</v>
      </c>
      <c r="D277" s="7" t="str">
        <f t="shared" ref="D277:D284" si="74">IF($B277="N/A","N/A",IF(C277&gt;10,"No",IF(C277&lt;-10,"No","Yes")))</f>
        <v>N/A</v>
      </c>
      <c r="E277" s="1">
        <v>205323</v>
      </c>
      <c r="F277" s="7" t="str">
        <f t="shared" ref="F277:F278" si="75">IF($B277="N/A","N/A",IF(E277&gt;10,"No",IF(E277&lt;-10,"No","Yes")))</f>
        <v>N/A</v>
      </c>
      <c r="G277" s="1">
        <v>218281</v>
      </c>
      <c r="H277" s="7" t="str">
        <f t="shared" ref="H277:H278" si="76">IF($B277="N/A","N/A",IF(G277&gt;10,"No",IF(G277&lt;-10,"No","Yes")))</f>
        <v>N/A</v>
      </c>
      <c r="I277" s="8">
        <v>-2.65</v>
      </c>
      <c r="J277" s="8">
        <v>6.3109999999999999</v>
      </c>
      <c r="K277" s="1" t="s">
        <v>213</v>
      </c>
      <c r="L277" s="112" t="str">
        <f t="shared" ref="L277:L278" si="77">IF(J277="Div by 0", "N/A", IF(K277="N/A","N/A", IF(J277&gt;VALUE(MID(K277,1,2)), "No", IF(J277&lt;-1*VALUE(MID(K277,1,2)), "No", "Yes"))))</f>
        <v>N/A</v>
      </c>
    </row>
    <row r="278" spans="1:12" x14ac:dyDescent="0.2">
      <c r="A278" s="145" t="s">
        <v>694</v>
      </c>
      <c r="B278" s="1" t="s">
        <v>213</v>
      </c>
      <c r="C278" s="1">
        <v>176111.91667000001</v>
      </c>
      <c r="D278" s="7" t="str">
        <f t="shared" si="74"/>
        <v>N/A</v>
      </c>
      <c r="E278" s="1">
        <v>176025.33332999999</v>
      </c>
      <c r="F278" s="7" t="str">
        <f t="shared" si="75"/>
        <v>N/A</v>
      </c>
      <c r="G278" s="1">
        <v>173478.5</v>
      </c>
      <c r="H278" s="7" t="str">
        <f t="shared" si="76"/>
        <v>N/A</v>
      </c>
      <c r="I278" s="8">
        <v>-4.9000000000000002E-2</v>
      </c>
      <c r="J278" s="8">
        <v>-1.45</v>
      </c>
      <c r="K278" s="1" t="s">
        <v>213</v>
      </c>
      <c r="L278" s="112" t="str">
        <f t="shared" si="77"/>
        <v>N/A</v>
      </c>
    </row>
    <row r="279" spans="1:12" x14ac:dyDescent="0.2">
      <c r="A279" s="145" t="s">
        <v>695</v>
      </c>
      <c r="B279" s="1" t="s">
        <v>213</v>
      </c>
      <c r="C279" s="1">
        <v>249</v>
      </c>
      <c r="D279" s="7" t="str">
        <f t="shared" si="74"/>
        <v>N/A</v>
      </c>
      <c r="E279" s="1">
        <v>151</v>
      </c>
      <c r="F279" s="7" t="str">
        <f t="shared" ref="F279:F284" si="78">IF($B279="N/A","N/A",IF(E279&gt;10,"No",IF(E279&lt;-10,"No","Yes")))</f>
        <v>N/A</v>
      </c>
      <c r="G279" s="1">
        <v>114</v>
      </c>
      <c r="H279" s="7" t="str">
        <f t="shared" ref="H279:H284" si="79">IF($B279="N/A","N/A",IF(G279&gt;10,"No",IF(G279&lt;-10,"No","Yes")))</f>
        <v>N/A</v>
      </c>
      <c r="I279" s="8">
        <v>-39.4</v>
      </c>
      <c r="J279" s="8">
        <v>-24.5</v>
      </c>
      <c r="K279" s="1" t="s">
        <v>213</v>
      </c>
      <c r="L279" s="112" t="str">
        <f t="shared" ref="L279:L285" si="80">IF(J279="Div by 0", "N/A", IF(K279="N/A","N/A", IF(J279&gt;VALUE(MID(K279,1,2)), "No", IF(J279&lt;-1*VALUE(MID(K279,1,2)), "No", "Yes"))))</f>
        <v>N/A</v>
      </c>
    </row>
    <row r="280" spans="1:12" x14ac:dyDescent="0.2">
      <c r="A280" s="145" t="s">
        <v>696</v>
      </c>
      <c r="B280" s="1" t="s">
        <v>213</v>
      </c>
      <c r="C280" s="1">
        <v>305</v>
      </c>
      <c r="D280" s="7" t="str">
        <f t="shared" si="74"/>
        <v>N/A</v>
      </c>
      <c r="E280" s="1">
        <v>173</v>
      </c>
      <c r="F280" s="7" t="str">
        <f t="shared" si="78"/>
        <v>N/A</v>
      </c>
      <c r="G280" s="1">
        <v>127</v>
      </c>
      <c r="H280" s="7" t="str">
        <f t="shared" si="79"/>
        <v>N/A</v>
      </c>
      <c r="I280" s="8">
        <v>-43.3</v>
      </c>
      <c r="J280" s="8">
        <v>-26.6</v>
      </c>
      <c r="K280" s="1" t="s">
        <v>213</v>
      </c>
      <c r="L280" s="112" t="str">
        <f t="shared" si="80"/>
        <v>N/A</v>
      </c>
    </row>
    <row r="281" spans="1:12" x14ac:dyDescent="0.2">
      <c r="A281" s="145" t="s">
        <v>697</v>
      </c>
      <c r="B281" s="1" t="s">
        <v>213</v>
      </c>
      <c r="C281" s="1">
        <v>86.666666667000001</v>
      </c>
      <c r="D281" s="7" t="str">
        <f t="shared" si="74"/>
        <v>N/A</v>
      </c>
      <c r="E281" s="1">
        <v>47.833333332999999</v>
      </c>
      <c r="F281" s="7" t="str">
        <f t="shared" si="78"/>
        <v>N/A</v>
      </c>
      <c r="G281" s="1">
        <v>31.083333332999999</v>
      </c>
      <c r="H281" s="7" t="str">
        <f t="shared" si="79"/>
        <v>N/A</v>
      </c>
      <c r="I281" s="8">
        <v>-44.8</v>
      </c>
      <c r="J281" s="8">
        <v>-35</v>
      </c>
      <c r="K281" s="1" t="s">
        <v>213</v>
      </c>
      <c r="L281" s="112" t="str">
        <f t="shared" si="80"/>
        <v>N/A</v>
      </c>
    </row>
    <row r="282" spans="1:12" x14ac:dyDescent="0.2">
      <c r="A282" s="145" t="s">
        <v>698</v>
      </c>
      <c r="B282" s="1" t="s">
        <v>213</v>
      </c>
      <c r="C282" s="1">
        <v>5434</v>
      </c>
      <c r="D282" s="7" t="str">
        <f t="shared" si="74"/>
        <v>N/A</v>
      </c>
      <c r="E282" s="1">
        <v>5711</v>
      </c>
      <c r="F282" s="7" t="str">
        <f t="shared" si="78"/>
        <v>N/A</v>
      </c>
      <c r="G282" s="1">
        <v>6810</v>
      </c>
      <c r="H282" s="7" t="str">
        <f t="shared" si="79"/>
        <v>N/A</v>
      </c>
      <c r="I282" s="8">
        <v>5.0979999999999999</v>
      </c>
      <c r="J282" s="8">
        <v>19.239999999999998</v>
      </c>
      <c r="K282" s="1" t="s">
        <v>213</v>
      </c>
      <c r="L282" s="112" t="str">
        <f t="shared" si="80"/>
        <v>N/A</v>
      </c>
    </row>
    <row r="283" spans="1:12" x14ac:dyDescent="0.2">
      <c r="A283" s="145" t="s">
        <v>699</v>
      </c>
      <c r="B283" s="1" t="s">
        <v>213</v>
      </c>
      <c r="C283" s="1">
        <v>6747</v>
      </c>
      <c r="D283" s="7" t="str">
        <f t="shared" si="74"/>
        <v>N/A</v>
      </c>
      <c r="E283" s="1">
        <v>7130</v>
      </c>
      <c r="F283" s="7" t="str">
        <f t="shared" si="78"/>
        <v>N/A</v>
      </c>
      <c r="G283" s="1">
        <v>8298</v>
      </c>
      <c r="H283" s="7" t="str">
        <f t="shared" si="79"/>
        <v>N/A</v>
      </c>
      <c r="I283" s="8">
        <v>5.6769999999999996</v>
      </c>
      <c r="J283" s="8">
        <v>16.38</v>
      </c>
      <c r="K283" s="1" t="s">
        <v>213</v>
      </c>
      <c r="L283" s="112" t="str">
        <f t="shared" si="80"/>
        <v>N/A</v>
      </c>
    </row>
    <row r="284" spans="1:12" ht="25.5" x14ac:dyDescent="0.2">
      <c r="A284" s="145" t="s">
        <v>700</v>
      </c>
      <c r="B284" s="1" t="s">
        <v>213</v>
      </c>
      <c r="C284" s="1">
        <v>5171.0833333</v>
      </c>
      <c r="D284" s="7" t="str">
        <f t="shared" si="74"/>
        <v>N/A</v>
      </c>
      <c r="E284" s="1">
        <v>5466.8333333</v>
      </c>
      <c r="F284" s="7" t="str">
        <f t="shared" si="78"/>
        <v>N/A</v>
      </c>
      <c r="G284" s="1">
        <v>5904.5833333</v>
      </c>
      <c r="H284" s="7" t="str">
        <f t="shared" si="79"/>
        <v>N/A</v>
      </c>
      <c r="I284" s="8">
        <v>5.7190000000000003</v>
      </c>
      <c r="J284" s="8">
        <v>8.0069999999999997</v>
      </c>
      <c r="K284" s="1" t="s">
        <v>213</v>
      </c>
      <c r="L284" s="112" t="str">
        <f t="shared" si="80"/>
        <v>N/A</v>
      </c>
    </row>
    <row r="285" spans="1:12" x14ac:dyDescent="0.2">
      <c r="A285" s="145" t="s">
        <v>404</v>
      </c>
      <c r="B285" s="22" t="s">
        <v>290</v>
      </c>
      <c r="C285" s="4">
        <v>11.995320191999999</v>
      </c>
      <c r="D285" s="27" t="str">
        <f>IF($B285="N/A","N/A",IF(C285&lt;=40,"Yes","No"))</f>
        <v>Yes</v>
      </c>
      <c r="E285" s="4">
        <v>12.808091682000001</v>
      </c>
      <c r="F285" s="27" t="str">
        <f>IF($B285="N/A","N/A",IF(E285&lt;=40,"Yes","No"))</f>
        <v>Yes</v>
      </c>
      <c r="G285" s="4">
        <v>14.137429936</v>
      </c>
      <c r="H285" s="27" t="str">
        <f>IF($B285="N/A","N/A",IF(G285&lt;=40,"Yes","No"))</f>
        <v>Yes</v>
      </c>
      <c r="I285" s="8">
        <v>6.7759999999999998</v>
      </c>
      <c r="J285" s="8">
        <v>10.38</v>
      </c>
      <c r="K285" s="28" t="s">
        <v>741</v>
      </c>
      <c r="L285" s="112" t="str">
        <f t="shared" si="80"/>
        <v>Yes</v>
      </c>
    </row>
    <row r="286" spans="1:12" x14ac:dyDescent="0.2">
      <c r="A286" s="145" t="s">
        <v>701</v>
      </c>
      <c r="B286" s="1" t="s">
        <v>213</v>
      </c>
      <c r="C286" s="1">
        <v>12527</v>
      </c>
      <c r="D286" s="7" t="str">
        <f t="shared" ref="D286:D304" si="81">IF($B286="N/A","N/A",IF(C286&gt;10,"No",IF(C286&lt;-10,"No","Yes")))</f>
        <v>N/A</v>
      </c>
      <c r="E286" s="1">
        <v>10477</v>
      </c>
      <c r="F286" s="7" t="str">
        <f t="shared" ref="F286:F287" si="82">IF($B286="N/A","N/A",IF(E286&gt;10,"No",IF(E286&lt;-10,"No","Yes")))</f>
        <v>N/A</v>
      </c>
      <c r="G286" s="1">
        <v>5732</v>
      </c>
      <c r="H286" s="7" t="str">
        <f t="shared" ref="H286:H287" si="83">IF($B286="N/A","N/A",IF(G286&gt;10,"No",IF(G286&lt;-10,"No","Yes")))</f>
        <v>N/A</v>
      </c>
      <c r="I286" s="8">
        <v>-16.399999999999999</v>
      </c>
      <c r="J286" s="8">
        <v>-45.3</v>
      </c>
      <c r="K286" s="1" t="s">
        <v>213</v>
      </c>
      <c r="L286" s="112" t="str">
        <f t="shared" ref="L286:L287" si="84">IF(J286="Div by 0", "N/A", IF(K286="N/A","N/A", IF(J286&gt;VALUE(MID(K286,1,2)), "No", IF(J286&lt;-1*VALUE(MID(K286,1,2)), "No", "Yes"))))</f>
        <v>N/A</v>
      </c>
    </row>
    <row r="287" spans="1:12" x14ac:dyDescent="0.2">
      <c r="A287" s="145" t="s">
        <v>702</v>
      </c>
      <c r="B287" s="1" t="s">
        <v>213</v>
      </c>
      <c r="C287" s="1">
        <v>5365.5833333</v>
      </c>
      <c r="D287" s="7" t="str">
        <f t="shared" si="81"/>
        <v>N/A</v>
      </c>
      <c r="E287" s="1">
        <v>4666.8333333</v>
      </c>
      <c r="F287" s="7" t="str">
        <f t="shared" si="82"/>
        <v>N/A</v>
      </c>
      <c r="G287" s="1">
        <v>1958.0833333</v>
      </c>
      <c r="H287" s="7" t="str">
        <f t="shared" si="83"/>
        <v>N/A</v>
      </c>
      <c r="I287" s="8">
        <v>-13</v>
      </c>
      <c r="J287" s="8">
        <v>-58</v>
      </c>
      <c r="K287" s="1" t="s">
        <v>213</v>
      </c>
      <c r="L287" s="112" t="str">
        <f t="shared" si="84"/>
        <v>N/A</v>
      </c>
    </row>
    <row r="288" spans="1:12" x14ac:dyDescent="0.2">
      <c r="A288" s="145" t="s">
        <v>703</v>
      </c>
      <c r="B288" s="1" t="s">
        <v>213</v>
      </c>
      <c r="C288" s="1">
        <v>20799</v>
      </c>
      <c r="D288" s="7" t="str">
        <f t="shared" si="81"/>
        <v>N/A</v>
      </c>
      <c r="E288" s="1">
        <v>17338</v>
      </c>
      <c r="F288" s="7" t="str">
        <f t="shared" ref="F288:F289" si="85">IF($B288="N/A","N/A",IF(E288&gt;10,"No",IF(E288&lt;-10,"No","Yes")))</f>
        <v>N/A</v>
      </c>
      <c r="G288" s="1">
        <v>14743</v>
      </c>
      <c r="H288" s="7" t="str">
        <f t="shared" ref="H288:H289" si="86">IF($B288="N/A","N/A",IF(G288&gt;10,"No",IF(G288&lt;-10,"No","Yes")))</f>
        <v>N/A</v>
      </c>
      <c r="I288" s="8">
        <v>-16.600000000000001</v>
      </c>
      <c r="J288" s="8">
        <v>-15</v>
      </c>
      <c r="K288" s="1" t="s">
        <v>213</v>
      </c>
      <c r="L288" s="112" t="str">
        <f t="shared" ref="L288:L289" si="87">IF(J288="Div by 0", "N/A", IF(K288="N/A","N/A", IF(J288&gt;VALUE(MID(K288,1,2)), "No", IF(J288&lt;-1*VALUE(MID(K288,1,2)), "No", "Yes"))))</f>
        <v>N/A</v>
      </c>
    </row>
    <row r="289" spans="1:12" x14ac:dyDescent="0.2">
      <c r="A289" s="145" t="s">
        <v>715</v>
      </c>
      <c r="B289" s="1" t="s">
        <v>213</v>
      </c>
      <c r="C289" s="1">
        <v>11785.25</v>
      </c>
      <c r="D289" s="7" t="str">
        <f t="shared" si="81"/>
        <v>N/A</v>
      </c>
      <c r="E289" s="1">
        <v>12858.083333</v>
      </c>
      <c r="F289" s="7" t="str">
        <f t="shared" si="85"/>
        <v>N/A</v>
      </c>
      <c r="G289" s="1">
        <v>8887.0833332999991</v>
      </c>
      <c r="H289" s="7" t="str">
        <f t="shared" si="86"/>
        <v>N/A</v>
      </c>
      <c r="I289" s="8">
        <v>9.1029999999999998</v>
      </c>
      <c r="J289" s="8">
        <v>-30.9</v>
      </c>
      <c r="K289" s="1" t="s">
        <v>213</v>
      </c>
      <c r="L289" s="112" t="str">
        <f t="shared" si="87"/>
        <v>N/A</v>
      </c>
    </row>
    <row r="290" spans="1:12" x14ac:dyDescent="0.2">
      <c r="A290" s="145" t="s">
        <v>704</v>
      </c>
      <c r="B290" s="1" t="s">
        <v>213</v>
      </c>
      <c r="C290" s="1">
        <v>265</v>
      </c>
      <c r="D290" s="7" t="str">
        <f t="shared" si="81"/>
        <v>N/A</v>
      </c>
      <c r="E290" s="1">
        <v>248</v>
      </c>
      <c r="F290" s="7" t="str">
        <f t="shared" ref="F290:F304" si="88">IF($B290="N/A","N/A",IF(E290&gt;10,"No",IF(E290&lt;-10,"No","Yes")))</f>
        <v>N/A</v>
      </c>
      <c r="G290" s="1">
        <v>286</v>
      </c>
      <c r="H290" s="7" t="str">
        <f t="shared" ref="H290:H304" si="89">IF($B290="N/A","N/A",IF(G290&gt;10,"No",IF(G290&lt;-10,"No","Yes")))</f>
        <v>N/A</v>
      </c>
      <c r="I290" s="8">
        <v>-6.42</v>
      </c>
      <c r="J290" s="8">
        <v>15.32</v>
      </c>
      <c r="K290" s="1" t="s">
        <v>213</v>
      </c>
      <c r="L290" s="112" t="str">
        <f t="shared" ref="L290:L301" si="90">IF(J290="Div by 0", "N/A", IF(K290="N/A","N/A", IF(J290&gt;VALUE(MID(K290,1,2)), "No", IF(J290&lt;-1*VALUE(MID(K290,1,2)), "No", "Yes"))))</f>
        <v>N/A</v>
      </c>
    </row>
    <row r="291" spans="1:12" x14ac:dyDescent="0.2">
      <c r="A291" s="145" t="s">
        <v>705</v>
      </c>
      <c r="B291" s="1" t="s">
        <v>213</v>
      </c>
      <c r="C291" s="1">
        <v>1058</v>
      </c>
      <c r="D291" s="7" t="str">
        <f t="shared" si="81"/>
        <v>N/A</v>
      </c>
      <c r="E291" s="1">
        <v>1083</v>
      </c>
      <c r="F291" s="7" t="str">
        <f t="shared" si="88"/>
        <v>N/A</v>
      </c>
      <c r="G291" s="1">
        <v>1033</v>
      </c>
      <c r="H291" s="7" t="str">
        <f t="shared" si="89"/>
        <v>N/A</v>
      </c>
      <c r="I291" s="8">
        <v>2.363</v>
      </c>
      <c r="J291" s="8">
        <v>-4.62</v>
      </c>
      <c r="K291" s="1" t="s">
        <v>213</v>
      </c>
      <c r="L291" s="112" t="str">
        <f t="shared" si="90"/>
        <v>N/A</v>
      </c>
    </row>
    <row r="292" spans="1:12" x14ac:dyDescent="0.2">
      <c r="A292" s="145" t="s">
        <v>723</v>
      </c>
      <c r="B292" s="22" t="s">
        <v>213</v>
      </c>
      <c r="C292" s="9">
        <v>0</v>
      </c>
      <c r="D292" s="7" t="str">
        <f t="shared" si="81"/>
        <v>N/A</v>
      </c>
      <c r="E292" s="9">
        <v>0</v>
      </c>
      <c r="F292" s="7" t="str">
        <f t="shared" si="88"/>
        <v>N/A</v>
      </c>
      <c r="G292" s="9">
        <v>0</v>
      </c>
      <c r="H292" s="7" t="str">
        <f t="shared" si="89"/>
        <v>N/A</v>
      </c>
      <c r="I292" s="8" t="s">
        <v>1749</v>
      </c>
      <c r="J292" s="8" t="s">
        <v>1749</v>
      </c>
      <c r="K292" s="22" t="s">
        <v>213</v>
      </c>
      <c r="L292" s="112" t="str">
        <f t="shared" si="90"/>
        <v>N/A</v>
      </c>
    </row>
    <row r="293" spans="1:12" x14ac:dyDescent="0.2">
      <c r="A293" s="145" t="s">
        <v>716</v>
      </c>
      <c r="B293" s="1" t="s">
        <v>213</v>
      </c>
      <c r="C293" s="1">
        <v>391</v>
      </c>
      <c r="D293" s="7" t="str">
        <f t="shared" si="81"/>
        <v>N/A</v>
      </c>
      <c r="E293" s="1">
        <v>376.25</v>
      </c>
      <c r="F293" s="7" t="str">
        <f t="shared" si="88"/>
        <v>N/A</v>
      </c>
      <c r="G293" s="1">
        <v>378.33333333000002</v>
      </c>
      <c r="H293" s="7" t="str">
        <f t="shared" si="89"/>
        <v>N/A</v>
      </c>
      <c r="I293" s="8">
        <v>-3.77</v>
      </c>
      <c r="J293" s="8">
        <v>0.55369999999999997</v>
      </c>
      <c r="K293" s="1" t="s">
        <v>213</v>
      </c>
      <c r="L293" s="112" t="str">
        <f t="shared" si="90"/>
        <v>N/A</v>
      </c>
    </row>
    <row r="294" spans="1:12" x14ac:dyDescent="0.2">
      <c r="A294" s="145" t="s">
        <v>706</v>
      </c>
      <c r="B294" s="1" t="s">
        <v>213</v>
      </c>
      <c r="C294" s="1">
        <v>0</v>
      </c>
      <c r="D294" s="7" t="str">
        <f t="shared" si="81"/>
        <v>N/A</v>
      </c>
      <c r="E294" s="1">
        <v>0</v>
      </c>
      <c r="F294" s="7" t="str">
        <f t="shared" si="88"/>
        <v>N/A</v>
      </c>
      <c r="G294" s="1">
        <v>0</v>
      </c>
      <c r="H294" s="7" t="str">
        <f t="shared" si="89"/>
        <v>N/A</v>
      </c>
      <c r="I294" s="8" t="s">
        <v>1749</v>
      </c>
      <c r="J294" s="8" t="s">
        <v>1749</v>
      </c>
      <c r="K294" s="1" t="s">
        <v>213</v>
      </c>
      <c r="L294" s="112" t="str">
        <f t="shared" si="90"/>
        <v>N/A</v>
      </c>
    </row>
    <row r="295" spans="1:12" x14ac:dyDescent="0.2">
      <c r="A295" s="145" t="s">
        <v>717</v>
      </c>
      <c r="B295" s="1" t="s">
        <v>213</v>
      </c>
      <c r="C295" s="1">
        <v>0</v>
      </c>
      <c r="D295" s="7" t="str">
        <f t="shared" si="81"/>
        <v>N/A</v>
      </c>
      <c r="E295" s="1">
        <v>0</v>
      </c>
      <c r="F295" s="7" t="str">
        <f t="shared" si="88"/>
        <v>N/A</v>
      </c>
      <c r="G295" s="1">
        <v>0</v>
      </c>
      <c r="H295" s="7" t="str">
        <f t="shared" si="89"/>
        <v>N/A</v>
      </c>
      <c r="I295" s="8" t="s">
        <v>1749</v>
      </c>
      <c r="J295" s="8" t="s">
        <v>1749</v>
      </c>
      <c r="K295" s="1" t="s">
        <v>213</v>
      </c>
      <c r="L295" s="112" t="str">
        <f t="shared" si="90"/>
        <v>N/A</v>
      </c>
    </row>
    <row r="296" spans="1:12" x14ac:dyDescent="0.2">
      <c r="A296" s="145" t="s">
        <v>707</v>
      </c>
      <c r="B296" s="1" t="s">
        <v>213</v>
      </c>
      <c r="C296" s="1">
        <v>0</v>
      </c>
      <c r="D296" s="7" t="str">
        <f t="shared" si="81"/>
        <v>N/A</v>
      </c>
      <c r="E296" s="1">
        <v>0</v>
      </c>
      <c r="F296" s="7" t="str">
        <f t="shared" si="88"/>
        <v>N/A</v>
      </c>
      <c r="G296" s="1">
        <v>0</v>
      </c>
      <c r="H296" s="7" t="str">
        <f t="shared" si="89"/>
        <v>N/A</v>
      </c>
      <c r="I296" s="8" t="s">
        <v>1749</v>
      </c>
      <c r="J296" s="8" t="s">
        <v>1749</v>
      </c>
      <c r="K296" s="1" t="s">
        <v>213</v>
      </c>
      <c r="L296" s="112" t="str">
        <f t="shared" si="90"/>
        <v>N/A</v>
      </c>
    </row>
    <row r="297" spans="1:12" x14ac:dyDescent="0.2">
      <c r="A297" s="145" t="s">
        <v>718</v>
      </c>
      <c r="B297" s="1" t="s">
        <v>213</v>
      </c>
      <c r="C297" s="1">
        <v>0</v>
      </c>
      <c r="D297" s="7" t="str">
        <f t="shared" si="81"/>
        <v>N/A</v>
      </c>
      <c r="E297" s="1">
        <v>0</v>
      </c>
      <c r="F297" s="7" t="str">
        <f t="shared" si="88"/>
        <v>N/A</v>
      </c>
      <c r="G297" s="1">
        <v>0</v>
      </c>
      <c r="H297" s="7" t="str">
        <f t="shared" si="89"/>
        <v>N/A</v>
      </c>
      <c r="I297" s="8" t="s">
        <v>1749</v>
      </c>
      <c r="J297" s="8" t="s">
        <v>1749</v>
      </c>
      <c r="K297" s="1" t="s">
        <v>213</v>
      </c>
      <c r="L297" s="112" t="str">
        <f t="shared" si="90"/>
        <v>N/A</v>
      </c>
    </row>
    <row r="298" spans="1:12" x14ac:dyDescent="0.2">
      <c r="A298" s="145" t="s">
        <v>708</v>
      </c>
      <c r="B298" s="1" t="s">
        <v>213</v>
      </c>
      <c r="C298" s="1">
        <v>0</v>
      </c>
      <c r="D298" s="7" t="str">
        <f t="shared" si="81"/>
        <v>N/A</v>
      </c>
      <c r="E298" s="1">
        <v>0</v>
      </c>
      <c r="F298" s="7" t="str">
        <f t="shared" si="88"/>
        <v>N/A</v>
      </c>
      <c r="G298" s="1">
        <v>0</v>
      </c>
      <c r="H298" s="7" t="str">
        <f t="shared" si="89"/>
        <v>N/A</v>
      </c>
      <c r="I298" s="8" t="s">
        <v>1749</v>
      </c>
      <c r="J298" s="8" t="s">
        <v>1749</v>
      </c>
      <c r="K298" s="1" t="s">
        <v>213</v>
      </c>
      <c r="L298" s="112" t="str">
        <f t="shared" si="90"/>
        <v>N/A</v>
      </c>
    </row>
    <row r="299" spans="1:12" x14ac:dyDescent="0.2">
      <c r="A299" s="145" t="s">
        <v>719</v>
      </c>
      <c r="B299" s="1" t="s">
        <v>213</v>
      </c>
      <c r="C299" s="1">
        <v>0</v>
      </c>
      <c r="D299" s="7" t="str">
        <f t="shared" si="81"/>
        <v>N/A</v>
      </c>
      <c r="E299" s="1">
        <v>0</v>
      </c>
      <c r="F299" s="7" t="str">
        <f t="shared" si="88"/>
        <v>N/A</v>
      </c>
      <c r="G299" s="1">
        <v>0</v>
      </c>
      <c r="H299" s="7" t="str">
        <f t="shared" si="89"/>
        <v>N/A</v>
      </c>
      <c r="I299" s="8" t="s">
        <v>1749</v>
      </c>
      <c r="J299" s="8" t="s">
        <v>1749</v>
      </c>
      <c r="K299" s="1" t="s">
        <v>213</v>
      </c>
      <c r="L299" s="112" t="str">
        <f t="shared" si="90"/>
        <v>N/A</v>
      </c>
    </row>
    <row r="300" spans="1:12" x14ac:dyDescent="0.2">
      <c r="A300" s="145" t="s">
        <v>405</v>
      </c>
      <c r="B300" s="1" t="s">
        <v>213</v>
      </c>
      <c r="C300" s="1">
        <v>0</v>
      </c>
      <c r="D300" s="7" t="str">
        <f t="shared" si="81"/>
        <v>N/A</v>
      </c>
      <c r="E300" s="1">
        <v>0</v>
      </c>
      <c r="F300" s="7" t="str">
        <f t="shared" si="88"/>
        <v>N/A</v>
      </c>
      <c r="G300" s="1">
        <v>0</v>
      </c>
      <c r="H300" s="7" t="str">
        <f t="shared" si="89"/>
        <v>N/A</v>
      </c>
      <c r="I300" s="8" t="s">
        <v>1749</v>
      </c>
      <c r="J300" s="8" t="s">
        <v>1749</v>
      </c>
      <c r="K300" s="1" t="s">
        <v>213</v>
      </c>
      <c r="L300" s="112" t="str">
        <f t="shared" si="90"/>
        <v>N/A</v>
      </c>
    </row>
    <row r="301" spans="1:12" x14ac:dyDescent="0.2">
      <c r="A301" s="145" t="s">
        <v>720</v>
      </c>
      <c r="B301" s="1" t="s">
        <v>213</v>
      </c>
      <c r="C301" s="1">
        <v>0</v>
      </c>
      <c r="D301" s="7" t="str">
        <f t="shared" si="81"/>
        <v>N/A</v>
      </c>
      <c r="E301" s="1">
        <v>0</v>
      </c>
      <c r="F301" s="7" t="str">
        <f t="shared" si="88"/>
        <v>N/A</v>
      </c>
      <c r="G301" s="1">
        <v>0</v>
      </c>
      <c r="H301" s="7" t="str">
        <f t="shared" si="89"/>
        <v>N/A</v>
      </c>
      <c r="I301" s="8" t="s">
        <v>1749</v>
      </c>
      <c r="J301" s="8" t="s">
        <v>1749</v>
      </c>
      <c r="K301" s="1" t="s">
        <v>213</v>
      </c>
      <c r="L301" s="112" t="str">
        <f t="shared" si="90"/>
        <v>N/A</v>
      </c>
    </row>
    <row r="302" spans="1:12" x14ac:dyDescent="0.2">
      <c r="A302" s="145" t="s">
        <v>709</v>
      </c>
      <c r="B302" s="1" t="s">
        <v>213</v>
      </c>
      <c r="C302" s="1">
        <v>0</v>
      </c>
      <c r="D302" s="7" t="str">
        <f t="shared" si="81"/>
        <v>N/A</v>
      </c>
      <c r="E302" s="1">
        <v>0</v>
      </c>
      <c r="F302" s="7" t="str">
        <f t="shared" si="88"/>
        <v>N/A</v>
      </c>
      <c r="G302" s="1">
        <v>0</v>
      </c>
      <c r="H302" s="7" t="str">
        <f t="shared" si="89"/>
        <v>N/A</v>
      </c>
      <c r="I302" s="8" t="s">
        <v>1749</v>
      </c>
      <c r="J302" s="8" t="s">
        <v>1749</v>
      </c>
      <c r="K302" s="1" t="s">
        <v>213</v>
      </c>
      <c r="L302" s="112" t="str">
        <f t="shared" ref="L302:L304" si="91">IF(J302="Div by 0", "N/A", IF(K302="N/A","N/A", IF(J302&gt;VALUE(MID(K302,1,2)), "No", IF(J302&lt;-1*VALUE(MID(K302,1,2)), "No", "Yes"))))</f>
        <v>N/A</v>
      </c>
    </row>
    <row r="303" spans="1:12" x14ac:dyDescent="0.2">
      <c r="A303" s="145" t="s">
        <v>710</v>
      </c>
      <c r="B303" s="1" t="s">
        <v>213</v>
      </c>
      <c r="C303" s="1">
        <v>0</v>
      </c>
      <c r="D303" s="7" t="str">
        <f t="shared" si="81"/>
        <v>N/A</v>
      </c>
      <c r="E303" s="1">
        <v>0</v>
      </c>
      <c r="F303" s="7" t="str">
        <f t="shared" si="88"/>
        <v>N/A</v>
      </c>
      <c r="G303" s="1">
        <v>0</v>
      </c>
      <c r="H303" s="7" t="str">
        <f t="shared" si="89"/>
        <v>N/A</v>
      </c>
      <c r="I303" s="8" t="s">
        <v>1749</v>
      </c>
      <c r="J303" s="8" t="s">
        <v>1749</v>
      </c>
      <c r="K303" s="1" t="s">
        <v>213</v>
      </c>
      <c r="L303" s="112" t="str">
        <f t="shared" si="91"/>
        <v>N/A</v>
      </c>
    </row>
    <row r="304" spans="1:12" x14ac:dyDescent="0.2">
      <c r="A304" s="145" t="s">
        <v>721</v>
      </c>
      <c r="B304" s="1" t="s">
        <v>213</v>
      </c>
      <c r="C304" s="1">
        <v>0</v>
      </c>
      <c r="D304" s="7" t="str">
        <f t="shared" si="81"/>
        <v>N/A</v>
      </c>
      <c r="E304" s="1">
        <v>0</v>
      </c>
      <c r="F304" s="7" t="str">
        <f t="shared" si="88"/>
        <v>N/A</v>
      </c>
      <c r="G304" s="1">
        <v>0</v>
      </c>
      <c r="H304" s="7" t="str">
        <f t="shared" si="89"/>
        <v>N/A</v>
      </c>
      <c r="I304" s="8" t="s">
        <v>1749</v>
      </c>
      <c r="J304" s="8" t="s">
        <v>1749</v>
      </c>
      <c r="K304" s="1" t="s">
        <v>213</v>
      </c>
      <c r="L304" s="112" t="str">
        <f t="shared" si="91"/>
        <v>N/A</v>
      </c>
    </row>
    <row r="305" spans="1:12" ht="25.5" x14ac:dyDescent="0.2">
      <c r="A305" s="163" t="s">
        <v>711</v>
      </c>
      <c r="B305" s="1" t="s">
        <v>213</v>
      </c>
      <c r="C305" s="1">
        <v>0</v>
      </c>
      <c r="D305" s="1" t="s">
        <v>213</v>
      </c>
      <c r="E305" s="1">
        <v>0</v>
      </c>
      <c r="F305" s="1" t="s">
        <v>213</v>
      </c>
      <c r="G305" s="1">
        <v>0</v>
      </c>
      <c r="H305" s="1" t="s">
        <v>213</v>
      </c>
      <c r="I305" s="8" t="s">
        <v>1749</v>
      </c>
      <c r="J305" s="8" t="s">
        <v>1749</v>
      </c>
      <c r="K305" s="1" t="s">
        <v>213</v>
      </c>
      <c r="L305" s="112" t="str">
        <f>IF(J305="Div by 0", "N/A", IF(K305="N/A","N/A", IF(J305&gt;VALUE(MID(K305,1,2)), "No", IF(J305&lt;-1*VALUE(MID(K305,1,2)), "No", "Yes"))))</f>
        <v>N/A</v>
      </c>
    </row>
    <row r="306" spans="1:12" x14ac:dyDescent="0.2">
      <c r="A306" s="163" t="s">
        <v>712</v>
      </c>
      <c r="B306" s="1" t="s">
        <v>213</v>
      </c>
      <c r="C306" s="1">
        <v>0</v>
      </c>
      <c r="D306" s="1" t="s">
        <v>213</v>
      </c>
      <c r="E306" s="1">
        <v>0</v>
      </c>
      <c r="F306" s="1" t="s">
        <v>213</v>
      </c>
      <c r="G306" s="1">
        <v>0</v>
      </c>
      <c r="H306" s="1" t="s">
        <v>213</v>
      </c>
      <c r="I306" s="8" t="s">
        <v>1749</v>
      </c>
      <c r="J306" s="8" t="s">
        <v>1749</v>
      </c>
      <c r="K306" s="1" t="s">
        <v>213</v>
      </c>
      <c r="L306" s="112" t="str">
        <f>IF(J306="Div by 0", "N/A", IF(K306="N/A","N/A", IF(J306&gt;VALUE(MID(K306,1,2)), "No", IF(J306&lt;-1*VALUE(MID(K306,1,2)), "No", "Yes"))))</f>
        <v>N/A</v>
      </c>
    </row>
    <row r="307" spans="1:12" x14ac:dyDescent="0.2">
      <c r="A307" s="163" t="s">
        <v>722</v>
      </c>
      <c r="B307" s="1" t="s">
        <v>213</v>
      </c>
      <c r="C307" s="1">
        <v>0</v>
      </c>
      <c r="D307" s="1" t="s">
        <v>213</v>
      </c>
      <c r="E307" s="1">
        <v>0</v>
      </c>
      <c r="F307" s="1" t="s">
        <v>213</v>
      </c>
      <c r="G307" s="1">
        <v>0</v>
      </c>
      <c r="H307" s="1" t="s">
        <v>213</v>
      </c>
      <c r="I307" s="8" t="s">
        <v>1749</v>
      </c>
      <c r="J307" s="8" t="s">
        <v>1749</v>
      </c>
      <c r="K307" s="1" t="s">
        <v>213</v>
      </c>
      <c r="L307" s="112" t="str">
        <f>IF(J307="Div by 0", "N/A", IF(K307="N/A","N/A", IF(J307&gt;VALUE(MID(K307,1,2)), "No", IF(J307&lt;-1*VALUE(MID(K307,1,2)), "No", "Yes"))))</f>
        <v>N/A</v>
      </c>
    </row>
    <row r="308" spans="1:12" ht="25.5" x14ac:dyDescent="0.2">
      <c r="A308" s="163" t="s">
        <v>713</v>
      </c>
      <c r="B308" s="1" t="s">
        <v>213</v>
      </c>
      <c r="C308" s="1">
        <v>0</v>
      </c>
      <c r="D308" s="1" t="s">
        <v>213</v>
      </c>
      <c r="E308" s="1">
        <v>0</v>
      </c>
      <c r="F308" s="1" t="s">
        <v>213</v>
      </c>
      <c r="G308" s="1">
        <v>0</v>
      </c>
      <c r="H308" s="1" t="s">
        <v>213</v>
      </c>
      <c r="I308" s="8" t="s">
        <v>1749</v>
      </c>
      <c r="J308" s="8" t="s">
        <v>1749</v>
      </c>
      <c r="K308" s="1" t="s">
        <v>213</v>
      </c>
      <c r="L308" s="112" t="str">
        <f>IF(J308="Div by 0", "N/A", IF(K308="N/A","N/A", IF(J308&gt;VALUE(MID(K308,1,2)), "No", IF(J308&lt;-1*VALUE(MID(K308,1,2)), "No", "Yes"))))</f>
        <v>N/A</v>
      </c>
    </row>
    <row r="309" spans="1:12" x14ac:dyDescent="0.2">
      <c r="A309" s="163" t="s">
        <v>714</v>
      </c>
      <c r="B309" s="1" t="s">
        <v>213</v>
      </c>
      <c r="C309" s="1">
        <v>5994</v>
      </c>
      <c r="D309" s="1" t="s">
        <v>213</v>
      </c>
      <c r="E309" s="1">
        <v>6155</v>
      </c>
      <c r="F309" s="1" t="s">
        <v>213</v>
      </c>
      <c r="G309" s="1">
        <v>7254</v>
      </c>
      <c r="H309" s="1" t="s">
        <v>213</v>
      </c>
      <c r="I309" s="8">
        <v>2.6859999999999999</v>
      </c>
      <c r="J309" s="8">
        <v>17.86</v>
      </c>
      <c r="K309" s="1" t="s">
        <v>213</v>
      </c>
      <c r="L309" s="112" t="str">
        <f>IF(J309="Div by 0", "N/A", IF(K309="N/A","N/A", IF(J309&gt;VALUE(MID(K309,1,2)), "No", IF(J309&lt;-1*VALUE(MID(K309,1,2)), "No", "Yes"))))</f>
        <v>N/A</v>
      </c>
    </row>
    <row r="310" spans="1:12" x14ac:dyDescent="0.2">
      <c r="A310" s="164" t="s">
        <v>73</v>
      </c>
      <c r="B310" s="22" t="s">
        <v>213</v>
      </c>
      <c r="C310" s="23">
        <v>198915</v>
      </c>
      <c r="D310" s="27" t="str">
        <f>IF($B310="N/A","N/A",IF(C310&gt;10,"No",IF(C310&lt;-10,"No","Yes")))</f>
        <v>N/A</v>
      </c>
      <c r="E310" s="23">
        <v>203394</v>
      </c>
      <c r="F310" s="27" t="str">
        <f>IF($B310="N/A","N/A",IF(E310&gt;10,"No",IF(E310&lt;-10,"No","Yes")))</f>
        <v>N/A</v>
      </c>
      <c r="G310" s="23">
        <v>188736</v>
      </c>
      <c r="H310" s="27" t="str">
        <f>IF($B310="N/A","N/A",IF(G310&gt;10,"No",IF(G310&lt;-10,"No","Yes")))</f>
        <v>N/A</v>
      </c>
      <c r="I310" s="8">
        <v>2.2519999999999998</v>
      </c>
      <c r="J310" s="8">
        <v>-7.21</v>
      </c>
      <c r="K310" s="28" t="s">
        <v>741</v>
      </c>
      <c r="L310" s="112" t="str">
        <f t="shared" ref="L310:L339" si="92">IF(J310="Div by 0", "N/A", IF(K310="N/A","N/A", IF(J310&gt;VALUE(MID(K310,1,2)), "No", IF(J310&lt;-1*VALUE(MID(K310,1,2)), "No", "Yes"))))</f>
        <v>Yes</v>
      </c>
    </row>
    <row r="311" spans="1:12" x14ac:dyDescent="0.2">
      <c r="A311" s="163" t="s">
        <v>182</v>
      </c>
      <c r="B311" s="22" t="s">
        <v>213</v>
      </c>
      <c r="C311" s="23">
        <v>19882</v>
      </c>
      <c r="D311" s="7" t="str">
        <f t="shared" ref="D311:D314" si="93">IF($B311="N/A","N/A",IF(C311&gt;10,"No",IF(C311&lt;-10,"No","Yes")))</f>
        <v>N/A</v>
      </c>
      <c r="E311" s="23">
        <v>19731</v>
      </c>
      <c r="F311" s="7" t="str">
        <f t="shared" ref="F311:F314" si="94">IF($B311="N/A","N/A",IF(E311&gt;10,"No",IF(E311&lt;-10,"No","Yes")))</f>
        <v>N/A</v>
      </c>
      <c r="G311" s="23">
        <v>18102</v>
      </c>
      <c r="H311" s="7" t="str">
        <f t="shared" ref="H311:H314" si="95">IF($B311="N/A","N/A",IF(G311&gt;10,"No",IF(G311&lt;-10,"No","Yes")))</f>
        <v>N/A</v>
      </c>
      <c r="I311" s="8">
        <v>-0.75900000000000001</v>
      </c>
      <c r="J311" s="8">
        <v>-8.26</v>
      </c>
      <c r="K311" s="28" t="s">
        <v>741</v>
      </c>
      <c r="L311" s="112" t="str">
        <f>IF(J311="Div by 0", "N/A", IF(OR(J311="N/A",K311="N/A"),"N/A", IF(J311&gt;VALUE(MID(K311,1,2)), "No", IF(J311&lt;-1*VALUE(MID(K311,1,2)), "No", "Yes"))))</f>
        <v>Yes</v>
      </c>
    </row>
    <row r="312" spans="1:12" x14ac:dyDescent="0.2">
      <c r="A312" s="163" t="s">
        <v>183</v>
      </c>
      <c r="B312" s="22" t="s">
        <v>213</v>
      </c>
      <c r="C312" s="23">
        <v>42726</v>
      </c>
      <c r="D312" s="7" t="str">
        <f t="shared" si="93"/>
        <v>N/A</v>
      </c>
      <c r="E312" s="23">
        <v>43447</v>
      </c>
      <c r="F312" s="7" t="str">
        <f t="shared" si="94"/>
        <v>N/A</v>
      </c>
      <c r="G312" s="23">
        <v>42395</v>
      </c>
      <c r="H312" s="7" t="str">
        <f t="shared" si="95"/>
        <v>N/A</v>
      </c>
      <c r="I312" s="8">
        <v>1.6870000000000001</v>
      </c>
      <c r="J312" s="8">
        <v>-2.42</v>
      </c>
      <c r="K312" s="28" t="s">
        <v>741</v>
      </c>
      <c r="L312" s="112" t="str">
        <f t="shared" ref="L312:L314" si="96">IF(J312="Div by 0", "N/A", IF(OR(J312="N/A",K312="N/A"),"N/A", IF(J312&gt;VALUE(MID(K312,1,2)), "No", IF(J312&lt;-1*VALUE(MID(K312,1,2)), "No", "Yes"))))</f>
        <v>Yes</v>
      </c>
    </row>
    <row r="313" spans="1:12" x14ac:dyDescent="0.2">
      <c r="A313" s="163" t="s">
        <v>184</v>
      </c>
      <c r="B313" s="22" t="s">
        <v>213</v>
      </c>
      <c r="C313" s="23">
        <v>88769</v>
      </c>
      <c r="D313" s="7" t="str">
        <f t="shared" si="93"/>
        <v>N/A</v>
      </c>
      <c r="E313" s="23">
        <v>89740</v>
      </c>
      <c r="F313" s="7" t="str">
        <f t="shared" si="94"/>
        <v>N/A</v>
      </c>
      <c r="G313" s="23">
        <v>80290</v>
      </c>
      <c r="H313" s="7" t="str">
        <f t="shared" si="95"/>
        <v>N/A</v>
      </c>
      <c r="I313" s="8">
        <v>1.0940000000000001</v>
      </c>
      <c r="J313" s="8">
        <v>-10.5</v>
      </c>
      <c r="K313" s="28" t="s">
        <v>741</v>
      </c>
      <c r="L313" s="112" t="str">
        <f t="shared" si="96"/>
        <v>Yes</v>
      </c>
    </row>
    <row r="314" spans="1:12" x14ac:dyDescent="0.2">
      <c r="A314" s="159" t="s">
        <v>185</v>
      </c>
      <c r="B314" s="22" t="s">
        <v>213</v>
      </c>
      <c r="C314" s="23">
        <v>47538</v>
      </c>
      <c r="D314" s="7" t="str">
        <f t="shared" si="93"/>
        <v>N/A</v>
      </c>
      <c r="E314" s="23">
        <v>50476</v>
      </c>
      <c r="F314" s="7" t="str">
        <f t="shared" si="94"/>
        <v>N/A</v>
      </c>
      <c r="G314" s="23">
        <v>47949</v>
      </c>
      <c r="H314" s="7" t="str">
        <f t="shared" si="95"/>
        <v>N/A</v>
      </c>
      <c r="I314" s="8">
        <v>6.18</v>
      </c>
      <c r="J314" s="8">
        <v>-5.01</v>
      </c>
      <c r="K314" s="28" t="s">
        <v>741</v>
      </c>
      <c r="L314" s="112" t="str">
        <f t="shared" si="96"/>
        <v>Yes</v>
      </c>
    </row>
    <row r="315" spans="1:12" x14ac:dyDescent="0.2">
      <c r="A315" s="163" t="s">
        <v>1125</v>
      </c>
      <c r="B315" s="9" t="s">
        <v>213</v>
      </c>
      <c r="C315" s="23">
        <v>93047</v>
      </c>
      <c r="D315" s="5" t="str">
        <f t="shared" ref="D315:F318" si="97">IF($B315="N/A","N/A",IF(C315&lt;0,"No","Yes"))</f>
        <v>N/A</v>
      </c>
      <c r="E315" s="23">
        <v>93734</v>
      </c>
      <c r="F315" s="5" t="str">
        <f t="shared" si="97"/>
        <v>N/A</v>
      </c>
      <c r="G315" s="23">
        <v>83684</v>
      </c>
      <c r="H315" s="5" t="str">
        <f t="shared" ref="H315:H318" si="98">IF($B315="N/A","N/A",IF(G315&lt;0,"No","Yes"))</f>
        <v>N/A</v>
      </c>
      <c r="I315" s="8">
        <v>0.73829999999999996</v>
      </c>
      <c r="J315" s="8">
        <v>-10.7</v>
      </c>
      <c r="K315" s="1" t="s">
        <v>740</v>
      </c>
      <c r="L315" s="112" t="str">
        <f>IF(J315="Div by 0", "N/A", IF(OR(J315="N/A",K315="N/A"),"N/A", IF(J315&gt;VALUE(MID(K315,1,2)), "No", IF(J315&lt;-1*VALUE(MID(K315,1,2)), "No", "Yes"))))</f>
        <v>No</v>
      </c>
    </row>
    <row r="316" spans="1:12" x14ac:dyDescent="0.2">
      <c r="A316" s="163" t="s">
        <v>433</v>
      </c>
      <c r="B316" s="9" t="s">
        <v>213</v>
      </c>
      <c r="C316" s="23">
        <v>4465</v>
      </c>
      <c r="D316" s="5" t="str">
        <f t="shared" si="97"/>
        <v>N/A</v>
      </c>
      <c r="E316" s="23">
        <v>4647</v>
      </c>
      <c r="F316" s="5" t="str">
        <f t="shared" si="97"/>
        <v>N/A</v>
      </c>
      <c r="G316" s="23">
        <v>4168</v>
      </c>
      <c r="H316" s="5" t="str">
        <f t="shared" si="98"/>
        <v>N/A</v>
      </c>
      <c r="I316" s="8">
        <v>4.0759999999999996</v>
      </c>
      <c r="J316" s="8">
        <v>-10.3</v>
      </c>
      <c r="K316" s="1" t="s">
        <v>740</v>
      </c>
      <c r="L316" s="112" t="str">
        <f t="shared" ref="L316:L318" si="99">IF(J316="Div by 0", "N/A", IF(OR(J316="N/A",K316="N/A"),"N/A", IF(J316&gt;VALUE(MID(K316,1,2)), "No", IF(J316&lt;-1*VALUE(MID(K316,1,2)), "No", "Yes"))))</f>
        <v>No</v>
      </c>
    </row>
    <row r="317" spans="1:12" x14ac:dyDescent="0.2">
      <c r="A317" s="163" t="s">
        <v>434</v>
      </c>
      <c r="B317" s="9" t="s">
        <v>213</v>
      </c>
      <c r="C317" s="23">
        <v>75218</v>
      </c>
      <c r="D317" s="5" t="str">
        <f t="shared" si="97"/>
        <v>N/A</v>
      </c>
      <c r="E317" s="23">
        <v>79384</v>
      </c>
      <c r="F317" s="5" t="str">
        <f t="shared" si="97"/>
        <v>N/A</v>
      </c>
      <c r="G317" s="23">
        <v>76650</v>
      </c>
      <c r="H317" s="5" t="str">
        <f t="shared" si="98"/>
        <v>N/A</v>
      </c>
      <c r="I317" s="8">
        <v>5.5389999999999997</v>
      </c>
      <c r="J317" s="8">
        <v>-3.44</v>
      </c>
      <c r="K317" s="1" t="s">
        <v>740</v>
      </c>
      <c r="L317" s="112" t="str">
        <f t="shared" si="99"/>
        <v>Yes</v>
      </c>
    </row>
    <row r="318" spans="1:12" x14ac:dyDescent="0.2">
      <c r="A318" s="163" t="s">
        <v>1126</v>
      </c>
      <c r="B318" s="9" t="s">
        <v>213</v>
      </c>
      <c r="C318" s="23">
        <v>17564</v>
      </c>
      <c r="D318" s="5" t="str">
        <f t="shared" si="97"/>
        <v>N/A</v>
      </c>
      <c r="E318" s="23">
        <v>17860</v>
      </c>
      <c r="F318" s="5" t="str">
        <f t="shared" si="97"/>
        <v>N/A</v>
      </c>
      <c r="G318" s="23">
        <v>17247</v>
      </c>
      <c r="H318" s="5" t="str">
        <f t="shared" si="98"/>
        <v>N/A</v>
      </c>
      <c r="I318" s="8">
        <v>1.6850000000000001</v>
      </c>
      <c r="J318" s="8">
        <v>-3.43</v>
      </c>
      <c r="K318" s="1" t="s">
        <v>740</v>
      </c>
      <c r="L318" s="112" t="str">
        <f t="shared" si="99"/>
        <v>Yes</v>
      </c>
    </row>
    <row r="319" spans="1:12" x14ac:dyDescent="0.2">
      <c r="A319" s="163" t="s">
        <v>98</v>
      </c>
      <c r="B319" s="22" t="s">
        <v>291</v>
      </c>
      <c r="C319" s="4">
        <v>89.030490409999999</v>
      </c>
      <c r="D319" s="27" t="str">
        <f>IF($B319="N/A","N/A",IF(C319&gt;80,"Yes","No"))</f>
        <v>Yes</v>
      </c>
      <c r="E319" s="4">
        <v>88.207125086999994</v>
      </c>
      <c r="F319" s="27" t="str">
        <f>IF($B319="N/A","N/A",IF(E319&gt;80,"Yes","No"))</f>
        <v>Yes</v>
      </c>
      <c r="G319" s="4">
        <v>89.843485079999994</v>
      </c>
      <c r="H319" s="27" t="str">
        <f>IF($B319="N/A","N/A",IF(G319&gt;80,"Yes","No"))</f>
        <v>Yes</v>
      </c>
      <c r="I319" s="8">
        <v>-0.92500000000000004</v>
      </c>
      <c r="J319" s="8">
        <v>1.855</v>
      </c>
      <c r="K319" s="28" t="s">
        <v>741</v>
      </c>
      <c r="L319" s="112" t="str">
        <f t="shared" si="92"/>
        <v>Yes</v>
      </c>
    </row>
    <row r="320" spans="1:12" x14ac:dyDescent="0.2">
      <c r="A320" s="163" t="s">
        <v>332</v>
      </c>
      <c r="B320" s="22" t="s">
        <v>278</v>
      </c>
      <c r="C320" s="4">
        <v>4.7256365799999998E-2</v>
      </c>
      <c r="D320" s="27" t="str">
        <f>IF($B320="N/A","N/A",IF(C320&gt;=5,"No",IF(C320&lt;0,"No","Yes")))</f>
        <v>Yes</v>
      </c>
      <c r="E320" s="4">
        <v>2.21245464E-2</v>
      </c>
      <c r="F320" s="27" t="str">
        <f>IF($B320="N/A","N/A",IF(E320&gt;=5,"No",IF(E320&lt;0,"No","Yes")))</f>
        <v>Yes</v>
      </c>
      <c r="G320" s="4">
        <v>1.4835537500000001E-2</v>
      </c>
      <c r="H320" s="27" t="str">
        <f>IF($B320="N/A","N/A",IF(G320&gt;=5,"No",IF(G320&lt;0,"No","Yes")))</f>
        <v>Yes</v>
      </c>
      <c r="I320" s="8">
        <v>-53.2</v>
      </c>
      <c r="J320" s="8">
        <v>-32.9</v>
      </c>
      <c r="K320" s="28" t="s">
        <v>741</v>
      </c>
      <c r="L320" s="112" t="str">
        <f t="shared" si="92"/>
        <v>No</v>
      </c>
    </row>
    <row r="321" spans="1:12" x14ac:dyDescent="0.2">
      <c r="A321" s="163" t="s">
        <v>340</v>
      </c>
      <c r="B321" s="30" t="s">
        <v>278</v>
      </c>
      <c r="C321" s="4">
        <v>2.6011110273</v>
      </c>
      <c r="D321" s="27" t="str">
        <f>IF($B321="N/A","N/A",IF(C321&gt;=5,"No",IF(C321&lt;0,"No","Yes")))</f>
        <v>Yes</v>
      </c>
      <c r="E321" s="4">
        <v>2.6957530703999999</v>
      </c>
      <c r="F321" s="27" t="str">
        <f>IF($B321="N/A","N/A",IF(E321&gt;=5,"No",IF(E321&lt;0,"No","Yes")))</f>
        <v>Yes</v>
      </c>
      <c r="G321" s="4">
        <v>2.9914801627999998</v>
      </c>
      <c r="H321" s="27" t="str">
        <f>IF($B321="N/A","N/A",IF(G321&gt;=5,"No",IF(G321&lt;0,"No","Yes")))</f>
        <v>Yes</v>
      </c>
      <c r="I321" s="8">
        <v>3.6389999999999998</v>
      </c>
      <c r="J321" s="8">
        <v>10.97</v>
      </c>
      <c r="K321" s="28" t="s">
        <v>741</v>
      </c>
      <c r="L321" s="112" t="str">
        <f t="shared" si="92"/>
        <v>Yes</v>
      </c>
    </row>
    <row r="322" spans="1:12" x14ac:dyDescent="0.2">
      <c r="A322" s="163" t="s">
        <v>333</v>
      </c>
      <c r="B322" s="30" t="s">
        <v>278</v>
      </c>
      <c r="C322" s="4">
        <v>2.716235578</v>
      </c>
      <c r="D322" s="27" t="str">
        <f>IF($B322="N/A","N/A",IF(C322&gt;=5,"No",IF(C322&lt;0,"No","Yes")))</f>
        <v>Yes</v>
      </c>
      <c r="E322" s="4">
        <v>2.4602495648999998</v>
      </c>
      <c r="F322" s="27" t="str">
        <f>IF($B322="N/A","N/A",IF(E322&gt;=5,"No",IF(E322&lt;0,"No","Yes")))</f>
        <v>Yes</v>
      </c>
      <c r="G322" s="4">
        <v>1.0490844354</v>
      </c>
      <c r="H322" s="27" t="str">
        <f>IF($B322="N/A","N/A",IF(G322&gt;=5,"No",IF(G322&lt;0,"No","Yes")))</f>
        <v>Yes</v>
      </c>
      <c r="I322" s="8">
        <v>-9.42</v>
      </c>
      <c r="J322" s="8">
        <v>-57.4</v>
      </c>
      <c r="K322" s="28" t="s">
        <v>741</v>
      </c>
      <c r="L322" s="112" t="str">
        <f t="shared" si="92"/>
        <v>No</v>
      </c>
    </row>
    <row r="323" spans="1:12" x14ac:dyDescent="0.2">
      <c r="A323" s="163" t="s">
        <v>334</v>
      </c>
      <c r="B323" s="30" t="s">
        <v>292</v>
      </c>
      <c r="C323" s="4">
        <v>5.4078375185000001</v>
      </c>
      <c r="D323" s="27" t="str">
        <f>IF($B323="N/A","N/A",IF(C323&gt;0,"No",IF(C323&lt;0,"No","Yes")))</f>
        <v>No</v>
      </c>
      <c r="E323" s="4">
        <v>6.4239849749999998</v>
      </c>
      <c r="F323" s="27" t="str">
        <f>IF($B323="N/A","N/A",IF(E323&gt;0,"No",IF(E323&lt;0,"No","Yes")))</f>
        <v>No</v>
      </c>
      <c r="G323" s="4">
        <v>5.7418828415999998</v>
      </c>
      <c r="H323" s="27" t="str">
        <f>IF($B323="N/A","N/A",IF(G323&gt;0,"No",IF(G323&lt;0,"No","Yes")))</f>
        <v>No</v>
      </c>
      <c r="I323" s="8">
        <v>18.79</v>
      </c>
      <c r="J323" s="8">
        <v>-10.6</v>
      </c>
      <c r="K323" s="28" t="s">
        <v>741</v>
      </c>
      <c r="L323" s="112" t="str">
        <f t="shared" si="92"/>
        <v>Yes</v>
      </c>
    </row>
    <row r="324" spans="1:12" x14ac:dyDescent="0.2">
      <c r="A324" s="163" t="s">
        <v>335</v>
      </c>
      <c r="B324" s="30" t="s">
        <v>278</v>
      </c>
      <c r="C324" s="4">
        <v>0.19706909989999999</v>
      </c>
      <c r="D324" s="27" t="str">
        <f>IF($B324="N/A","N/A",IF(C324&gt;=5,"No",IF(C324&lt;0,"No","Yes")))</f>
        <v>Yes</v>
      </c>
      <c r="E324" s="4">
        <v>0.19076275600000001</v>
      </c>
      <c r="F324" s="27" t="str">
        <f>IF($B324="N/A","N/A",IF(E324&gt;=5,"No",IF(E324&lt;0,"No","Yes")))</f>
        <v>Yes</v>
      </c>
      <c r="G324" s="4">
        <v>0.1896829434</v>
      </c>
      <c r="H324" s="27" t="str">
        <f>IF($B324="N/A","N/A",IF(G324&gt;=5,"No",IF(G324&lt;0,"No","Yes")))</f>
        <v>Yes</v>
      </c>
      <c r="I324" s="8">
        <v>-3.2</v>
      </c>
      <c r="J324" s="8">
        <v>-0.56599999999999995</v>
      </c>
      <c r="K324" s="28" t="s">
        <v>741</v>
      </c>
      <c r="L324" s="112" t="str">
        <f t="shared" si="92"/>
        <v>Yes</v>
      </c>
    </row>
    <row r="325" spans="1:12" x14ac:dyDescent="0.2">
      <c r="A325" s="163"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1749</v>
      </c>
      <c r="J325" s="8" t="s">
        <v>1749</v>
      </c>
      <c r="K325" s="28" t="s">
        <v>741</v>
      </c>
      <c r="L325" s="112" t="str">
        <f t="shared" si="92"/>
        <v>N/A</v>
      </c>
    </row>
    <row r="326" spans="1:12" x14ac:dyDescent="0.2">
      <c r="A326" s="163" t="s">
        <v>337</v>
      </c>
      <c r="B326" s="30" t="s">
        <v>292</v>
      </c>
      <c r="C326" s="4">
        <v>0</v>
      </c>
      <c r="D326" s="27" t="str">
        <f t="shared" si="100"/>
        <v>Yes</v>
      </c>
      <c r="E326" s="4">
        <v>0</v>
      </c>
      <c r="F326" s="27" t="str">
        <f t="shared" si="101"/>
        <v>Yes</v>
      </c>
      <c r="G326" s="4">
        <v>0</v>
      </c>
      <c r="H326" s="27" t="str">
        <f t="shared" si="102"/>
        <v>Yes</v>
      </c>
      <c r="I326" s="8" t="s">
        <v>1749</v>
      </c>
      <c r="J326" s="8" t="s">
        <v>1749</v>
      </c>
      <c r="K326" s="28" t="s">
        <v>741</v>
      </c>
      <c r="L326" s="112" t="str">
        <f t="shared" si="92"/>
        <v>N/A</v>
      </c>
    </row>
    <row r="327" spans="1:12" x14ac:dyDescent="0.2">
      <c r="A327" s="163" t="s">
        <v>99</v>
      </c>
      <c r="B327" s="30" t="s">
        <v>292</v>
      </c>
      <c r="C327" s="4">
        <v>0</v>
      </c>
      <c r="D327" s="27" t="str">
        <f>IF($B327="N/A","N/A",IF(C327&gt;0,"No",IF(C327&lt;0,"No","Yes")))</f>
        <v>Yes</v>
      </c>
      <c r="E327" s="4">
        <v>0</v>
      </c>
      <c r="F327" s="27" t="str">
        <f>IF($B327="N/A","N/A",IF(E327&gt;0,"No",IF(E327&lt;0,"No","Yes")))</f>
        <v>Yes</v>
      </c>
      <c r="G327" s="4">
        <v>0.16954899970000001</v>
      </c>
      <c r="H327" s="27" t="str">
        <f>IF($B327="N/A","N/A",IF(G327&gt;0,"No",IF(G327&lt;0,"No","Yes")))</f>
        <v>No</v>
      </c>
      <c r="I327" s="8" t="s">
        <v>1749</v>
      </c>
      <c r="J327" s="8" t="s">
        <v>1749</v>
      </c>
      <c r="K327" s="28" t="s">
        <v>741</v>
      </c>
      <c r="L327" s="112" t="str">
        <f t="shared" si="92"/>
        <v>N/A</v>
      </c>
    </row>
    <row r="328" spans="1:12" x14ac:dyDescent="0.2">
      <c r="A328" s="163"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1749</v>
      </c>
      <c r="J328" s="8" t="s">
        <v>1749</v>
      </c>
      <c r="K328" s="28" t="s">
        <v>741</v>
      </c>
      <c r="L328" s="112" t="str">
        <f t="shared" si="92"/>
        <v>N/A</v>
      </c>
    </row>
    <row r="329" spans="1:12" x14ac:dyDescent="0.2">
      <c r="A329" s="163"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1749</v>
      </c>
      <c r="J329" s="8" t="s">
        <v>1749</v>
      </c>
      <c r="K329" s="28" t="s">
        <v>741</v>
      </c>
      <c r="L329" s="112" t="str">
        <f t="shared" si="92"/>
        <v>N/A</v>
      </c>
    </row>
    <row r="330" spans="1:12" x14ac:dyDescent="0.2">
      <c r="A330" s="163" t="s">
        <v>1127</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1749</v>
      </c>
      <c r="J330" s="8" t="s">
        <v>1749</v>
      </c>
      <c r="K330" s="28" t="s">
        <v>741</v>
      </c>
      <c r="L330" s="112" t="str">
        <f t="shared" si="92"/>
        <v>N/A</v>
      </c>
    </row>
    <row r="331" spans="1:12" x14ac:dyDescent="0.2">
      <c r="A331" s="163" t="s">
        <v>1128</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1749</v>
      </c>
      <c r="J331" s="8" t="s">
        <v>1749</v>
      </c>
      <c r="K331" s="28" t="s">
        <v>741</v>
      </c>
      <c r="L331" s="112" t="str">
        <f t="shared" si="92"/>
        <v>N/A</v>
      </c>
    </row>
    <row r="332" spans="1:12" x14ac:dyDescent="0.2">
      <c r="A332" s="163" t="s">
        <v>1129</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1749</v>
      </c>
      <c r="J332" s="8" t="s">
        <v>1749</v>
      </c>
      <c r="K332" s="28" t="s">
        <v>741</v>
      </c>
      <c r="L332" s="112" t="str">
        <f t="shared" si="92"/>
        <v>N/A</v>
      </c>
    </row>
    <row r="333" spans="1:12" x14ac:dyDescent="0.2">
      <c r="A333" s="163" t="s">
        <v>1130</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1749</v>
      </c>
      <c r="J333" s="8" t="s">
        <v>1749</v>
      </c>
      <c r="K333" s="28" t="s">
        <v>741</v>
      </c>
      <c r="L333" s="112" t="str">
        <f t="shared" si="92"/>
        <v>N/A</v>
      </c>
    </row>
    <row r="334" spans="1:12" x14ac:dyDescent="0.2">
      <c r="A334" s="163" t="s">
        <v>1131</v>
      </c>
      <c r="B334" s="22" t="s">
        <v>293</v>
      </c>
      <c r="C334" s="4">
        <v>17.567805344</v>
      </c>
      <c r="D334" s="27" t="str">
        <f>IF($B334="N/A","N/A",IF(C334&gt;15,"No",IF(C334&lt;2,"No","Yes")))</f>
        <v>No</v>
      </c>
      <c r="E334" s="4">
        <v>16.838746472</v>
      </c>
      <c r="F334" s="27" t="str">
        <f>IF($B334="N/A","N/A",IF(E334&gt;15,"No",IF(E334&lt;2,"No","Yes")))</f>
        <v>No</v>
      </c>
      <c r="G334" s="4">
        <v>17.188559681000001</v>
      </c>
      <c r="H334" s="27" t="str">
        <f>IF($B334="N/A","N/A",IF(G334&gt;15,"No",IF(G334&lt;2,"No","Yes")))</f>
        <v>No</v>
      </c>
      <c r="I334" s="8">
        <v>-4.1500000000000004</v>
      </c>
      <c r="J334" s="8">
        <v>2.077</v>
      </c>
      <c r="K334" s="28" t="s">
        <v>741</v>
      </c>
      <c r="L334" s="112" t="str">
        <f t="shared" si="92"/>
        <v>Yes</v>
      </c>
    </row>
    <row r="335" spans="1:12" x14ac:dyDescent="0.2">
      <c r="A335" s="163" t="s">
        <v>1132</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1749</v>
      </c>
      <c r="J335" s="8" t="s">
        <v>1749</v>
      </c>
      <c r="K335" s="28" t="s">
        <v>741</v>
      </c>
      <c r="L335" s="112" t="str">
        <f t="shared" si="92"/>
        <v>N/A</v>
      </c>
    </row>
    <row r="336" spans="1:12" x14ac:dyDescent="0.2">
      <c r="A336" s="163" t="s">
        <v>1687</v>
      </c>
      <c r="B336" s="22" t="s">
        <v>213</v>
      </c>
      <c r="C336" s="23">
        <v>9313</v>
      </c>
      <c r="D336" s="27" t="str">
        <f>IF($B336="N/A","N/A",IF(C336&gt;10,"No",IF(C336&lt;-10,"No","Yes")))</f>
        <v>N/A</v>
      </c>
      <c r="E336" s="23">
        <v>9712</v>
      </c>
      <c r="F336" s="27" t="str">
        <f>IF($B336="N/A","N/A",IF(E336&gt;10,"No",IF(E336&lt;-10,"No","Yes")))</f>
        <v>N/A</v>
      </c>
      <c r="G336" s="23">
        <v>9385</v>
      </c>
      <c r="H336" s="27" t="str">
        <f>IF($B336="N/A","N/A",IF(G336&gt;10,"No",IF(G336&lt;-10,"No","Yes")))</f>
        <v>N/A</v>
      </c>
      <c r="I336" s="8">
        <v>4.2839999999999998</v>
      </c>
      <c r="J336" s="8">
        <v>-3.37</v>
      </c>
      <c r="K336" s="28" t="s">
        <v>741</v>
      </c>
      <c r="L336" s="112" t="str">
        <f t="shared" si="92"/>
        <v>Yes</v>
      </c>
    </row>
    <row r="337" spans="1:12" x14ac:dyDescent="0.2">
      <c r="A337" s="163" t="s">
        <v>1688</v>
      </c>
      <c r="B337" s="22" t="s">
        <v>213</v>
      </c>
      <c r="C337" s="23">
        <v>15348</v>
      </c>
      <c r="D337" s="27" t="str">
        <f>IF($B337="N/A","N/A",IF(C337&gt;10,"No",IF(C337&lt;-10,"No","Yes")))</f>
        <v>N/A</v>
      </c>
      <c r="E337" s="23">
        <v>15671</v>
      </c>
      <c r="F337" s="27" t="str">
        <f>IF($B337="N/A","N/A",IF(E337&gt;10,"No",IF(E337&lt;-10,"No","Yes")))</f>
        <v>N/A</v>
      </c>
      <c r="G337" s="23">
        <v>14737</v>
      </c>
      <c r="H337" s="27" t="str">
        <f>IF($B337="N/A","N/A",IF(G337&gt;10,"No",IF(G337&lt;-10,"No","Yes")))</f>
        <v>N/A</v>
      </c>
      <c r="I337" s="8">
        <v>2.105</v>
      </c>
      <c r="J337" s="8">
        <v>-5.96</v>
      </c>
      <c r="K337" s="28" t="s">
        <v>741</v>
      </c>
      <c r="L337" s="112" t="str">
        <f t="shared" si="92"/>
        <v>Yes</v>
      </c>
    </row>
    <row r="338" spans="1:12" x14ac:dyDescent="0.2">
      <c r="A338" s="163" t="s">
        <v>1689</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1749</v>
      </c>
      <c r="J338" s="8" t="s">
        <v>1749</v>
      </c>
      <c r="K338" s="28" t="s">
        <v>741</v>
      </c>
      <c r="L338" s="112" t="str">
        <f t="shared" si="92"/>
        <v>N/A</v>
      </c>
    </row>
    <row r="339" spans="1:12" x14ac:dyDescent="0.2">
      <c r="A339" s="166" t="s">
        <v>1690</v>
      </c>
      <c r="B339" s="120" t="s">
        <v>213</v>
      </c>
      <c r="C339" s="167">
        <v>0</v>
      </c>
      <c r="D339" s="152" t="str">
        <f>IF($B339="N/A","N/A",IF(C339&gt;10,"No",IF(C339&lt;-10,"No","Yes")))</f>
        <v>N/A</v>
      </c>
      <c r="E339" s="167">
        <v>0</v>
      </c>
      <c r="F339" s="152" t="str">
        <f>IF($B339="N/A","N/A",IF(E339&gt;10,"No",IF(E339&lt;-10,"No","Yes")))</f>
        <v>N/A</v>
      </c>
      <c r="G339" s="167">
        <v>0</v>
      </c>
      <c r="H339" s="152" t="str">
        <f>IF($B339="N/A","N/A",IF(G339&gt;10,"No",IF(G339&lt;-10,"No","Yes")))</f>
        <v>N/A</v>
      </c>
      <c r="I339" s="153" t="s">
        <v>1749</v>
      </c>
      <c r="J339" s="153" t="s">
        <v>1749</v>
      </c>
      <c r="K339" s="168" t="s">
        <v>741</v>
      </c>
      <c r="L339" s="123" t="str">
        <f t="shared" si="92"/>
        <v>N/A</v>
      </c>
    </row>
    <row r="340" spans="1:12" s="13" customFormat="1" ht="12" customHeight="1" x14ac:dyDescent="0.2">
      <c r="A340" s="198" t="s">
        <v>1647</v>
      </c>
      <c r="B340" s="199"/>
      <c r="C340" s="199"/>
      <c r="D340" s="199"/>
      <c r="E340" s="199"/>
      <c r="F340" s="199"/>
      <c r="G340" s="199"/>
      <c r="H340" s="199"/>
      <c r="I340" s="199"/>
      <c r="J340" s="199"/>
      <c r="K340" s="199"/>
      <c r="L340" s="200"/>
    </row>
    <row r="341" spans="1:12" s="13" customFormat="1" ht="12.75" customHeight="1" x14ac:dyDescent="0.2">
      <c r="A341" s="193" t="s">
        <v>1645</v>
      </c>
      <c r="B341" s="194"/>
      <c r="C341" s="194"/>
      <c r="D341" s="194"/>
      <c r="E341" s="194"/>
      <c r="F341" s="194"/>
      <c r="G341" s="194"/>
      <c r="H341" s="194"/>
      <c r="I341" s="194"/>
      <c r="J341" s="194"/>
      <c r="K341" s="194"/>
      <c r="L341" s="195"/>
    </row>
    <row r="342" spans="1:12" s="13" customFormat="1" x14ac:dyDescent="0.2">
      <c r="A342" s="196" t="s">
        <v>1743</v>
      </c>
      <c r="B342" s="196"/>
      <c r="C342" s="196"/>
      <c r="D342" s="196"/>
      <c r="E342" s="196"/>
      <c r="F342" s="196"/>
      <c r="G342" s="196"/>
      <c r="H342" s="196"/>
      <c r="I342" s="196"/>
      <c r="J342" s="196"/>
      <c r="K342" s="196"/>
      <c r="L342" s="197"/>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F7" sqref="F7"/>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745</v>
      </c>
    </row>
    <row r="2" spans="1:1" s="79" customFormat="1" x14ac:dyDescent="0.2">
      <c r="A2" s="93" t="s">
        <v>1646</v>
      </c>
    </row>
    <row r="3" spans="1:1" s="79" customFormat="1" x14ac:dyDescent="0.2">
      <c r="A3" s="81" t="s">
        <v>1643</v>
      </c>
    </row>
    <row r="4" spans="1:1" s="79" customFormat="1" x14ac:dyDescent="0.2">
      <c r="A4" s="82" t="s">
        <v>1686</v>
      </c>
    </row>
    <row r="5" spans="1:1" s="79" customFormat="1" x14ac:dyDescent="0.2">
      <c r="A5" s="80" t="s">
        <v>1644</v>
      </c>
    </row>
    <row r="6" spans="1:1" s="79" customFormat="1" x14ac:dyDescent="0.2">
      <c r="A6" s="80" t="s">
        <v>746</v>
      </c>
    </row>
    <row r="7" spans="1:1" x14ac:dyDescent="0.2">
      <c r="A7" s="82" t="s">
        <v>747</v>
      </c>
    </row>
    <row r="8" spans="1:1" x14ac:dyDescent="0.2">
      <c r="A8" s="93" t="s">
        <v>1646</v>
      </c>
    </row>
    <row r="9" spans="1:1" x14ac:dyDescent="0.2">
      <c r="A9" s="78" t="s">
        <v>748</v>
      </c>
    </row>
    <row r="10" spans="1:1" x14ac:dyDescent="0.2">
      <c r="A10" s="11" t="s">
        <v>749</v>
      </c>
    </row>
    <row r="11" spans="1:1" x14ac:dyDescent="0.2">
      <c r="A11" s="11" t="s">
        <v>750</v>
      </c>
    </row>
    <row r="12" spans="1:1" x14ac:dyDescent="0.2">
      <c r="A12" s="11" t="s">
        <v>751</v>
      </c>
    </row>
    <row r="13" spans="1:1" x14ac:dyDescent="0.2">
      <c r="A13" s="11" t="s">
        <v>752</v>
      </c>
    </row>
    <row r="14" spans="1:1" x14ac:dyDescent="0.2">
      <c r="A14" s="11" t="s">
        <v>753</v>
      </c>
    </row>
    <row r="15" spans="1:1" x14ac:dyDescent="0.2">
      <c r="A15" s="11" t="s">
        <v>754</v>
      </c>
    </row>
    <row r="16" spans="1:1" x14ac:dyDescent="0.2">
      <c r="A16" s="11" t="s">
        <v>755</v>
      </c>
    </row>
    <row r="17" spans="1:1" x14ac:dyDescent="0.2">
      <c r="A17" s="11" t="s">
        <v>756</v>
      </c>
    </row>
    <row r="18" spans="1:1" x14ac:dyDescent="0.2">
      <c r="A18" s="11" t="s">
        <v>757</v>
      </c>
    </row>
    <row r="19" spans="1:1" x14ac:dyDescent="0.2">
      <c r="A19" s="11" t="s">
        <v>758</v>
      </c>
    </row>
    <row r="20" spans="1:1" x14ac:dyDescent="0.2">
      <c r="A20" s="11" t="s">
        <v>759</v>
      </c>
    </row>
    <row r="21" spans="1:1" x14ac:dyDescent="0.2">
      <c r="A21" s="11" t="s">
        <v>760</v>
      </c>
    </row>
    <row r="22" spans="1:1" x14ac:dyDescent="0.2">
      <c r="A22" s="11" t="s">
        <v>761</v>
      </c>
    </row>
    <row r="23" spans="1:1" x14ac:dyDescent="0.2">
      <c r="A23" s="11" t="s">
        <v>762</v>
      </c>
    </row>
    <row r="24" spans="1:1" x14ac:dyDescent="0.2">
      <c r="A24" s="11" t="s">
        <v>763</v>
      </c>
    </row>
    <row r="25" spans="1:1" x14ac:dyDescent="0.2">
      <c r="A25" s="11" t="s">
        <v>764</v>
      </c>
    </row>
    <row r="26" spans="1:1" x14ac:dyDescent="0.2">
      <c r="A26" s="11" t="s">
        <v>765</v>
      </c>
    </row>
    <row r="27" spans="1:1" x14ac:dyDescent="0.2">
      <c r="A27" s="11" t="s">
        <v>766</v>
      </c>
    </row>
    <row r="28" spans="1:1" x14ac:dyDescent="0.2">
      <c r="A28" s="11" t="s">
        <v>767</v>
      </c>
    </row>
    <row r="29" spans="1:1" x14ac:dyDescent="0.2">
      <c r="A29" s="11" t="s">
        <v>768</v>
      </c>
    </row>
    <row r="30" spans="1:1" x14ac:dyDescent="0.2">
      <c r="A30" s="11" t="s">
        <v>769</v>
      </c>
    </row>
    <row r="31" spans="1:1" x14ac:dyDescent="0.2">
      <c r="A31" s="11" t="s">
        <v>770</v>
      </c>
    </row>
    <row r="32" spans="1:1" x14ac:dyDescent="0.2">
      <c r="A32" s="11" t="s">
        <v>771</v>
      </c>
    </row>
    <row r="33" spans="1:1" x14ac:dyDescent="0.2">
      <c r="A33" s="11" t="s">
        <v>772</v>
      </c>
    </row>
    <row r="34" spans="1:1" x14ac:dyDescent="0.2">
      <c r="A34" s="11" t="s">
        <v>773</v>
      </c>
    </row>
    <row r="35" spans="1:1" x14ac:dyDescent="0.2">
      <c r="A35" s="11" t="s">
        <v>774</v>
      </c>
    </row>
    <row r="36" spans="1:1" x14ac:dyDescent="0.2">
      <c r="A36" s="11" t="s">
        <v>775</v>
      </c>
    </row>
    <row r="37" spans="1:1" x14ac:dyDescent="0.2">
      <c r="A37" s="11" t="s">
        <v>776</v>
      </c>
    </row>
    <row r="38" spans="1:1" x14ac:dyDescent="0.2">
      <c r="A38" s="11" t="s">
        <v>777</v>
      </c>
    </row>
    <row r="39" spans="1:1" x14ac:dyDescent="0.2">
      <c r="A39" s="11" t="s">
        <v>778</v>
      </c>
    </row>
    <row r="40" spans="1:1" x14ac:dyDescent="0.2">
      <c r="A40" s="11" t="s">
        <v>779</v>
      </c>
    </row>
    <row r="41" spans="1:1" x14ac:dyDescent="0.2">
      <c r="A41" s="11" t="s">
        <v>780</v>
      </c>
    </row>
    <row r="42" spans="1:1" x14ac:dyDescent="0.2">
      <c r="A42" s="11" t="s">
        <v>781</v>
      </c>
    </row>
    <row r="43" spans="1:1" x14ac:dyDescent="0.2">
      <c r="A43" s="11" t="s">
        <v>782</v>
      </c>
    </row>
    <row r="44" spans="1:1" x14ac:dyDescent="0.2">
      <c r="A44" s="11" t="s">
        <v>783</v>
      </c>
    </row>
    <row r="45" spans="1:1" x14ac:dyDescent="0.2">
      <c r="A45" s="11" t="s">
        <v>784</v>
      </c>
    </row>
    <row r="46" spans="1:1" x14ac:dyDescent="0.2">
      <c r="A46" s="11" t="s">
        <v>785</v>
      </c>
    </row>
    <row r="47" spans="1:1" x14ac:dyDescent="0.2">
      <c r="A47" s="11" t="s">
        <v>786</v>
      </c>
    </row>
    <row r="48" spans="1:1" x14ac:dyDescent="0.2">
      <c r="A48" s="11" t="s">
        <v>787</v>
      </c>
    </row>
    <row r="49" spans="1:1" x14ac:dyDescent="0.2">
      <c r="A49" s="11" t="s">
        <v>788</v>
      </c>
    </row>
    <row r="50" spans="1:1" x14ac:dyDescent="0.2">
      <c r="A50" s="11" t="s">
        <v>789</v>
      </c>
    </row>
    <row r="51" spans="1:1" x14ac:dyDescent="0.2">
      <c r="A51" s="11" t="s">
        <v>790</v>
      </c>
    </row>
    <row r="52" spans="1:1" x14ac:dyDescent="0.2">
      <c r="A52" s="11" t="s">
        <v>791</v>
      </c>
    </row>
    <row r="53" spans="1:1" x14ac:dyDescent="0.2">
      <c r="A53" s="11" t="s">
        <v>792</v>
      </c>
    </row>
    <row r="54" spans="1:1" x14ac:dyDescent="0.2">
      <c r="A54" s="11" t="s">
        <v>793</v>
      </c>
    </row>
    <row r="55" spans="1:1" x14ac:dyDescent="0.2">
      <c r="A55" s="11" t="s">
        <v>794</v>
      </c>
    </row>
    <row r="56" spans="1:1" x14ac:dyDescent="0.2">
      <c r="A56" s="11" t="s">
        <v>795</v>
      </c>
    </row>
    <row r="57" spans="1:1" x14ac:dyDescent="0.2">
      <c r="A57" s="11" t="s">
        <v>796</v>
      </c>
    </row>
    <row r="58" spans="1:1" x14ac:dyDescent="0.2">
      <c r="A58" s="11" t="s">
        <v>797</v>
      </c>
    </row>
    <row r="59" spans="1:1" x14ac:dyDescent="0.2">
      <c r="A59" s="11" t="s">
        <v>798</v>
      </c>
    </row>
    <row r="60" spans="1:1" x14ac:dyDescent="0.2">
      <c r="A60" s="11" t="s">
        <v>799</v>
      </c>
    </row>
    <row r="61" spans="1:1" x14ac:dyDescent="0.2">
      <c r="A61" s="11" t="s">
        <v>1707</v>
      </c>
    </row>
    <row r="62" spans="1:1" x14ac:dyDescent="0.2">
      <c r="A62" s="11" t="s">
        <v>800</v>
      </c>
    </row>
    <row r="63" spans="1:1" x14ac:dyDescent="0.2">
      <c r="A63" s="11" t="s">
        <v>801</v>
      </c>
    </row>
    <row r="64" spans="1:1" x14ac:dyDescent="0.2">
      <c r="A64" s="11" t="s">
        <v>802</v>
      </c>
    </row>
    <row r="65" spans="1:1" x14ac:dyDescent="0.2">
      <c r="A65" s="11" t="s">
        <v>803</v>
      </c>
    </row>
    <row r="66" spans="1:1" x14ac:dyDescent="0.2">
      <c r="A66" s="11" t="s">
        <v>804</v>
      </c>
    </row>
    <row r="67" spans="1:1" x14ac:dyDescent="0.2">
      <c r="A67" s="11" t="s">
        <v>805</v>
      </c>
    </row>
    <row r="68" spans="1:1" x14ac:dyDescent="0.2">
      <c r="A68" s="11" t="s">
        <v>806</v>
      </c>
    </row>
    <row r="69" spans="1:1" x14ac:dyDescent="0.2">
      <c r="A69" s="11" t="s">
        <v>807</v>
      </c>
    </row>
    <row r="70" spans="1:1" x14ac:dyDescent="0.2">
      <c r="A70" s="11" t="s">
        <v>808</v>
      </c>
    </row>
    <row r="71" spans="1:1" x14ac:dyDescent="0.2">
      <c r="A71" s="11" t="s">
        <v>809</v>
      </c>
    </row>
    <row r="72" spans="1:1" x14ac:dyDescent="0.2">
      <c r="A72" s="11" t="s">
        <v>810</v>
      </c>
    </row>
    <row r="73" spans="1:1" x14ac:dyDescent="0.2">
      <c r="A73" s="11" t="s">
        <v>811</v>
      </c>
    </row>
    <row r="74" spans="1:1" x14ac:dyDescent="0.2">
      <c r="A74" s="11" t="s">
        <v>812</v>
      </c>
    </row>
    <row r="75" spans="1:1" x14ac:dyDescent="0.2">
      <c r="A75" s="11" t="s">
        <v>813</v>
      </c>
    </row>
    <row r="76" spans="1:1" x14ac:dyDescent="0.2">
      <c r="A76" s="11" t="s">
        <v>814</v>
      </c>
    </row>
    <row r="77" spans="1:1" x14ac:dyDescent="0.2">
      <c r="A77" s="11" t="s">
        <v>815</v>
      </c>
    </row>
    <row r="78" spans="1:1" x14ac:dyDescent="0.2">
      <c r="A78" s="11" t="s">
        <v>816</v>
      </c>
    </row>
    <row r="79" spans="1:1" x14ac:dyDescent="0.2">
      <c r="A79" s="10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L3" sqref="L3"/>
      <selection pane="topRight" activeCell="L3" sqref="L3"/>
      <selection pane="bottomLeft" activeCell="L3" sqref="L3"/>
      <selection pane="bottomRight" activeCell="A3" sqref="A3:L3"/>
    </sheetView>
  </sheetViews>
  <sheetFormatPr defaultColWidth="9.140625" defaultRowHeight="12.75" x14ac:dyDescent="0.2"/>
  <cols>
    <col min="1" max="1" width="77.28515625" style="34" customWidth="1"/>
    <col min="2" max="2" width="20"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2.28515625" style="13" customWidth="1"/>
    <col min="12" max="12" width="29.140625" style="26" customWidth="1"/>
    <col min="13" max="16384" width="9.140625" style="26"/>
  </cols>
  <sheetData>
    <row r="1" spans="1:12" s="12" customFormat="1" ht="18.75" customHeight="1" x14ac:dyDescent="0.2">
      <c r="A1" s="184" t="s">
        <v>1713</v>
      </c>
      <c r="B1" s="185"/>
      <c r="C1" s="185"/>
      <c r="D1" s="185"/>
      <c r="E1" s="185"/>
      <c r="F1" s="185"/>
      <c r="G1" s="185"/>
      <c r="H1" s="185"/>
      <c r="I1" s="185"/>
      <c r="J1" s="185"/>
      <c r="K1" s="185"/>
      <c r="L1" s="186"/>
    </row>
    <row r="2" spans="1:12" ht="24.75" customHeight="1" x14ac:dyDescent="0.2">
      <c r="A2" s="207" t="s">
        <v>1606</v>
      </c>
      <c r="B2" s="208"/>
      <c r="C2" s="208"/>
      <c r="D2" s="208"/>
      <c r="E2" s="208"/>
      <c r="F2" s="208"/>
      <c r="G2" s="208"/>
      <c r="H2" s="208"/>
      <c r="I2" s="208"/>
      <c r="J2" s="208"/>
      <c r="K2" s="208"/>
      <c r="L2" s="209"/>
    </row>
    <row r="3" spans="1:12" s="13" customFormat="1" x14ac:dyDescent="0.2">
      <c r="A3" s="201" t="s">
        <v>1748</v>
      </c>
      <c r="B3" s="202"/>
      <c r="C3" s="202"/>
      <c r="D3" s="202"/>
      <c r="E3" s="202"/>
      <c r="F3" s="202"/>
      <c r="G3" s="202"/>
      <c r="H3" s="202"/>
      <c r="I3" s="202"/>
      <c r="J3" s="202"/>
      <c r="K3" s="202"/>
      <c r="L3" s="203"/>
    </row>
    <row r="4" spans="1:12" s="13" customFormat="1" x14ac:dyDescent="0.2">
      <c r="A4" s="187" t="s">
        <v>650</v>
      </c>
      <c r="B4" s="188"/>
      <c r="C4" s="188"/>
      <c r="D4" s="188"/>
      <c r="E4" s="188"/>
      <c r="F4" s="188"/>
      <c r="G4" s="188"/>
      <c r="H4" s="188"/>
      <c r="I4" s="188"/>
      <c r="J4" s="188"/>
      <c r="K4" s="188"/>
      <c r="L4" s="189"/>
    </row>
    <row r="5" spans="1:12" ht="51" x14ac:dyDescent="0.2">
      <c r="A5" s="147" t="s">
        <v>11</v>
      </c>
      <c r="B5" s="116" t="s">
        <v>212</v>
      </c>
      <c r="C5" s="116" t="s">
        <v>651</v>
      </c>
      <c r="D5" s="116" t="s">
        <v>1717</v>
      </c>
      <c r="E5" s="116" t="s">
        <v>652</v>
      </c>
      <c r="F5" s="116" t="s">
        <v>1718</v>
      </c>
      <c r="G5" s="116" t="s">
        <v>1719</v>
      </c>
      <c r="H5" s="116" t="s">
        <v>1714</v>
      </c>
      <c r="I5" s="148" t="s">
        <v>1716</v>
      </c>
      <c r="J5" s="148" t="s">
        <v>1715</v>
      </c>
      <c r="K5" s="149" t="s">
        <v>744</v>
      </c>
      <c r="L5" s="150" t="s">
        <v>743</v>
      </c>
    </row>
    <row r="6" spans="1:12" x14ac:dyDescent="0.2">
      <c r="A6" s="144" t="s">
        <v>58</v>
      </c>
      <c r="B6" s="30" t="s">
        <v>213</v>
      </c>
      <c r="C6" s="10">
        <v>1561033904</v>
      </c>
      <c r="D6" s="7" t="str">
        <f t="shared" ref="D6:D12" si="0">IF($B6="N/A","N/A",IF(C6&gt;10,"No",IF(C6&lt;-10,"No","Yes")))</f>
        <v>N/A</v>
      </c>
      <c r="E6" s="10">
        <v>1491318161</v>
      </c>
      <c r="F6" s="7" t="str">
        <f t="shared" ref="F6:F12" si="1">IF($B6="N/A","N/A",IF(E6&gt;10,"No",IF(E6&lt;-10,"No","Yes")))</f>
        <v>N/A</v>
      </c>
      <c r="G6" s="10">
        <v>1626204511</v>
      </c>
      <c r="H6" s="7" t="str">
        <f t="shared" ref="H6:H12" si="2">IF($B6="N/A","N/A",IF(G6&gt;10,"No",IF(G6&lt;-10,"No","Yes")))</f>
        <v>N/A</v>
      </c>
      <c r="I6" s="8">
        <v>-4.47</v>
      </c>
      <c r="J6" s="8">
        <v>9.0449999999999999</v>
      </c>
      <c r="K6" s="30" t="s">
        <v>739</v>
      </c>
      <c r="L6" s="112" t="str">
        <f t="shared" ref="L6:L13" si="3">IF(J6="Div by 0", "N/A", IF(K6="N/A","N/A", IF(J6&gt;VALUE(MID(K6,1,2)), "No", IF(J6&lt;-1*VALUE(MID(K6,1,2)), "No", "Yes"))))</f>
        <v>Yes</v>
      </c>
    </row>
    <row r="7" spans="1:12" x14ac:dyDescent="0.2">
      <c r="A7" s="144" t="s">
        <v>1133</v>
      </c>
      <c r="B7" s="30" t="s">
        <v>213</v>
      </c>
      <c r="C7" s="10">
        <v>6524.8885191999998</v>
      </c>
      <c r="D7" s="7" t="str">
        <f t="shared" si="0"/>
        <v>N/A</v>
      </c>
      <c r="E7" s="10">
        <v>6508.2706836999996</v>
      </c>
      <c r="F7" s="7" t="str">
        <f t="shared" si="1"/>
        <v>N/A</v>
      </c>
      <c r="G7" s="10">
        <v>6544.1615431999999</v>
      </c>
      <c r="H7" s="7" t="str">
        <f t="shared" si="2"/>
        <v>N/A</v>
      </c>
      <c r="I7" s="8">
        <v>-0.255</v>
      </c>
      <c r="J7" s="8">
        <v>0.55149999999999999</v>
      </c>
      <c r="K7" s="30" t="s">
        <v>739</v>
      </c>
      <c r="L7" s="112" t="str">
        <f t="shared" si="3"/>
        <v>Yes</v>
      </c>
    </row>
    <row r="8" spans="1:12" x14ac:dyDescent="0.2">
      <c r="A8" s="144" t="s">
        <v>724</v>
      </c>
      <c r="B8" s="30" t="s">
        <v>213</v>
      </c>
      <c r="C8" s="10">
        <v>568</v>
      </c>
      <c r="D8" s="7" t="str">
        <f t="shared" si="0"/>
        <v>N/A</v>
      </c>
      <c r="E8" s="10">
        <v>668</v>
      </c>
      <c r="F8" s="7" t="str">
        <f t="shared" si="1"/>
        <v>N/A</v>
      </c>
      <c r="G8" s="10">
        <v>454</v>
      </c>
      <c r="H8" s="7" t="str">
        <f t="shared" si="2"/>
        <v>N/A</v>
      </c>
      <c r="I8" s="8">
        <v>17.61</v>
      </c>
      <c r="J8" s="8">
        <v>-32</v>
      </c>
      <c r="K8" s="30" t="s">
        <v>739</v>
      </c>
      <c r="L8" s="112" t="str">
        <f t="shared" si="3"/>
        <v>No</v>
      </c>
    </row>
    <row r="9" spans="1:12" x14ac:dyDescent="0.2">
      <c r="A9" s="144" t="s">
        <v>725</v>
      </c>
      <c r="B9" s="30" t="s">
        <v>213</v>
      </c>
      <c r="C9" s="10">
        <v>1768</v>
      </c>
      <c r="D9" s="7" t="str">
        <f t="shared" si="0"/>
        <v>N/A</v>
      </c>
      <c r="E9" s="10">
        <v>1910</v>
      </c>
      <c r="F9" s="7" t="str">
        <f t="shared" si="1"/>
        <v>N/A</v>
      </c>
      <c r="G9" s="10">
        <v>1503</v>
      </c>
      <c r="H9" s="7" t="str">
        <f t="shared" si="2"/>
        <v>N/A</v>
      </c>
      <c r="I9" s="8">
        <v>8.032</v>
      </c>
      <c r="J9" s="8">
        <v>-21.3</v>
      </c>
      <c r="K9" s="30" t="s">
        <v>739</v>
      </c>
      <c r="L9" s="112" t="str">
        <f t="shared" si="3"/>
        <v>Yes</v>
      </c>
    </row>
    <row r="10" spans="1:12" x14ac:dyDescent="0.2">
      <c r="A10" s="144" t="s">
        <v>726</v>
      </c>
      <c r="B10" s="30" t="s">
        <v>213</v>
      </c>
      <c r="C10" s="10">
        <v>3640</v>
      </c>
      <c r="D10" s="7" t="str">
        <f t="shared" si="0"/>
        <v>N/A</v>
      </c>
      <c r="E10" s="10">
        <v>3879</v>
      </c>
      <c r="F10" s="7" t="str">
        <f t="shared" si="1"/>
        <v>N/A</v>
      </c>
      <c r="G10" s="10">
        <v>3140</v>
      </c>
      <c r="H10" s="7" t="str">
        <f t="shared" si="2"/>
        <v>N/A</v>
      </c>
      <c r="I10" s="8">
        <v>6.5659999999999998</v>
      </c>
      <c r="J10" s="8">
        <v>-19.100000000000001</v>
      </c>
      <c r="K10" s="30" t="s">
        <v>739</v>
      </c>
      <c r="L10" s="112" t="str">
        <f t="shared" si="3"/>
        <v>Yes</v>
      </c>
    </row>
    <row r="11" spans="1:12" x14ac:dyDescent="0.2">
      <c r="A11" s="144" t="s">
        <v>727</v>
      </c>
      <c r="B11" s="30" t="s">
        <v>213</v>
      </c>
      <c r="C11" s="10">
        <v>31135</v>
      </c>
      <c r="D11" s="7" t="str">
        <f t="shared" si="0"/>
        <v>N/A</v>
      </c>
      <c r="E11" s="10">
        <v>30116</v>
      </c>
      <c r="F11" s="7" t="str">
        <f t="shared" si="1"/>
        <v>N/A</v>
      </c>
      <c r="G11" s="10">
        <v>30598</v>
      </c>
      <c r="H11" s="7" t="str">
        <f t="shared" si="2"/>
        <v>N/A</v>
      </c>
      <c r="I11" s="8">
        <v>-3.27</v>
      </c>
      <c r="J11" s="8">
        <v>1.6</v>
      </c>
      <c r="K11" s="30" t="s">
        <v>739</v>
      </c>
      <c r="L11" s="112" t="str">
        <f t="shared" si="3"/>
        <v>Yes</v>
      </c>
    </row>
    <row r="12" spans="1:12" x14ac:dyDescent="0.2">
      <c r="A12" s="144" t="s">
        <v>728</v>
      </c>
      <c r="B12" s="30" t="s">
        <v>213</v>
      </c>
      <c r="C12" s="10">
        <v>84513</v>
      </c>
      <c r="D12" s="7" t="str">
        <f t="shared" si="0"/>
        <v>N/A</v>
      </c>
      <c r="E12" s="10">
        <v>81208</v>
      </c>
      <c r="F12" s="7" t="str">
        <f t="shared" si="1"/>
        <v>N/A</v>
      </c>
      <c r="G12" s="10">
        <v>91407</v>
      </c>
      <c r="H12" s="7" t="str">
        <f t="shared" si="2"/>
        <v>N/A</v>
      </c>
      <c r="I12" s="8">
        <v>-3.91</v>
      </c>
      <c r="J12" s="8">
        <v>12.56</v>
      </c>
      <c r="K12" s="30" t="s">
        <v>739</v>
      </c>
      <c r="L12" s="112" t="str">
        <f t="shared" si="3"/>
        <v>Yes</v>
      </c>
    </row>
    <row r="13" spans="1:12" x14ac:dyDescent="0.2">
      <c r="A13" s="144" t="s">
        <v>74</v>
      </c>
      <c r="B13" s="30" t="s">
        <v>213</v>
      </c>
      <c r="C13" s="10">
        <v>820970</v>
      </c>
      <c r="D13" s="7" t="str">
        <f>IF($B13="N/A","N/A",IF(C13&gt;10,"No",IF(C13&lt;-10,"No","Yes")))</f>
        <v>N/A</v>
      </c>
      <c r="E13" s="10">
        <v>772821</v>
      </c>
      <c r="F13" s="7" t="str">
        <f>IF($B13="N/A","N/A",IF(E13&gt;10,"No",IF(E13&lt;-10,"No","Yes")))</f>
        <v>N/A</v>
      </c>
      <c r="G13" s="10">
        <v>3211939</v>
      </c>
      <c r="H13" s="7" t="str">
        <f>IF($B13="N/A","N/A",IF(G13&gt;10,"No",IF(G13&lt;-10,"No","Yes")))</f>
        <v>N/A</v>
      </c>
      <c r="I13" s="8">
        <v>-5.86</v>
      </c>
      <c r="J13" s="8">
        <v>315.60000000000002</v>
      </c>
      <c r="K13" s="30" t="s">
        <v>739</v>
      </c>
      <c r="L13" s="112" t="str">
        <f t="shared" si="3"/>
        <v>No</v>
      </c>
    </row>
    <row r="14" spans="1:12" x14ac:dyDescent="0.2">
      <c r="A14" s="160" t="s">
        <v>157</v>
      </c>
      <c r="B14" s="22" t="s">
        <v>213</v>
      </c>
      <c r="C14" s="4">
        <v>10.10771475</v>
      </c>
      <c r="D14" s="27" t="str">
        <f t="shared" ref="D14:D18" si="4">IF($B14="N/A","N/A",IF(C14&gt;10,"No",IF(C14&lt;-10,"No","Yes")))</f>
        <v>N/A</v>
      </c>
      <c r="E14" s="4">
        <v>10.037007620000001</v>
      </c>
      <c r="F14" s="27" t="str">
        <f t="shared" ref="F14:F18" si="5">IF($B14="N/A","N/A",IF(E14&gt;10,"No",IF(E14&lt;-10,"No","Yes")))</f>
        <v>N/A</v>
      </c>
      <c r="G14" s="4">
        <v>13.102773877000001</v>
      </c>
      <c r="H14" s="27" t="str">
        <f t="shared" ref="H14:H18" si="6">IF($B14="N/A","N/A",IF(G14&gt;10,"No",IF(G14&lt;-10,"No","Yes")))</f>
        <v>N/A</v>
      </c>
      <c r="I14" s="8">
        <v>-0.7</v>
      </c>
      <c r="J14" s="8">
        <v>30.54</v>
      </c>
      <c r="K14" s="28" t="s">
        <v>739</v>
      </c>
      <c r="L14" s="112" t="str">
        <f t="shared" ref="L14:L18" si="7">IF(J14="Div by 0", "N/A", IF(K14="N/A","N/A", IF(J14&gt;VALUE(MID(K14,1,2)), "No", IF(J14&lt;-1*VALUE(MID(K14,1,2)), "No", "Yes"))))</f>
        <v>No</v>
      </c>
    </row>
    <row r="15" spans="1:12" x14ac:dyDescent="0.2">
      <c r="A15" s="144" t="s">
        <v>419</v>
      </c>
      <c r="B15" s="22" t="s">
        <v>213</v>
      </c>
      <c r="C15" s="4">
        <v>31.617735411000002</v>
      </c>
      <c r="D15" s="27" t="str">
        <f t="shared" si="4"/>
        <v>N/A</v>
      </c>
      <c r="E15" s="4">
        <v>28.873785521999999</v>
      </c>
      <c r="F15" s="27" t="str">
        <f t="shared" si="5"/>
        <v>N/A</v>
      </c>
      <c r="G15" s="4">
        <v>28.796226913999998</v>
      </c>
      <c r="H15" s="27" t="str">
        <f t="shared" si="6"/>
        <v>N/A</v>
      </c>
      <c r="I15" s="8">
        <v>-8.68</v>
      </c>
      <c r="J15" s="8">
        <v>-0.26900000000000002</v>
      </c>
      <c r="K15" s="28" t="s">
        <v>739</v>
      </c>
      <c r="L15" s="112" t="str">
        <f t="shared" si="7"/>
        <v>Yes</v>
      </c>
    </row>
    <row r="16" spans="1:12" x14ac:dyDescent="0.2">
      <c r="A16" s="144" t="s">
        <v>420</v>
      </c>
      <c r="B16" s="22" t="s">
        <v>213</v>
      </c>
      <c r="C16" s="4">
        <v>17.646429641000001</v>
      </c>
      <c r="D16" s="27" t="str">
        <f t="shared" si="4"/>
        <v>N/A</v>
      </c>
      <c r="E16" s="4">
        <v>18.164874245</v>
      </c>
      <c r="F16" s="27" t="str">
        <f t="shared" si="5"/>
        <v>N/A</v>
      </c>
      <c r="G16" s="4">
        <v>18.662987583</v>
      </c>
      <c r="H16" s="27" t="str">
        <f t="shared" si="6"/>
        <v>N/A</v>
      </c>
      <c r="I16" s="8">
        <v>2.9380000000000002</v>
      </c>
      <c r="J16" s="8">
        <v>2.742</v>
      </c>
      <c r="K16" s="28" t="s">
        <v>739</v>
      </c>
      <c r="L16" s="112" t="str">
        <f t="shared" si="7"/>
        <v>Yes</v>
      </c>
    </row>
    <row r="17" spans="1:12" x14ac:dyDescent="0.2">
      <c r="A17" s="144" t="s">
        <v>421</v>
      </c>
      <c r="B17" s="22" t="s">
        <v>213</v>
      </c>
      <c r="C17" s="4">
        <v>4.2858636851999998</v>
      </c>
      <c r="D17" s="27" t="str">
        <f t="shared" si="4"/>
        <v>N/A</v>
      </c>
      <c r="E17" s="4">
        <v>4.2117496192999999</v>
      </c>
      <c r="F17" s="27" t="str">
        <f t="shared" si="5"/>
        <v>N/A</v>
      </c>
      <c r="G17" s="4">
        <v>7.2178489916000004</v>
      </c>
      <c r="H17" s="27" t="str">
        <f t="shared" si="6"/>
        <v>N/A</v>
      </c>
      <c r="I17" s="8">
        <v>-1.73</v>
      </c>
      <c r="J17" s="8">
        <v>71.37</v>
      </c>
      <c r="K17" s="28" t="s">
        <v>739</v>
      </c>
      <c r="L17" s="112" t="str">
        <f t="shared" si="7"/>
        <v>No</v>
      </c>
    </row>
    <row r="18" spans="1:12" x14ac:dyDescent="0.2">
      <c r="A18" s="144" t="s">
        <v>422</v>
      </c>
      <c r="B18" s="22" t="s">
        <v>213</v>
      </c>
      <c r="C18" s="4">
        <v>5.6634641603000002</v>
      </c>
      <c r="D18" s="27" t="str">
        <f t="shared" si="4"/>
        <v>N/A</v>
      </c>
      <c r="E18" s="4">
        <v>6.5640181144999996</v>
      </c>
      <c r="F18" s="27" t="str">
        <f t="shared" si="5"/>
        <v>N/A</v>
      </c>
      <c r="G18" s="4">
        <v>13.239979045</v>
      </c>
      <c r="H18" s="27" t="str">
        <f t="shared" si="6"/>
        <v>N/A</v>
      </c>
      <c r="I18" s="8">
        <v>15.9</v>
      </c>
      <c r="J18" s="8">
        <v>101.7</v>
      </c>
      <c r="K18" s="28" t="s">
        <v>739</v>
      </c>
      <c r="L18" s="112" t="str">
        <f t="shared" si="7"/>
        <v>No</v>
      </c>
    </row>
    <row r="19" spans="1:12" x14ac:dyDescent="0.2">
      <c r="A19" s="144" t="s">
        <v>75</v>
      </c>
      <c r="B19" s="30" t="s">
        <v>213</v>
      </c>
      <c r="C19" s="23">
        <v>0</v>
      </c>
      <c r="D19" s="27" t="str">
        <f t="shared" ref="D19:D50" si="8">IF($B19="N/A","N/A",IF(C19&gt;10,"No",IF(C19&lt;-10,"No","Yes")))</f>
        <v>N/A</v>
      </c>
      <c r="E19" s="23">
        <v>0</v>
      </c>
      <c r="F19" s="27" t="str">
        <f t="shared" ref="F19:F50" si="9">IF($B19="N/A","N/A",IF(E19&gt;10,"No",IF(E19&lt;-10,"No","Yes")))</f>
        <v>N/A</v>
      </c>
      <c r="G19" s="23">
        <v>17</v>
      </c>
      <c r="H19" s="27" t="str">
        <f t="shared" ref="H19:H50" si="10">IF($B19="N/A","N/A",IF(G19&gt;10,"No",IF(G19&lt;-10,"No","Yes")))</f>
        <v>N/A</v>
      </c>
      <c r="I19" s="8" t="s">
        <v>1749</v>
      </c>
      <c r="J19" s="8" t="s">
        <v>1749</v>
      </c>
      <c r="K19" s="30" t="s">
        <v>213</v>
      </c>
      <c r="L19" s="112" t="str">
        <f t="shared" ref="L19:L25" si="11">IF(J19="Div by 0", "N/A", IF(K19="N/A","N/A", IF(J19&gt;VALUE(MID(K19,1,2)), "No", IF(J19&lt;-1*VALUE(MID(K19,1,2)), "No", "Yes"))))</f>
        <v>N/A</v>
      </c>
    </row>
    <row r="20" spans="1:12" x14ac:dyDescent="0.2">
      <c r="A20" s="144" t="s">
        <v>76</v>
      </c>
      <c r="B20" s="30" t="s">
        <v>213</v>
      </c>
      <c r="C20" s="23">
        <v>11</v>
      </c>
      <c r="D20" s="27" t="str">
        <f t="shared" si="8"/>
        <v>N/A</v>
      </c>
      <c r="E20" s="23">
        <v>11</v>
      </c>
      <c r="F20" s="27" t="str">
        <f t="shared" si="9"/>
        <v>N/A</v>
      </c>
      <c r="G20" s="23">
        <v>47</v>
      </c>
      <c r="H20" s="27" t="str">
        <f t="shared" si="10"/>
        <v>N/A</v>
      </c>
      <c r="I20" s="8">
        <v>-33.299999999999997</v>
      </c>
      <c r="J20" s="8">
        <v>1075</v>
      </c>
      <c r="K20" s="30" t="s">
        <v>213</v>
      </c>
      <c r="L20" s="112" t="str">
        <f t="shared" si="11"/>
        <v>N/A</v>
      </c>
    </row>
    <row r="21" spans="1:12" x14ac:dyDescent="0.2">
      <c r="A21" s="160" t="s">
        <v>1133</v>
      </c>
      <c r="B21" s="30" t="s">
        <v>213</v>
      </c>
      <c r="C21" s="10">
        <v>6524.8885191999998</v>
      </c>
      <c r="D21" s="7" t="str">
        <f t="shared" si="8"/>
        <v>N/A</v>
      </c>
      <c r="E21" s="10">
        <v>6508.2706836999996</v>
      </c>
      <c r="F21" s="7" t="str">
        <f t="shared" si="9"/>
        <v>N/A</v>
      </c>
      <c r="G21" s="10">
        <v>6544.1615431999999</v>
      </c>
      <c r="H21" s="7" t="str">
        <f t="shared" si="10"/>
        <v>N/A</v>
      </c>
      <c r="I21" s="8">
        <v>-0.255</v>
      </c>
      <c r="J21" s="8">
        <v>0.55149999999999999</v>
      </c>
      <c r="K21" s="30" t="s">
        <v>739</v>
      </c>
      <c r="L21" s="112" t="str">
        <f t="shared" si="11"/>
        <v>Yes</v>
      </c>
    </row>
    <row r="22" spans="1:12" x14ac:dyDescent="0.2">
      <c r="A22" s="144" t="s">
        <v>1728</v>
      </c>
      <c r="B22" s="30" t="s">
        <v>213</v>
      </c>
      <c r="C22" s="10">
        <v>15114.550847</v>
      </c>
      <c r="D22" s="7" t="str">
        <f t="shared" si="8"/>
        <v>N/A</v>
      </c>
      <c r="E22" s="10">
        <v>16633.023491</v>
      </c>
      <c r="F22" s="7" t="str">
        <f t="shared" si="9"/>
        <v>N/A</v>
      </c>
      <c r="G22" s="10">
        <v>19226.985541999999</v>
      </c>
      <c r="H22" s="7" t="str">
        <f t="shared" si="10"/>
        <v>N/A</v>
      </c>
      <c r="I22" s="8">
        <v>10.050000000000001</v>
      </c>
      <c r="J22" s="8">
        <v>15.6</v>
      </c>
      <c r="K22" s="30" t="s">
        <v>739</v>
      </c>
      <c r="L22" s="112" t="str">
        <f t="shared" si="11"/>
        <v>Yes</v>
      </c>
    </row>
    <row r="23" spans="1:12" x14ac:dyDescent="0.2">
      <c r="A23" s="144" t="s">
        <v>1134</v>
      </c>
      <c r="B23" s="30" t="s">
        <v>213</v>
      </c>
      <c r="C23" s="10">
        <v>15138.777264</v>
      </c>
      <c r="D23" s="7" t="str">
        <f t="shared" si="8"/>
        <v>N/A</v>
      </c>
      <c r="E23" s="10">
        <v>14138.965572999999</v>
      </c>
      <c r="F23" s="7" t="str">
        <f t="shared" si="9"/>
        <v>N/A</v>
      </c>
      <c r="G23" s="10">
        <v>15742.473139</v>
      </c>
      <c r="H23" s="7" t="str">
        <f t="shared" si="10"/>
        <v>N/A</v>
      </c>
      <c r="I23" s="8">
        <v>-6.6</v>
      </c>
      <c r="J23" s="8">
        <v>11.34</v>
      </c>
      <c r="K23" s="30" t="s">
        <v>739</v>
      </c>
      <c r="L23" s="112" t="str">
        <f t="shared" si="11"/>
        <v>Yes</v>
      </c>
    </row>
    <row r="24" spans="1:12" x14ac:dyDescent="0.2">
      <c r="A24" s="144" t="s">
        <v>1135</v>
      </c>
      <c r="B24" s="30" t="s">
        <v>213</v>
      </c>
      <c r="C24" s="10">
        <v>2609.5241246000001</v>
      </c>
      <c r="D24" s="7" t="str">
        <f t="shared" si="8"/>
        <v>N/A</v>
      </c>
      <c r="E24" s="10">
        <v>2542.4319547999999</v>
      </c>
      <c r="F24" s="7" t="str">
        <f t="shared" si="9"/>
        <v>N/A</v>
      </c>
      <c r="G24" s="10">
        <v>2159.3088545999999</v>
      </c>
      <c r="H24" s="7" t="str">
        <f t="shared" si="10"/>
        <v>N/A</v>
      </c>
      <c r="I24" s="8">
        <v>-2.57</v>
      </c>
      <c r="J24" s="8">
        <v>-15.1</v>
      </c>
      <c r="K24" s="30" t="s">
        <v>739</v>
      </c>
      <c r="L24" s="112" t="str">
        <f t="shared" si="11"/>
        <v>Yes</v>
      </c>
    </row>
    <row r="25" spans="1:12" x14ac:dyDescent="0.2">
      <c r="A25" s="144" t="s">
        <v>1136</v>
      </c>
      <c r="B25" s="30" t="s">
        <v>213</v>
      </c>
      <c r="C25" s="10">
        <v>3232.1371516999998</v>
      </c>
      <c r="D25" s="7" t="str">
        <f t="shared" si="8"/>
        <v>N/A</v>
      </c>
      <c r="E25" s="10">
        <v>3506.2719473000002</v>
      </c>
      <c r="F25" s="7" t="str">
        <f t="shared" si="9"/>
        <v>N/A</v>
      </c>
      <c r="G25" s="10">
        <v>2904.3064408999999</v>
      </c>
      <c r="H25" s="7" t="str">
        <f t="shared" si="10"/>
        <v>N/A</v>
      </c>
      <c r="I25" s="8">
        <v>8.4819999999999993</v>
      </c>
      <c r="J25" s="8">
        <v>-17.2</v>
      </c>
      <c r="K25" s="30" t="s">
        <v>739</v>
      </c>
      <c r="L25" s="112" t="str">
        <f t="shared" si="11"/>
        <v>Yes</v>
      </c>
    </row>
    <row r="26" spans="1:12" x14ac:dyDescent="0.2">
      <c r="A26" s="135" t="s">
        <v>1137</v>
      </c>
      <c r="B26" s="30" t="s">
        <v>213</v>
      </c>
      <c r="C26" s="10">
        <v>6518.2591118999999</v>
      </c>
      <c r="D26" s="7" t="str">
        <f t="shared" si="8"/>
        <v>N/A</v>
      </c>
      <c r="E26" s="10">
        <v>6541.2004125000003</v>
      </c>
      <c r="F26" s="7" t="str">
        <f t="shared" si="9"/>
        <v>N/A</v>
      </c>
      <c r="G26" s="10">
        <v>6594.25587</v>
      </c>
      <c r="H26" s="7" t="str">
        <f t="shared" si="10"/>
        <v>N/A</v>
      </c>
      <c r="I26" s="8">
        <v>0.35199999999999998</v>
      </c>
      <c r="J26" s="8">
        <v>0.81110000000000004</v>
      </c>
      <c r="K26" s="30" t="s">
        <v>739</v>
      </c>
      <c r="L26" s="112" t="str">
        <f>IF(J26="Div by 0", "N/A", IF(OR(J26="N/A",K26="N/A"),"N/A", IF(J26&gt;VALUE(MID(K26,1,2)), "No", IF(J26&lt;-1*VALUE(MID(K26,1,2)), "No", "Yes"))))</f>
        <v>Yes</v>
      </c>
    </row>
    <row r="27" spans="1:12" x14ac:dyDescent="0.2">
      <c r="A27" s="135" t="s">
        <v>1138</v>
      </c>
      <c r="B27" s="30" t="s">
        <v>213</v>
      </c>
      <c r="C27" s="10">
        <v>6533.7742920000001</v>
      </c>
      <c r="D27" s="7" t="str">
        <f t="shared" si="8"/>
        <v>N/A</v>
      </c>
      <c r="E27" s="10">
        <v>6464.0140551000004</v>
      </c>
      <c r="F27" s="7" t="str">
        <f t="shared" si="9"/>
        <v>N/A</v>
      </c>
      <c r="G27" s="10">
        <v>6478.8977944999997</v>
      </c>
      <c r="H27" s="7" t="str">
        <f t="shared" si="10"/>
        <v>N/A</v>
      </c>
      <c r="I27" s="8">
        <v>-1.07</v>
      </c>
      <c r="J27" s="8">
        <v>0.2303</v>
      </c>
      <c r="K27" s="30" t="s">
        <v>739</v>
      </c>
      <c r="L27" s="112" t="str">
        <f>IF(J27="Div by 0", "N/A", IF(OR(J27="N/A",K27="N/A"),"N/A", IF(J27&gt;VALUE(MID(K27,1,2)), "No", IF(J27&lt;-1*VALUE(MID(K27,1,2)), "No", "Yes"))))</f>
        <v>Yes</v>
      </c>
    </row>
    <row r="28" spans="1:12" x14ac:dyDescent="0.2">
      <c r="A28" s="160" t="s">
        <v>1139</v>
      </c>
      <c r="B28" s="30" t="s">
        <v>213</v>
      </c>
      <c r="C28" s="10">
        <v>15856.335997</v>
      </c>
      <c r="D28" s="7" t="str">
        <f t="shared" si="8"/>
        <v>N/A</v>
      </c>
      <c r="E28" s="10">
        <v>15534.588329</v>
      </c>
      <c r="F28" s="7" t="str">
        <f t="shared" si="9"/>
        <v>N/A</v>
      </c>
      <c r="G28" s="10">
        <v>16412.107079000001</v>
      </c>
      <c r="H28" s="7" t="str">
        <f t="shared" si="10"/>
        <v>N/A</v>
      </c>
      <c r="I28" s="8">
        <v>-2.0299999999999998</v>
      </c>
      <c r="J28" s="8">
        <v>5.649</v>
      </c>
      <c r="K28" s="30" t="s">
        <v>739</v>
      </c>
      <c r="L28" s="112" t="str">
        <f>IF(J28="Div by 0", "N/A", IF(K28="N/A","N/A", IF(J28&gt;VALUE(MID(K28,1,2)), "No", IF(J28&lt;-1*VALUE(MID(K28,1,2)), "No", "Yes"))))</f>
        <v>Yes</v>
      </c>
    </row>
    <row r="29" spans="1:12" x14ac:dyDescent="0.2">
      <c r="A29" s="135" t="s">
        <v>1140</v>
      </c>
      <c r="B29" s="30" t="s">
        <v>213</v>
      </c>
      <c r="C29" s="10">
        <v>16880.020045000001</v>
      </c>
      <c r="D29" s="7" t="str">
        <f t="shared" si="8"/>
        <v>N/A</v>
      </c>
      <c r="E29" s="10">
        <v>17627.368692</v>
      </c>
      <c r="F29" s="7" t="str">
        <f t="shared" si="9"/>
        <v>N/A</v>
      </c>
      <c r="G29" s="10">
        <v>19755.232806</v>
      </c>
      <c r="H29" s="7" t="str">
        <f t="shared" si="10"/>
        <v>N/A</v>
      </c>
      <c r="I29" s="8">
        <v>4.4269999999999996</v>
      </c>
      <c r="J29" s="8">
        <v>12.07</v>
      </c>
      <c r="K29" s="30" t="s">
        <v>739</v>
      </c>
      <c r="L29" s="112" t="str">
        <f>IF(J29="Div by 0", "N/A", IF(K29="N/A","N/A", IF(J29&gt;VALUE(MID(K29,1,2)), "No", IF(J29&lt;-1*VALUE(MID(K29,1,2)), "No", "Yes"))))</f>
        <v>Yes</v>
      </c>
    </row>
    <row r="30" spans="1:12" x14ac:dyDescent="0.2">
      <c r="A30" s="135" t="s">
        <v>1141</v>
      </c>
      <c r="B30" s="30" t="s">
        <v>213</v>
      </c>
      <c r="C30" s="10">
        <v>16608.726448000001</v>
      </c>
      <c r="D30" s="7" t="str">
        <f t="shared" si="8"/>
        <v>N/A</v>
      </c>
      <c r="E30" s="10">
        <v>15398.081721</v>
      </c>
      <c r="F30" s="7" t="str">
        <f t="shared" si="9"/>
        <v>N/A</v>
      </c>
      <c r="G30" s="10">
        <v>16503.911424000002</v>
      </c>
      <c r="H30" s="7" t="str">
        <f t="shared" si="10"/>
        <v>N/A</v>
      </c>
      <c r="I30" s="8">
        <v>-7.29</v>
      </c>
      <c r="J30" s="8">
        <v>7.1820000000000004</v>
      </c>
      <c r="K30" s="30" t="s">
        <v>739</v>
      </c>
      <c r="L30" s="112" t="str">
        <f>IF(J30="Div by 0", "N/A", IF(K30="N/A","N/A", IF(J30&gt;VALUE(MID(K30,1,2)), "No", IF(J30&lt;-1*VALUE(MID(K30,1,2)), "No", "Yes"))))</f>
        <v>Yes</v>
      </c>
    </row>
    <row r="31" spans="1:12" x14ac:dyDescent="0.2">
      <c r="A31" s="135" t="s">
        <v>1142</v>
      </c>
      <c r="B31" s="30" t="s">
        <v>213</v>
      </c>
      <c r="C31" s="10">
        <v>15453.668208999999</v>
      </c>
      <c r="D31" s="7" t="str">
        <f t="shared" si="8"/>
        <v>N/A</v>
      </c>
      <c r="E31" s="10">
        <v>15236.070454999999</v>
      </c>
      <c r="F31" s="7" t="str">
        <f t="shared" si="9"/>
        <v>N/A</v>
      </c>
      <c r="G31" s="10">
        <v>16358.965797999999</v>
      </c>
      <c r="H31" s="7" t="str">
        <f t="shared" si="10"/>
        <v>N/A</v>
      </c>
      <c r="I31" s="8">
        <v>-1.41</v>
      </c>
      <c r="J31" s="8">
        <v>7.37</v>
      </c>
      <c r="K31" s="30" t="s">
        <v>739</v>
      </c>
      <c r="L31" s="112" t="str">
        <f>IF(J31="Div by 0", "N/A", IF(OR(J31="N/A",K31="N/A"),"N/A", IF(J31&gt;VALUE(MID(K31,1,2)), "No", IF(J31&lt;-1*VALUE(MID(K31,1,2)), "No", "Yes"))))</f>
        <v>Yes</v>
      </c>
    </row>
    <row r="32" spans="1:12" x14ac:dyDescent="0.2">
      <c r="A32" s="135" t="s">
        <v>1143</v>
      </c>
      <c r="B32" s="30" t="s">
        <v>213</v>
      </c>
      <c r="C32" s="10">
        <v>16555.792158</v>
      </c>
      <c r="D32" s="7" t="str">
        <f t="shared" si="8"/>
        <v>N/A</v>
      </c>
      <c r="E32" s="10">
        <v>16039.997101000001</v>
      </c>
      <c r="F32" s="7" t="str">
        <f t="shared" si="9"/>
        <v>N/A</v>
      </c>
      <c r="G32" s="10">
        <v>16501.20938</v>
      </c>
      <c r="H32" s="7" t="str">
        <f t="shared" si="10"/>
        <v>N/A</v>
      </c>
      <c r="I32" s="8">
        <v>-3.12</v>
      </c>
      <c r="J32" s="8">
        <v>2.875</v>
      </c>
      <c r="K32" s="30" t="s">
        <v>739</v>
      </c>
      <c r="L32" s="112" t="str">
        <f>IF(J32="Div by 0", "N/A", IF(OR(J32="N/A",K32="N/A"),"N/A", IF(J32&gt;VALUE(MID(K32,1,2)), "No", IF(J32&lt;-1*VALUE(MID(K32,1,2)), "No", "Yes"))))</f>
        <v>Yes</v>
      </c>
    </row>
    <row r="33" spans="1:12" x14ac:dyDescent="0.2">
      <c r="A33" s="135" t="s">
        <v>1731</v>
      </c>
      <c r="B33" s="30" t="s">
        <v>213</v>
      </c>
      <c r="C33" s="10">
        <v>1270.9311005</v>
      </c>
      <c r="D33" s="7" t="str">
        <f t="shared" si="8"/>
        <v>N/A</v>
      </c>
      <c r="E33" s="10">
        <v>2293.6716418000001</v>
      </c>
      <c r="F33" s="7" t="str">
        <f t="shared" si="9"/>
        <v>N/A</v>
      </c>
      <c r="G33" s="10">
        <v>1052.7884727999999</v>
      </c>
      <c r="H33" s="7" t="str">
        <f t="shared" si="10"/>
        <v>N/A</v>
      </c>
      <c r="I33" s="8">
        <v>80.47</v>
      </c>
      <c r="J33" s="8">
        <v>-54.1</v>
      </c>
      <c r="K33" s="30" t="s">
        <v>739</v>
      </c>
      <c r="L33" s="112" t="str">
        <f t="shared" ref="L33:L45" si="12">IF(J33="Div by 0", "N/A", IF(K33="N/A","N/A", IF(J33&gt;VALUE(MID(K33,1,2)), "No", IF(J33&lt;-1*VALUE(MID(K33,1,2)), "No", "Yes"))))</f>
        <v>No</v>
      </c>
    </row>
    <row r="34" spans="1:12" x14ac:dyDescent="0.2">
      <c r="A34" s="135" t="s">
        <v>1732</v>
      </c>
      <c r="B34" s="30" t="s">
        <v>213</v>
      </c>
      <c r="C34" s="10">
        <v>223.16252822000001</v>
      </c>
      <c r="D34" s="7" t="str">
        <f t="shared" si="8"/>
        <v>N/A</v>
      </c>
      <c r="E34" s="10">
        <v>297.57142857000002</v>
      </c>
      <c r="F34" s="7" t="str">
        <f t="shared" si="9"/>
        <v>N/A</v>
      </c>
      <c r="G34" s="10">
        <v>376.13144137</v>
      </c>
      <c r="H34" s="7" t="str">
        <f t="shared" si="10"/>
        <v>N/A</v>
      </c>
      <c r="I34" s="8">
        <v>33.340000000000003</v>
      </c>
      <c r="J34" s="8">
        <v>26.4</v>
      </c>
      <c r="K34" s="30" t="s">
        <v>739</v>
      </c>
      <c r="L34" s="112" t="str">
        <f t="shared" si="12"/>
        <v>Yes</v>
      </c>
    </row>
    <row r="35" spans="1:12" x14ac:dyDescent="0.2">
      <c r="A35" s="135" t="s">
        <v>1733</v>
      </c>
      <c r="B35" s="30" t="s">
        <v>213</v>
      </c>
      <c r="C35" s="10">
        <v>8998.8982488000001</v>
      </c>
      <c r="D35" s="7" t="str">
        <f t="shared" si="8"/>
        <v>N/A</v>
      </c>
      <c r="E35" s="10">
        <v>8576.1438851999992</v>
      </c>
      <c r="F35" s="7" t="str">
        <f t="shared" si="9"/>
        <v>N/A</v>
      </c>
      <c r="G35" s="10">
        <v>9155.6621054999996</v>
      </c>
      <c r="H35" s="7" t="str">
        <f t="shared" si="10"/>
        <v>N/A</v>
      </c>
      <c r="I35" s="8">
        <v>-4.7</v>
      </c>
      <c r="J35" s="8">
        <v>6.7569999999999997</v>
      </c>
      <c r="K35" s="30" t="s">
        <v>739</v>
      </c>
      <c r="L35" s="112" t="str">
        <f t="shared" si="12"/>
        <v>Yes</v>
      </c>
    </row>
    <row r="36" spans="1:12" x14ac:dyDescent="0.2">
      <c r="A36" s="135" t="s">
        <v>1734</v>
      </c>
      <c r="B36" s="30" t="s">
        <v>213</v>
      </c>
      <c r="C36" s="10">
        <v>417.65210509999997</v>
      </c>
      <c r="D36" s="7" t="str">
        <f t="shared" si="8"/>
        <v>N/A</v>
      </c>
      <c r="E36" s="10">
        <v>347.52242015000002</v>
      </c>
      <c r="F36" s="7" t="str">
        <f t="shared" si="9"/>
        <v>N/A</v>
      </c>
      <c r="G36" s="10">
        <v>344.87313433000003</v>
      </c>
      <c r="H36" s="7" t="str">
        <f t="shared" si="10"/>
        <v>N/A</v>
      </c>
      <c r="I36" s="8">
        <v>-16.8</v>
      </c>
      <c r="J36" s="8">
        <v>-0.76200000000000001</v>
      </c>
      <c r="K36" s="30" t="s">
        <v>739</v>
      </c>
      <c r="L36" s="112" t="str">
        <f t="shared" si="12"/>
        <v>Yes</v>
      </c>
    </row>
    <row r="37" spans="1:12" x14ac:dyDescent="0.2">
      <c r="A37" s="135" t="s">
        <v>1735</v>
      </c>
      <c r="B37" s="30" t="s">
        <v>213</v>
      </c>
      <c r="C37" s="10" t="s">
        <v>1749</v>
      </c>
      <c r="D37" s="7" t="str">
        <f t="shared" si="8"/>
        <v>N/A</v>
      </c>
      <c r="E37" s="10" t="s">
        <v>1749</v>
      </c>
      <c r="F37" s="7" t="str">
        <f t="shared" si="9"/>
        <v>N/A</v>
      </c>
      <c r="G37" s="10" t="s">
        <v>1749</v>
      </c>
      <c r="H37" s="7" t="str">
        <f t="shared" si="10"/>
        <v>N/A</v>
      </c>
      <c r="I37" s="8" t="s">
        <v>1749</v>
      </c>
      <c r="J37" s="8" t="s">
        <v>1749</v>
      </c>
      <c r="K37" s="30" t="s">
        <v>739</v>
      </c>
      <c r="L37" s="112" t="str">
        <f t="shared" si="12"/>
        <v>N/A</v>
      </c>
    </row>
    <row r="38" spans="1:12" x14ac:dyDescent="0.2">
      <c r="A38" s="135" t="s">
        <v>1736</v>
      </c>
      <c r="B38" s="30" t="s">
        <v>213</v>
      </c>
      <c r="C38" s="10" t="s">
        <v>1749</v>
      </c>
      <c r="D38" s="7" t="str">
        <f t="shared" si="8"/>
        <v>N/A</v>
      </c>
      <c r="E38" s="10" t="s">
        <v>1749</v>
      </c>
      <c r="F38" s="7" t="str">
        <f t="shared" si="9"/>
        <v>N/A</v>
      </c>
      <c r="G38" s="10" t="s">
        <v>1749</v>
      </c>
      <c r="H38" s="7" t="str">
        <f t="shared" si="10"/>
        <v>N/A</v>
      </c>
      <c r="I38" s="8" t="s">
        <v>1749</v>
      </c>
      <c r="J38" s="8" t="s">
        <v>1749</v>
      </c>
      <c r="K38" s="30" t="s">
        <v>739</v>
      </c>
      <c r="L38" s="112" t="str">
        <f t="shared" si="12"/>
        <v>N/A</v>
      </c>
    </row>
    <row r="39" spans="1:12" x14ac:dyDescent="0.2">
      <c r="A39" s="135" t="s">
        <v>1737</v>
      </c>
      <c r="B39" s="30" t="s">
        <v>213</v>
      </c>
      <c r="C39" s="10">
        <v>226.18759853</v>
      </c>
      <c r="D39" s="7" t="str">
        <f t="shared" si="8"/>
        <v>N/A</v>
      </c>
      <c r="E39" s="10">
        <v>184.35359407999999</v>
      </c>
      <c r="F39" s="7" t="str">
        <f t="shared" si="9"/>
        <v>N/A</v>
      </c>
      <c r="G39" s="10">
        <v>219.27914894</v>
      </c>
      <c r="H39" s="7" t="str">
        <f t="shared" si="10"/>
        <v>N/A</v>
      </c>
      <c r="I39" s="8">
        <v>-18.5</v>
      </c>
      <c r="J39" s="8">
        <v>18.940000000000001</v>
      </c>
      <c r="K39" s="30" t="s">
        <v>739</v>
      </c>
      <c r="L39" s="112" t="str">
        <f t="shared" si="12"/>
        <v>Yes</v>
      </c>
    </row>
    <row r="40" spans="1:12" x14ac:dyDescent="0.2">
      <c r="A40" s="135" t="s">
        <v>1738</v>
      </c>
      <c r="B40" s="30" t="s">
        <v>213</v>
      </c>
      <c r="C40" s="10" t="s">
        <v>1749</v>
      </c>
      <c r="D40" s="7" t="str">
        <f t="shared" si="8"/>
        <v>N/A</v>
      </c>
      <c r="E40" s="10" t="s">
        <v>1749</v>
      </c>
      <c r="F40" s="7" t="str">
        <f t="shared" si="9"/>
        <v>N/A</v>
      </c>
      <c r="G40" s="10" t="s">
        <v>1749</v>
      </c>
      <c r="H40" s="7" t="str">
        <f t="shared" si="10"/>
        <v>N/A</v>
      </c>
      <c r="I40" s="8" t="s">
        <v>1749</v>
      </c>
      <c r="J40" s="8" t="s">
        <v>1749</v>
      </c>
      <c r="K40" s="30" t="s">
        <v>739</v>
      </c>
      <c r="L40" s="112" t="str">
        <f t="shared" si="12"/>
        <v>N/A</v>
      </c>
    </row>
    <row r="41" spans="1:12" x14ac:dyDescent="0.2">
      <c r="A41" s="135" t="s">
        <v>1739</v>
      </c>
      <c r="B41" s="30" t="s">
        <v>213</v>
      </c>
      <c r="C41" s="10">
        <v>36150.861378000001</v>
      </c>
      <c r="D41" s="7" t="str">
        <f t="shared" si="8"/>
        <v>N/A</v>
      </c>
      <c r="E41" s="10">
        <v>36984.883956999998</v>
      </c>
      <c r="F41" s="7" t="str">
        <f t="shared" si="9"/>
        <v>N/A</v>
      </c>
      <c r="G41" s="10">
        <v>38940.734252000002</v>
      </c>
      <c r="H41" s="7" t="str">
        <f t="shared" si="10"/>
        <v>N/A</v>
      </c>
      <c r="I41" s="8">
        <v>2.3069999999999999</v>
      </c>
      <c r="J41" s="8">
        <v>5.2880000000000003</v>
      </c>
      <c r="K41" s="30" t="s">
        <v>739</v>
      </c>
      <c r="L41" s="112" t="str">
        <f t="shared" si="12"/>
        <v>Yes</v>
      </c>
    </row>
    <row r="42" spans="1:12" x14ac:dyDescent="0.2">
      <c r="A42" s="135" t="s">
        <v>1740</v>
      </c>
      <c r="B42" s="30" t="s">
        <v>213</v>
      </c>
      <c r="C42" s="10" t="s">
        <v>1749</v>
      </c>
      <c r="D42" s="7" t="str">
        <f t="shared" si="8"/>
        <v>N/A</v>
      </c>
      <c r="E42" s="10" t="s">
        <v>1749</v>
      </c>
      <c r="F42" s="7" t="str">
        <f t="shared" si="9"/>
        <v>N/A</v>
      </c>
      <c r="G42" s="10" t="s">
        <v>1749</v>
      </c>
      <c r="H42" s="7" t="str">
        <f t="shared" si="10"/>
        <v>N/A</v>
      </c>
      <c r="I42" s="8" t="s">
        <v>1749</v>
      </c>
      <c r="J42" s="8" t="s">
        <v>1749</v>
      </c>
      <c r="K42" s="30" t="s">
        <v>739</v>
      </c>
      <c r="L42" s="112" t="str">
        <f t="shared" si="12"/>
        <v>N/A</v>
      </c>
    </row>
    <row r="43" spans="1:12" x14ac:dyDescent="0.2">
      <c r="A43" s="135" t="s">
        <v>1741</v>
      </c>
      <c r="B43" s="30" t="s">
        <v>213</v>
      </c>
      <c r="C43" s="10" t="s">
        <v>1749</v>
      </c>
      <c r="D43" s="7" t="str">
        <f t="shared" si="8"/>
        <v>N/A</v>
      </c>
      <c r="E43" s="10" t="s">
        <v>1749</v>
      </c>
      <c r="F43" s="7" t="str">
        <f t="shared" si="9"/>
        <v>N/A</v>
      </c>
      <c r="G43" s="10" t="s">
        <v>1749</v>
      </c>
      <c r="H43" s="7" t="str">
        <f t="shared" si="10"/>
        <v>N/A</v>
      </c>
      <c r="I43" s="8" t="s">
        <v>1749</v>
      </c>
      <c r="J43" s="8" t="s">
        <v>1749</v>
      </c>
      <c r="K43" s="30" t="s">
        <v>739</v>
      </c>
      <c r="L43" s="112" t="str">
        <f t="shared" si="12"/>
        <v>N/A</v>
      </c>
    </row>
    <row r="44" spans="1:12" x14ac:dyDescent="0.2">
      <c r="A44" s="135" t="s">
        <v>1144</v>
      </c>
      <c r="B44" s="30" t="s">
        <v>213</v>
      </c>
      <c r="C44" s="10">
        <v>18203.449723999998</v>
      </c>
      <c r="D44" s="7" t="str">
        <f t="shared" si="8"/>
        <v>N/A</v>
      </c>
      <c r="E44" s="10">
        <v>17995.857856999999</v>
      </c>
      <c r="F44" s="7" t="str">
        <f t="shared" si="9"/>
        <v>N/A</v>
      </c>
      <c r="G44" s="10">
        <v>19353.735373</v>
      </c>
      <c r="H44" s="7" t="str">
        <f t="shared" si="10"/>
        <v>N/A</v>
      </c>
      <c r="I44" s="8">
        <v>-1.1399999999999999</v>
      </c>
      <c r="J44" s="8">
        <v>7.5460000000000003</v>
      </c>
      <c r="K44" s="30" t="s">
        <v>739</v>
      </c>
      <c r="L44" s="112" t="str">
        <f t="shared" si="12"/>
        <v>Yes</v>
      </c>
    </row>
    <row r="45" spans="1:12" ht="25.5" x14ac:dyDescent="0.2">
      <c r="A45" s="135" t="s">
        <v>1145</v>
      </c>
      <c r="B45" s="30" t="s">
        <v>213</v>
      </c>
      <c r="C45" s="10">
        <v>327.42434431999999</v>
      </c>
      <c r="D45" s="7" t="str">
        <f t="shared" si="8"/>
        <v>N/A</v>
      </c>
      <c r="E45" s="10">
        <v>289.25137140999999</v>
      </c>
      <c r="F45" s="7" t="str">
        <f t="shared" si="9"/>
        <v>N/A</v>
      </c>
      <c r="G45" s="10">
        <v>310.83322134000002</v>
      </c>
      <c r="H45" s="7" t="str">
        <f t="shared" si="10"/>
        <v>N/A</v>
      </c>
      <c r="I45" s="8">
        <v>-11.7</v>
      </c>
      <c r="J45" s="8">
        <v>7.4610000000000003</v>
      </c>
      <c r="K45" s="30" t="s">
        <v>739</v>
      </c>
      <c r="L45" s="112" t="str">
        <f t="shared" si="12"/>
        <v>Yes</v>
      </c>
    </row>
    <row r="46" spans="1:12" x14ac:dyDescent="0.2">
      <c r="A46" s="135" t="s">
        <v>1146</v>
      </c>
      <c r="B46" s="22" t="s">
        <v>213</v>
      </c>
      <c r="C46" s="29">
        <v>61520.036398999997</v>
      </c>
      <c r="D46" s="27" t="str">
        <f t="shared" si="8"/>
        <v>N/A</v>
      </c>
      <c r="E46" s="29">
        <v>60029.398182999998</v>
      </c>
      <c r="F46" s="27" t="str">
        <f t="shared" si="9"/>
        <v>N/A</v>
      </c>
      <c r="G46" s="29">
        <v>63644.702358000002</v>
      </c>
      <c r="H46" s="27" t="str">
        <f t="shared" si="10"/>
        <v>N/A</v>
      </c>
      <c r="I46" s="8">
        <v>-2.42</v>
      </c>
      <c r="J46" s="8">
        <v>6.0229999999999997</v>
      </c>
      <c r="K46" s="28" t="s">
        <v>739</v>
      </c>
      <c r="L46" s="112" t="str">
        <f>IF(J46="Div by 0", "N/A", IF(K46="N/A","N/A", IF(J46&gt;VALUE(MID(K46,1,2)), "No", IF(J46&lt;-1*VALUE(MID(K46,1,2)), "No", "Yes"))))</f>
        <v>Yes</v>
      </c>
    </row>
    <row r="47" spans="1:12" x14ac:dyDescent="0.2">
      <c r="A47" s="169" t="s">
        <v>1147</v>
      </c>
      <c r="B47" s="22" t="s">
        <v>213</v>
      </c>
      <c r="C47" s="29">
        <v>36038.432930000003</v>
      </c>
      <c r="D47" s="27" t="str">
        <f t="shared" si="8"/>
        <v>N/A</v>
      </c>
      <c r="E47" s="29">
        <v>38823.583572000003</v>
      </c>
      <c r="F47" s="27" t="str">
        <f t="shared" si="9"/>
        <v>N/A</v>
      </c>
      <c r="G47" s="29">
        <v>41079.311175000003</v>
      </c>
      <c r="H47" s="27" t="str">
        <f t="shared" si="10"/>
        <v>N/A</v>
      </c>
      <c r="I47" s="8">
        <v>7.7279999999999998</v>
      </c>
      <c r="J47" s="8">
        <v>5.81</v>
      </c>
      <c r="K47" s="28" t="s">
        <v>739</v>
      </c>
      <c r="L47" s="112" t="str">
        <f>IF(J47="Div by 0", "N/A", IF(K47="N/A","N/A", IF(J47&gt;VALUE(MID(K47,1,2)), "No", IF(J47&lt;-1*VALUE(MID(K47,1,2)), "No", "Yes"))))</f>
        <v>Yes</v>
      </c>
    </row>
    <row r="48" spans="1:12" ht="25.5" x14ac:dyDescent="0.2">
      <c r="A48" s="135" t="s">
        <v>1148</v>
      </c>
      <c r="B48" s="22" t="s">
        <v>213</v>
      </c>
      <c r="C48" s="29">
        <v>80268.689327</v>
      </c>
      <c r="D48" s="27" t="str">
        <f t="shared" si="8"/>
        <v>N/A</v>
      </c>
      <c r="E48" s="29">
        <v>67039.318937000004</v>
      </c>
      <c r="F48" s="27" t="str">
        <f t="shared" si="9"/>
        <v>N/A</v>
      </c>
      <c r="G48" s="29">
        <v>78616.749505</v>
      </c>
      <c r="H48" s="27" t="str">
        <f t="shared" si="10"/>
        <v>N/A</v>
      </c>
      <c r="I48" s="8">
        <v>-16.5</v>
      </c>
      <c r="J48" s="8">
        <v>17.27</v>
      </c>
      <c r="K48" s="28" t="s">
        <v>739</v>
      </c>
      <c r="L48" s="112" t="str">
        <f>IF(J48="Div by 0", "N/A", IF(K48="N/A","N/A", IF(J48&gt;VALUE(MID(K48,1,2)), "No", IF(J48&lt;-1*VALUE(MID(K48,1,2)), "No", "Yes"))))</f>
        <v>Yes</v>
      </c>
    </row>
    <row r="49" spans="1:12" x14ac:dyDescent="0.2">
      <c r="A49" s="158" t="s">
        <v>1149</v>
      </c>
      <c r="B49" s="22" t="s">
        <v>213</v>
      </c>
      <c r="C49" s="29" t="s">
        <v>1749</v>
      </c>
      <c r="D49" s="27" t="str">
        <f t="shared" si="8"/>
        <v>N/A</v>
      </c>
      <c r="E49" s="29" t="s">
        <v>1749</v>
      </c>
      <c r="F49" s="27" t="str">
        <f t="shared" si="9"/>
        <v>N/A</v>
      </c>
      <c r="G49" s="29" t="s">
        <v>1749</v>
      </c>
      <c r="H49" s="27" t="str">
        <f t="shared" si="10"/>
        <v>N/A</v>
      </c>
      <c r="I49" s="8" t="s">
        <v>1749</v>
      </c>
      <c r="J49" s="8" t="s">
        <v>1749</v>
      </c>
      <c r="K49" s="28" t="s">
        <v>739</v>
      </c>
      <c r="L49" s="112" t="str">
        <f t="shared" ref="L49:L59" si="13">IF(J49="Div by 0", "N/A", IF(K49="N/A","N/A", IF(J49&gt;VALUE(MID(K49,1,2)), "No", IF(J49&lt;-1*VALUE(MID(K49,1,2)), "No", "Yes"))))</f>
        <v>N/A</v>
      </c>
    </row>
    <row r="50" spans="1:12" ht="25.5" x14ac:dyDescent="0.2">
      <c r="A50" s="135" t="s">
        <v>1150</v>
      </c>
      <c r="B50" s="22" t="s">
        <v>213</v>
      </c>
      <c r="C50" s="29" t="s">
        <v>1749</v>
      </c>
      <c r="D50" s="27" t="str">
        <f t="shared" si="8"/>
        <v>N/A</v>
      </c>
      <c r="E50" s="29" t="s">
        <v>1749</v>
      </c>
      <c r="F50" s="27" t="str">
        <f t="shared" si="9"/>
        <v>N/A</v>
      </c>
      <c r="G50" s="29" t="s">
        <v>1749</v>
      </c>
      <c r="H50" s="27" t="str">
        <f t="shared" si="10"/>
        <v>N/A</v>
      </c>
      <c r="I50" s="8" t="s">
        <v>1749</v>
      </c>
      <c r="J50" s="8" t="s">
        <v>1749</v>
      </c>
      <c r="K50" s="28" t="s">
        <v>739</v>
      </c>
      <c r="L50" s="112" t="str">
        <f t="shared" si="13"/>
        <v>N/A</v>
      </c>
    </row>
    <row r="51" spans="1:12" x14ac:dyDescent="0.2">
      <c r="A51" s="135" t="s">
        <v>1151</v>
      </c>
      <c r="B51" s="22" t="s">
        <v>213</v>
      </c>
      <c r="C51" s="29" t="s">
        <v>1749</v>
      </c>
      <c r="D51" s="27" t="str">
        <f t="shared" ref="D51:D82" si="14">IF($B51="N/A","N/A",IF(C51&gt;10,"No",IF(C51&lt;-10,"No","Yes")))</f>
        <v>N/A</v>
      </c>
      <c r="E51" s="29" t="s">
        <v>1749</v>
      </c>
      <c r="F51" s="27" t="str">
        <f t="shared" ref="F51:F82" si="15">IF($B51="N/A","N/A",IF(E51&gt;10,"No",IF(E51&lt;-10,"No","Yes")))</f>
        <v>N/A</v>
      </c>
      <c r="G51" s="29" t="s">
        <v>1749</v>
      </c>
      <c r="H51" s="27" t="str">
        <f t="shared" ref="H51:H82" si="16">IF($B51="N/A","N/A",IF(G51&gt;10,"No",IF(G51&lt;-10,"No","Yes")))</f>
        <v>N/A</v>
      </c>
      <c r="I51" s="8" t="s">
        <v>1749</v>
      </c>
      <c r="J51" s="8" t="s">
        <v>1749</v>
      </c>
      <c r="K51" s="28" t="s">
        <v>739</v>
      </c>
      <c r="L51" s="112" t="str">
        <f t="shared" si="13"/>
        <v>N/A</v>
      </c>
    </row>
    <row r="52" spans="1:12" ht="25.5" x14ac:dyDescent="0.2">
      <c r="A52" s="135" t="s">
        <v>1152</v>
      </c>
      <c r="B52" s="22" t="s">
        <v>213</v>
      </c>
      <c r="C52" s="29" t="s">
        <v>1749</v>
      </c>
      <c r="D52" s="27" t="str">
        <f t="shared" si="14"/>
        <v>N/A</v>
      </c>
      <c r="E52" s="29" t="s">
        <v>1749</v>
      </c>
      <c r="F52" s="27" t="str">
        <f t="shared" si="15"/>
        <v>N/A</v>
      </c>
      <c r="G52" s="29" t="s">
        <v>1749</v>
      </c>
      <c r="H52" s="27" t="str">
        <f t="shared" si="16"/>
        <v>N/A</v>
      </c>
      <c r="I52" s="8" t="s">
        <v>1749</v>
      </c>
      <c r="J52" s="8" t="s">
        <v>1749</v>
      </c>
      <c r="K52" s="28" t="s">
        <v>739</v>
      </c>
      <c r="L52" s="112" t="str">
        <f t="shared" si="13"/>
        <v>N/A</v>
      </c>
    </row>
    <row r="53" spans="1:12" ht="25.5" x14ac:dyDescent="0.2">
      <c r="A53" s="135" t="s">
        <v>1153</v>
      </c>
      <c r="B53" s="22" t="s">
        <v>213</v>
      </c>
      <c r="C53" s="29" t="s">
        <v>1749</v>
      </c>
      <c r="D53" s="27" t="str">
        <f t="shared" si="14"/>
        <v>N/A</v>
      </c>
      <c r="E53" s="29" t="s">
        <v>1749</v>
      </c>
      <c r="F53" s="27" t="str">
        <f t="shared" si="15"/>
        <v>N/A</v>
      </c>
      <c r="G53" s="29" t="s">
        <v>1749</v>
      </c>
      <c r="H53" s="27" t="str">
        <f t="shared" si="16"/>
        <v>N/A</v>
      </c>
      <c r="I53" s="8" t="s">
        <v>1749</v>
      </c>
      <c r="J53" s="8" t="s">
        <v>1749</v>
      </c>
      <c r="K53" s="28" t="s">
        <v>739</v>
      </c>
      <c r="L53" s="112" t="str">
        <f t="shared" si="13"/>
        <v>N/A</v>
      </c>
    </row>
    <row r="54" spans="1:12" ht="25.5" x14ac:dyDescent="0.2">
      <c r="A54" s="135" t="s">
        <v>1154</v>
      </c>
      <c r="B54" s="22" t="s">
        <v>213</v>
      </c>
      <c r="C54" s="29" t="s">
        <v>1749</v>
      </c>
      <c r="D54" s="27" t="str">
        <f t="shared" si="14"/>
        <v>N/A</v>
      </c>
      <c r="E54" s="29" t="s">
        <v>1749</v>
      </c>
      <c r="F54" s="27" t="str">
        <f t="shared" si="15"/>
        <v>N/A</v>
      </c>
      <c r="G54" s="29" t="s">
        <v>1749</v>
      </c>
      <c r="H54" s="27" t="str">
        <f t="shared" si="16"/>
        <v>N/A</v>
      </c>
      <c r="I54" s="8" t="s">
        <v>1749</v>
      </c>
      <c r="J54" s="8" t="s">
        <v>1749</v>
      </c>
      <c r="K54" s="28" t="s">
        <v>739</v>
      </c>
      <c r="L54" s="112" t="str">
        <f t="shared" si="13"/>
        <v>N/A</v>
      </c>
    </row>
    <row r="55" spans="1:12" ht="25.5" x14ac:dyDescent="0.2">
      <c r="A55" s="135" t="s">
        <v>1155</v>
      </c>
      <c r="B55" s="22" t="s">
        <v>213</v>
      </c>
      <c r="C55" s="29" t="s">
        <v>1749</v>
      </c>
      <c r="D55" s="27" t="str">
        <f t="shared" si="14"/>
        <v>N/A</v>
      </c>
      <c r="E55" s="29" t="s">
        <v>1749</v>
      </c>
      <c r="F55" s="27" t="str">
        <f t="shared" si="15"/>
        <v>N/A</v>
      </c>
      <c r="G55" s="29" t="s">
        <v>1749</v>
      </c>
      <c r="H55" s="27" t="str">
        <f t="shared" si="16"/>
        <v>N/A</v>
      </c>
      <c r="I55" s="8" t="s">
        <v>1749</v>
      </c>
      <c r="J55" s="8" t="s">
        <v>1749</v>
      </c>
      <c r="K55" s="28" t="s">
        <v>739</v>
      </c>
      <c r="L55" s="112" t="str">
        <f t="shared" si="13"/>
        <v>N/A</v>
      </c>
    </row>
    <row r="56" spans="1:12" ht="25.5" x14ac:dyDescent="0.2">
      <c r="A56" s="135" t="s">
        <v>1156</v>
      </c>
      <c r="B56" s="22" t="s">
        <v>213</v>
      </c>
      <c r="C56" s="29" t="s">
        <v>1749</v>
      </c>
      <c r="D56" s="27" t="str">
        <f t="shared" si="14"/>
        <v>N/A</v>
      </c>
      <c r="E56" s="29" t="s">
        <v>1749</v>
      </c>
      <c r="F56" s="27" t="str">
        <f t="shared" si="15"/>
        <v>N/A</v>
      </c>
      <c r="G56" s="29" t="s">
        <v>1749</v>
      </c>
      <c r="H56" s="27" t="str">
        <f t="shared" si="16"/>
        <v>N/A</v>
      </c>
      <c r="I56" s="8" t="s">
        <v>1749</v>
      </c>
      <c r="J56" s="8" t="s">
        <v>1749</v>
      </c>
      <c r="K56" s="28" t="s">
        <v>739</v>
      </c>
      <c r="L56" s="112" t="str">
        <f t="shared" si="13"/>
        <v>N/A</v>
      </c>
    </row>
    <row r="57" spans="1:12" ht="25.5" x14ac:dyDescent="0.2">
      <c r="A57" s="135" t="s">
        <v>1157</v>
      </c>
      <c r="B57" s="22" t="s">
        <v>213</v>
      </c>
      <c r="C57" s="29" t="s">
        <v>1749</v>
      </c>
      <c r="D57" s="27" t="str">
        <f t="shared" si="14"/>
        <v>N/A</v>
      </c>
      <c r="E57" s="29" t="s">
        <v>1749</v>
      </c>
      <c r="F57" s="27" t="str">
        <f t="shared" si="15"/>
        <v>N/A</v>
      </c>
      <c r="G57" s="29" t="s">
        <v>1749</v>
      </c>
      <c r="H57" s="27" t="str">
        <f t="shared" si="16"/>
        <v>N/A</v>
      </c>
      <c r="I57" s="8" t="s">
        <v>1749</v>
      </c>
      <c r="J57" s="8" t="s">
        <v>1749</v>
      </c>
      <c r="K57" s="28" t="s">
        <v>739</v>
      </c>
      <c r="L57" s="112" t="str">
        <f t="shared" si="13"/>
        <v>N/A</v>
      </c>
    </row>
    <row r="58" spans="1:12" ht="25.5" x14ac:dyDescent="0.2">
      <c r="A58" s="135" t="s">
        <v>1158</v>
      </c>
      <c r="B58" s="22" t="s">
        <v>213</v>
      </c>
      <c r="C58" s="29" t="s">
        <v>1749</v>
      </c>
      <c r="D58" s="27" t="str">
        <f t="shared" si="14"/>
        <v>N/A</v>
      </c>
      <c r="E58" s="29" t="s">
        <v>1749</v>
      </c>
      <c r="F58" s="27" t="str">
        <f t="shared" si="15"/>
        <v>N/A</v>
      </c>
      <c r="G58" s="29" t="s">
        <v>1749</v>
      </c>
      <c r="H58" s="27" t="str">
        <f t="shared" si="16"/>
        <v>N/A</v>
      </c>
      <c r="I58" s="8" t="s">
        <v>1749</v>
      </c>
      <c r="J58" s="8" t="s">
        <v>1749</v>
      </c>
      <c r="K58" s="28" t="s">
        <v>739</v>
      </c>
      <c r="L58" s="112" t="str">
        <f t="shared" si="13"/>
        <v>N/A</v>
      </c>
    </row>
    <row r="59" spans="1:12" ht="25.5" x14ac:dyDescent="0.2">
      <c r="A59" s="135" t="s">
        <v>1159</v>
      </c>
      <c r="B59" s="22" t="s">
        <v>213</v>
      </c>
      <c r="C59" s="29" t="s">
        <v>1749</v>
      </c>
      <c r="D59" s="27" t="str">
        <f t="shared" si="14"/>
        <v>N/A</v>
      </c>
      <c r="E59" s="29" t="s">
        <v>1749</v>
      </c>
      <c r="F59" s="27" t="str">
        <f t="shared" si="15"/>
        <v>N/A</v>
      </c>
      <c r="G59" s="29" t="s">
        <v>1749</v>
      </c>
      <c r="H59" s="27" t="str">
        <f t="shared" si="16"/>
        <v>N/A</v>
      </c>
      <c r="I59" s="8" t="s">
        <v>1749</v>
      </c>
      <c r="J59" s="8" t="s">
        <v>1749</v>
      </c>
      <c r="K59" s="28" t="s">
        <v>739</v>
      </c>
      <c r="L59" s="112" t="str">
        <f t="shared" si="13"/>
        <v>N/A</v>
      </c>
    </row>
    <row r="60" spans="1:12" x14ac:dyDescent="0.2">
      <c r="A60" s="158" t="s">
        <v>356</v>
      </c>
      <c r="B60" s="22" t="s">
        <v>213</v>
      </c>
      <c r="C60" s="29">
        <v>0</v>
      </c>
      <c r="D60" s="27" t="str">
        <f t="shared" si="14"/>
        <v>N/A</v>
      </c>
      <c r="E60" s="29">
        <v>0</v>
      </c>
      <c r="F60" s="27" t="str">
        <f t="shared" si="15"/>
        <v>N/A</v>
      </c>
      <c r="G60" s="29">
        <v>0</v>
      </c>
      <c r="H60" s="27" t="str">
        <f t="shared" si="16"/>
        <v>N/A</v>
      </c>
      <c r="I60" s="8" t="s">
        <v>1749</v>
      </c>
      <c r="J60" s="8" t="s">
        <v>1749</v>
      </c>
      <c r="K60" s="28" t="s">
        <v>739</v>
      </c>
      <c r="L60" s="112" t="str">
        <f t="shared" ref="L60:L70" si="17">IF(J60="Div by 0", "N/A", IF(K60="N/A","N/A", IF(J60&gt;VALUE(MID(K60,1,2)), "No", IF(J60&lt;-1*VALUE(MID(K60,1,2)), "No", "Yes"))))</f>
        <v>N/A</v>
      </c>
    </row>
    <row r="61" spans="1:12" ht="25.5" x14ac:dyDescent="0.2">
      <c r="A61" s="135" t="s">
        <v>1160</v>
      </c>
      <c r="B61" s="22" t="s">
        <v>213</v>
      </c>
      <c r="C61" s="29">
        <v>0</v>
      </c>
      <c r="D61" s="27" t="str">
        <f t="shared" si="14"/>
        <v>N/A</v>
      </c>
      <c r="E61" s="29">
        <v>0</v>
      </c>
      <c r="F61" s="27" t="str">
        <f t="shared" si="15"/>
        <v>N/A</v>
      </c>
      <c r="G61" s="29">
        <v>0</v>
      </c>
      <c r="H61" s="27" t="str">
        <f t="shared" si="16"/>
        <v>N/A</v>
      </c>
      <c r="I61" s="8" t="s">
        <v>1749</v>
      </c>
      <c r="J61" s="8" t="s">
        <v>1749</v>
      </c>
      <c r="K61" s="28" t="s">
        <v>739</v>
      </c>
      <c r="L61" s="112" t="str">
        <f t="shared" si="17"/>
        <v>N/A</v>
      </c>
    </row>
    <row r="62" spans="1:12" x14ac:dyDescent="0.2">
      <c r="A62" s="135" t="s">
        <v>1161</v>
      </c>
      <c r="B62" s="22" t="s">
        <v>213</v>
      </c>
      <c r="C62" s="29">
        <v>0</v>
      </c>
      <c r="D62" s="27" t="str">
        <f t="shared" si="14"/>
        <v>N/A</v>
      </c>
      <c r="E62" s="29">
        <v>0</v>
      </c>
      <c r="F62" s="27" t="str">
        <f t="shared" si="15"/>
        <v>N/A</v>
      </c>
      <c r="G62" s="29">
        <v>0</v>
      </c>
      <c r="H62" s="27" t="str">
        <f t="shared" si="16"/>
        <v>N/A</v>
      </c>
      <c r="I62" s="8" t="s">
        <v>1749</v>
      </c>
      <c r="J62" s="8" t="s">
        <v>1749</v>
      </c>
      <c r="K62" s="28" t="s">
        <v>739</v>
      </c>
      <c r="L62" s="112" t="str">
        <f t="shared" si="17"/>
        <v>N/A</v>
      </c>
    </row>
    <row r="63" spans="1:12" ht="25.5" x14ac:dyDescent="0.2">
      <c r="A63" s="135" t="s">
        <v>1162</v>
      </c>
      <c r="B63" s="22" t="s">
        <v>213</v>
      </c>
      <c r="C63" s="29">
        <v>0</v>
      </c>
      <c r="D63" s="27" t="str">
        <f t="shared" si="14"/>
        <v>N/A</v>
      </c>
      <c r="E63" s="29">
        <v>0</v>
      </c>
      <c r="F63" s="27" t="str">
        <f t="shared" si="15"/>
        <v>N/A</v>
      </c>
      <c r="G63" s="29">
        <v>0</v>
      </c>
      <c r="H63" s="27" t="str">
        <f t="shared" si="16"/>
        <v>N/A</v>
      </c>
      <c r="I63" s="8" t="s">
        <v>1749</v>
      </c>
      <c r="J63" s="8" t="s">
        <v>1749</v>
      </c>
      <c r="K63" s="28" t="s">
        <v>739</v>
      </c>
      <c r="L63" s="112" t="str">
        <f t="shared" si="17"/>
        <v>N/A</v>
      </c>
    </row>
    <row r="64" spans="1:12" ht="25.5" x14ac:dyDescent="0.2">
      <c r="A64" s="135" t="s">
        <v>1163</v>
      </c>
      <c r="B64" s="22" t="s">
        <v>213</v>
      </c>
      <c r="C64" s="29">
        <v>0</v>
      </c>
      <c r="D64" s="27" t="str">
        <f t="shared" si="14"/>
        <v>N/A</v>
      </c>
      <c r="E64" s="29">
        <v>0</v>
      </c>
      <c r="F64" s="27" t="str">
        <f t="shared" si="15"/>
        <v>N/A</v>
      </c>
      <c r="G64" s="29">
        <v>0</v>
      </c>
      <c r="H64" s="27" t="str">
        <f t="shared" si="16"/>
        <v>N/A</v>
      </c>
      <c r="I64" s="8" t="s">
        <v>1749</v>
      </c>
      <c r="J64" s="8" t="s">
        <v>1749</v>
      </c>
      <c r="K64" s="28" t="s">
        <v>739</v>
      </c>
      <c r="L64" s="112" t="str">
        <f t="shared" si="17"/>
        <v>N/A</v>
      </c>
    </row>
    <row r="65" spans="1:12" ht="25.5" x14ac:dyDescent="0.2">
      <c r="A65" s="135" t="s">
        <v>1164</v>
      </c>
      <c r="B65" s="22" t="s">
        <v>213</v>
      </c>
      <c r="C65" s="29">
        <v>0</v>
      </c>
      <c r="D65" s="27" t="str">
        <f t="shared" si="14"/>
        <v>N/A</v>
      </c>
      <c r="E65" s="29">
        <v>0</v>
      </c>
      <c r="F65" s="27" t="str">
        <f t="shared" si="15"/>
        <v>N/A</v>
      </c>
      <c r="G65" s="29">
        <v>0</v>
      </c>
      <c r="H65" s="27" t="str">
        <f t="shared" si="16"/>
        <v>N/A</v>
      </c>
      <c r="I65" s="8" t="s">
        <v>1749</v>
      </c>
      <c r="J65" s="8" t="s">
        <v>1749</v>
      </c>
      <c r="K65" s="28" t="s">
        <v>739</v>
      </c>
      <c r="L65" s="112" t="str">
        <f t="shared" si="17"/>
        <v>N/A</v>
      </c>
    </row>
    <row r="66" spans="1:12" ht="25.5" x14ac:dyDescent="0.2">
      <c r="A66" s="135" t="s">
        <v>1165</v>
      </c>
      <c r="B66" s="22" t="s">
        <v>213</v>
      </c>
      <c r="C66" s="29">
        <v>0</v>
      </c>
      <c r="D66" s="27" t="str">
        <f t="shared" si="14"/>
        <v>N/A</v>
      </c>
      <c r="E66" s="29">
        <v>0</v>
      </c>
      <c r="F66" s="27" t="str">
        <f t="shared" si="15"/>
        <v>N/A</v>
      </c>
      <c r="G66" s="29">
        <v>0</v>
      </c>
      <c r="H66" s="27" t="str">
        <f t="shared" si="16"/>
        <v>N/A</v>
      </c>
      <c r="I66" s="8" t="s">
        <v>1749</v>
      </c>
      <c r="J66" s="8" t="s">
        <v>1749</v>
      </c>
      <c r="K66" s="28" t="s">
        <v>739</v>
      </c>
      <c r="L66" s="112" t="str">
        <f t="shared" si="17"/>
        <v>N/A</v>
      </c>
    </row>
    <row r="67" spans="1:12" ht="25.5" x14ac:dyDescent="0.2">
      <c r="A67" s="135" t="s">
        <v>1166</v>
      </c>
      <c r="B67" s="22" t="s">
        <v>213</v>
      </c>
      <c r="C67" s="29">
        <v>0</v>
      </c>
      <c r="D67" s="27" t="str">
        <f t="shared" si="14"/>
        <v>N/A</v>
      </c>
      <c r="E67" s="29">
        <v>0</v>
      </c>
      <c r="F67" s="27" t="str">
        <f t="shared" si="15"/>
        <v>N/A</v>
      </c>
      <c r="G67" s="29">
        <v>0</v>
      </c>
      <c r="H67" s="27" t="str">
        <f t="shared" si="16"/>
        <v>N/A</v>
      </c>
      <c r="I67" s="8" t="s">
        <v>1749</v>
      </c>
      <c r="J67" s="8" t="s">
        <v>1749</v>
      </c>
      <c r="K67" s="28" t="s">
        <v>739</v>
      </c>
      <c r="L67" s="112" t="str">
        <f t="shared" si="17"/>
        <v>N/A</v>
      </c>
    </row>
    <row r="68" spans="1:12" ht="25.5" x14ac:dyDescent="0.2">
      <c r="A68" s="135" t="s">
        <v>1167</v>
      </c>
      <c r="B68" s="22" t="s">
        <v>213</v>
      </c>
      <c r="C68" s="29">
        <v>0</v>
      </c>
      <c r="D68" s="27" t="str">
        <f t="shared" si="14"/>
        <v>N/A</v>
      </c>
      <c r="E68" s="29">
        <v>0</v>
      </c>
      <c r="F68" s="27" t="str">
        <f t="shared" si="15"/>
        <v>N/A</v>
      </c>
      <c r="G68" s="29">
        <v>0</v>
      </c>
      <c r="H68" s="27" t="str">
        <f t="shared" si="16"/>
        <v>N/A</v>
      </c>
      <c r="I68" s="8" t="s">
        <v>1749</v>
      </c>
      <c r="J68" s="8" t="s">
        <v>1749</v>
      </c>
      <c r="K68" s="28" t="s">
        <v>739</v>
      </c>
      <c r="L68" s="112" t="str">
        <f t="shared" si="17"/>
        <v>N/A</v>
      </c>
    </row>
    <row r="69" spans="1:12" ht="25.5" x14ac:dyDescent="0.2">
      <c r="A69" s="135" t="s">
        <v>1168</v>
      </c>
      <c r="B69" s="22" t="s">
        <v>213</v>
      </c>
      <c r="C69" s="29">
        <v>0</v>
      </c>
      <c r="D69" s="27" t="str">
        <f t="shared" si="14"/>
        <v>N/A</v>
      </c>
      <c r="E69" s="29">
        <v>0</v>
      </c>
      <c r="F69" s="27" t="str">
        <f t="shared" si="15"/>
        <v>N/A</v>
      </c>
      <c r="G69" s="29">
        <v>0</v>
      </c>
      <c r="H69" s="27" t="str">
        <f t="shared" si="16"/>
        <v>N/A</v>
      </c>
      <c r="I69" s="8" t="s">
        <v>1749</v>
      </c>
      <c r="J69" s="8" t="s">
        <v>1749</v>
      </c>
      <c r="K69" s="28" t="s">
        <v>739</v>
      </c>
      <c r="L69" s="112" t="str">
        <f t="shared" si="17"/>
        <v>N/A</v>
      </c>
    </row>
    <row r="70" spans="1:12" ht="25.5" x14ac:dyDescent="0.2">
      <c r="A70" s="135" t="s">
        <v>1169</v>
      </c>
      <c r="B70" s="22" t="s">
        <v>213</v>
      </c>
      <c r="C70" s="29">
        <v>0</v>
      </c>
      <c r="D70" s="27" t="str">
        <f t="shared" si="14"/>
        <v>N/A</v>
      </c>
      <c r="E70" s="29">
        <v>0</v>
      </c>
      <c r="F70" s="27" t="str">
        <f t="shared" si="15"/>
        <v>N/A</v>
      </c>
      <c r="G70" s="29">
        <v>0</v>
      </c>
      <c r="H70" s="27" t="str">
        <f t="shared" si="16"/>
        <v>N/A</v>
      </c>
      <c r="I70" s="8" t="s">
        <v>1749</v>
      </c>
      <c r="J70" s="8" t="s">
        <v>1749</v>
      </c>
      <c r="K70" s="28" t="s">
        <v>739</v>
      </c>
      <c r="L70" s="112" t="str">
        <f t="shared" si="17"/>
        <v>N/A</v>
      </c>
    </row>
    <row r="71" spans="1:12" x14ac:dyDescent="0.2">
      <c r="A71" s="158" t="s">
        <v>1170</v>
      </c>
      <c r="B71" s="22" t="s">
        <v>213</v>
      </c>
      <c r="C71" s="29" t="s">
        <v>1749</v>
      </c>
      <c r="D71" s="27" t="str">
        <f t="shared" si="14"/>
        <v>N/A</v>
      </c>
      <c r="E71" s="29" t="s">
        <v>1749</v>
      </c>
      <c r="F71" s="27" t="str">
        <f t="shared" si="15"/>
        <v>N/A</v>
      </c>
      <c r="G71" s="29" t="s">
        <v>1749</v>
      </c>
      <c r="H71" s="27" t="str">
        <f t="shared" si="16"/>
        <v>N/A</v>
      </c>
      <c r="I71" s="8" t="s">
        <v>1749</v>
      </c>
      <c r="J71" s="8" t="s">
        <v>1749</v>
      </c>
      <c r="K71" s="28" t="s">
        <v>739</v>
      </c>
      <c r="L71" s="112" t="str">
        <f t="shared" ref="L71:L81" si="18">IF(J71="Div by 0", "N/A", IF(K71="N/A","N/A", IF(J71&gt;VALUE(MID(K71,1,2)), "No", IF(J71&lt;-1*VALUE(MID(K71,1,2)), "No", "Yes"))))</f>
        <v>N/A</v>
      </c>
    </row>
    <row r="72" spans="1:12" ht="25.5" x14ac:dyDescent="0.2">
      <c r="A72" s="135" t="s">
        <v>1171</v>
      </c>
      <c r="B72" s="22" t="s">
        <v>213</v>
      </c>
      <c r="C72" s="29" t="s">
        <v>1749</v>
      </c>
      <c r="D72" s="27" t="str">
        <f t="shared" si="14"/>
        <v>N/A</v>
      </c>
      <c r="E72" s="29" t="s">
        <v>1749</v>
      </c>
      <c r="F72" s="27" t="str">
        <f t="shared" si="15"/>
        <v>N/A</v>
      </c>
      <c r="G72" s="29" t="s">
        <v>1749</v>
      </c>
      <c r="H72" s="27" t="str">
        <f t="shared" si="16"/>
        <v>N/A</v>
      </c>
      <c r="I72" s="8" t="s">
        <v>1749</v>
      </c>
      <c r="J72" s="8" t="s">
        <v>1749</v>
      </c>
      <c r="K72" s="28" t="s">
        <v>739</v>
      </c>
      <c r="L72" s="112" t="str">
        <f t="shared" si="18"/>
        <v>N/A</v>
      </c>
    </row>
    <row r="73" spans="1:12" ht="25.5" x14ac:dyDescent="0.2">
      <c r="A73" s="135" t="s">
        <v>1172</v>
      </c>
      <c r="B73" s="22" t="s">
        <v>213</v>
      </c>
      <c r="C73" s="29" t="s">
        <v>1749</v>
      </c>
      <c r="D73" s="27" t="str">
        <f t="shared" si="14"/>
        <v>N/A</v>
      </c>
      <c r="E73" s="29" t="s">
        <v>1749</v>
      </c>
      <c r="F73" s="27" t="str">
        <f t="shared" si="15"/>
        <v>N/A</v>
      </c>
      <c r="G73" s="29" t="s">
        <v>1749</v>
      </c>
      <c r="H73" s="27" t="str">
        <f t="shared" si="16"/>
        <v>N/A</v>
      </c>
      <c r="I73" s="8" t="s">
        <v>1749</v>
      </c>
      <c r="J73" s="8" t="s">
        <v>1749</v>
      </c>
      <c r="K73" s="28" t="s">
        <v>739</v>
      </c>
      <c r="L73" s="112" t="str">
        <f t="shared" si="18"/>
        <v>N/A</v>
      </c>
    </row>
    <row r="74" spans="1:12" ht="25.5" x14ac:dyDescent="0.2">
      <c r="A74" s="135" t="s">
        <v>1173</v>
      </c>
      <c r="B74" s="22" t="s">
        <v>213</v>
      </c>
      <c r="C74" s="29" t="s">
        <v>1749</v>
      </c>
      <c r="D74" s="27" t="str">
        <f t="shared" si="14"/>
        <v>N/A</v>
      </c>
      <c r="E74" s="29" t="s">
        <v>1749</v>
      </c>
      <c r="F74" s="27" t="str">
        <f t="shared" si="15"/>
        <v>N/A</v>
      </c>
      <c r="G74" s="29" t="s">
        <v>1749</v>
      </c>
      <c r="H74" s="27" t="str">
        <f t="shared" si="16"/>
        <v>N/A</v>
      </c>
      <c r="I74" s="8" t="s">
        <v>1749</v>
      </c>
      <c r="J74" s="8" t="s">
        <v>1749</v>
      </c>
      <c r="K74" s="28" t="s">
        <v>739</v>
      </c>
      <c r="L74" s="112" t="str">
        <f t="shared" si="18"/>
        <v>N/A</v>
      </c>
    </row>
    <row r="75" spans="1:12" ht="25.5" x14ac:dyDescent="0.2">
      <c r="A75" s="135" t="s">
        <v>1174</v>
      </c>
      <c r="B75" s="22" t="s">
        <v>213</v>
      </c>
      <c r="C75" s="29" t="s">
        <v>1749</v>
      </c>
      <c r="D75" s="27" t="str">
        <f t="shared" si="14"/>
        <v>N/A</v>
      </c>
      <c r="E75" s="29" t="s">
        <v>1749</v>
      </c>
      <c r="F75" s="27" t="str">
        <f t="shared" si="15"/>
        <v>N/A</v>
      </c>
      <c r="G75" s="29" t="s">
        <v>1749</v>
      </c>
      <c r="H75" s="27" t="str">
        <f t="shared" si="16"/>
        <v>N/A</v>
      </c>
      <c r="I75" s="8" t="s">
        <v>1749</v>
      </c>
      <c r="J75" s="8" t="s">
        <v>1749</v>
      </c>
      <c r="K75" s="28" t="s">
        <v>739</v>
      </c>
      <c r="L75" s="112" t="str">
        <f t="shared" si="18"/>
        <v>N/A</v>
      </c>
    </row>
    <row r="76" spans="1:12" ht="25.5" x14ac:dyDescent="0.2">
      <c r="A76" s="135" t="s">
        <v>1175</v>
      </c>
      <c r="B76" s="22" t="s">
        <v>213</v>
      </c>
      <c r="C76" s="29" t="s">
        <v>1749</v>
      </c>
      <c r="D76" s="27" t="str">
        <f t="shared" si="14"/>
        <v>N/A</v>
      </c>
      <c r="E76" s="29" t="s">
        <v>1749</v>
      </c>
      <c r="F76" s="27" t="str">
        <f t="shared" si="15"/>
        <v>N/A</v>
      </c>
      <c r="G76" s="29" t="s">
        <v>1749</v>
      </c>
      <c r="H76" s="27" t="str">
        <f t="shared" si="16"/>
        <v>N/A</v>
      </c>
      <c r="I76" s="8" t="s">
        <v>1749</v>
      </c>
      <c r="J76" s="8" t="s">
        <v>1749</v>
      </c>
      <c r="K76" s="28" t="s">
        <v>739</v>
      </c>
      <c r="L76" s="112" t="str">
        <f t="shared" si="18"/>
        <v>N/A</v>
      </c>
    </row>
    <row r="77" spans="1:12" ht="25.5" x14ac:dyDescent="0.2">
      <c r="A77" s="135" t="s">
        <v>1176</v>
      </c>
      <c r="B77" s="22" t="s">
        <v>213</v>
      </c>
      <c r="C77" s="29" t="s">
        <v>1749</v>
      </c>
      <c r="D77" s="27" t="str">
        <f t="shared" si="14"/>
        <v>N/A</v>
      </c>
      <c r="E77" s="29" t="s">
        <v>1749</v>
      </c>
      <c r="F77" s="27" t="str">
        <f t="shared" si="15"/>
        <v>N/A</v>
      </c>
      <c r="G77" s="29" t="s">
        <v>1749</v>
      </c>
      <c r="H77" s="27" t="str">
        <f t="shared" si="16"/>
        <v>N/A</v>
      </c>
      <c r="I77" s="8" t="s">
        <v>1749</v>
      </c>
      <c r="J77" s="8" t="s">
        <v>1749</v>
      </c>
      <c r="K77" s="28" t="s">
        <v>739</v>
      </c>
      <c r="L77" s="112" t="str">
        <f t="shared" si="18"/>
        <v>N/A</v>
      </c>
    </row>
    <row r="78" spans="1:12" ht="25.5" x14ac:dyDescent="0.2">
      <c r="A78" s="135" t="s">
        <v>1177</v>
      </c>
      <c r="B78" s="22" t="s">
        <v>213</v>
      </c>
      <c r="C78" s="29" t="s">
        <v>1749</v>
      </c>
      <c r="D78" s="27" t="str">
        <f t="shared" si="14"/>
        <v>N/A</v>
      </c>
      <c r="E78" s="29" t="s">
        <v>1749</v>
      </c>
      <c r="F78" s="27" t="str">
        <f t="shared" si="15"/>
        <v>N/A</v>
      </c>
      <c r="G78" s="29" t="s">
        <v>1749</v>
      </c>
      <c r="H78" s="27" t="str">
        <f t="shared" si="16"/>
        <v>N/A</v>
      </c>
      <c r="I78" s="8" t="s">
        <v>1749</v>
      </c>
      <c r="J78" s="8" t="s">
        <v>1749</v>
      </c>
      <c r="K78" s="28" t="s">
        <v>739</v>
      </c>
      <c r="L78" s="112" t="str">
        <f t="shared" si="18"/>
        <v>N/A</v>
      </c>
    </row>
    <row r="79" spans="1:12" ht="25.5" x14ac:dyDescent="0.2">
      <c r="A79" s="135" t="s">
        <v>1178</v>
      </c>
      <c r="B79" s="22" t="s">
        <v>213</v>
      </c>
      <c r="C79" s="29" t="s">
        <v>1749</v>
      </c>
      <c r="D79" s="27" t="str">
        <f t="shared" si="14"/>
        <v>N/A</v>
      </c>
      <c r="E79" s="29" t="s">
        <v>1749</v>
      </c>
      <c r="F79" s="27" t="str">
        <f t="shared" si="15"/>
        <v>N/A</v>
      </c>
      <c r="G79" s="29" t="s">
        <v>1749</v>
      </c>
      <c r="H79" s="27" t="str">
        <f t="shared" si="16"/>
        <v>N/A</v>
      </c>
      <c r="I79" s="8" t="s">
        <v>1749</v>
      </c>
      <c r="J79" s="8" t="s">
        <v>1749</v>
      </c>
      <c r="K79" s="28" t="s">
        <v>739</v>
      </c>
      <c r="L79" s="112" t="str">
        <f t="shared" si="18"/>
        <v>N/A</v>
      </c>
    </row>
    <row r="80" spans="1:12" ht="25.5" x14ac:dyDescent="0.2">
      <c r="A80" s="135" t="s">
        <v>1179</v>
      </c>
      <c r="B80" s="22" t="s">
        <v>213</v>
      </c>
      <c r="C80" s="29" t="s">
        <v>1749</v>
      </c>
      <c r="D80" s="27" t="str">
        <f t="shared" si="14"/>
        <v>N/A</v>
      </c>
      <c r="E80" s="29" t="s">
        <v>1749</v>
      </c>
      <c r="F80" s="27" t="str">
        <f t="shared" si="15"/>
        <v>N/A</v>
      </c>
      <c r="G80" s="29" t="s">
        <v>1749</v>
      </c>
      <c r="H80" s="27" t="str">
        <f t="shared" si="16"/>
        <v>N/A</v>
      </c>
      <c r="I80" s="8" t="s">
        <v>1749</v>
      </c>
      <c r="J80" s="8" t="s">
        <v>1749</v>
      </c>
      <c r="K80" s="28" t="s">
        <v>739</v>
      </c>
      <c r="L80" s="112" t="str">
        <f t="shared" si="18"/>
        <v>N/A</v>
      </c>
    </row>
    <row r="81" spans="1:12" ht="25.5" x14ac:dyDescent="0.2">
      <c r="A81" s="135" t="s">
        <v>1180</v>
      </c>
      <c r="B81" s="22" t="s">
        <v>213</v>
      </c>
      <c r="C81" s="29" t="s">
        <v>1749</v>
      </c>
      <c r="D81" s="27" t="str">
        <f t="shared" si="14"/>
        <v>N/A</v>
      </c>
      <c r="E81" s="29" t="s">
        <v>1749</v>
      </c>
      <c r="F81" s="27" t="str">
        <f t="shared" si="15"/>
        <v>N/A</v>
      </c>
      <c r="G81" s="29" t="s">
        <v>1749</v>
      </c>
      <c r="H81" s="27" t="str">
        <f t="shared" si="16"/>
        <v>N/A</v>
      </c>
      <c r="I81" s="8" t="s">
        <v>1749</v>
      </c>
      <c r="J81" s="8" t="s">
        <v>1749</v>
      </c>
      <c r="K81" s="28" t="s">
        <v>739</v>
      </c>
      <c r="L81" s="112" t="str">
        <f t="shared" si="18"/>
        <v>N/A</v>
      </c>
    </row>
    <row r="82" spans="1:12" x14ac:dyDescent="0.2">
      <c r="A82" s="135" t="s">
        <v>357</v>
      </c>
      <c r="B82" s="22" t="s">
        <v>213</v>
      </c>
      <c r="C82" s="29">
        <v>45032233</v>
      </c>
      <c r="D82" s="27" t="str">
        <f t="shared" si="14"/>
        <v>N/A</v>
      </c>
      <c r="E82" s="29">
        <v>47854408</v>
      </c>
      <c r="F82" s="27" t="str">
        <f t="shared" si="15"/>
        <v>N/A</v>
      </c>
      <c r="G82" s="29">
        <v>35737625</v>
      </c>
      <c r="H82" s="27" t="str">
        <f t="shared" si="16"/>
        <v>N/A</v>
      </c>
      <c r="I82" s="8">
        <v>6.2670000000000003</v>
      </c>
      <c r="J82" s="8">
        <v>-25.3</v>
      </c>
      <c r="K82" s="28" t="s">
        <v>739</v>
      </c>
      <c r="L82" s="112" t="str">
        <f t="shared" ref="L82:L138" si="19">IF(J82="Div by 0", "N/A", IF(K82="N/A","N/A", IF(J82&gt;VALUE(MID(K82,1,2)), "No", IF(J82&lt;-1*VALUE(MID(K82,1,2)), "No", "Yes"))))</f>
        <v>Yes</v>
      </c>
    </row>
    <row r="83" spans="1:12" x14ac:dyDescent="0.2">
      <c r="A83" s="135" t="s">
        <v>363</v>
      </c>
      <c r="B83" s="22" t="s">
        <v>213</v>
      </c>
      <c r="C83" s="29">
        <v>3602</v>
      </c>
      <c r="D83" s="27" t="str">
        <f t="shared" ref="D83:D114" si="20">IF($B83="N/A","N/A",IF(C83&gt;10,"No",IF(C83&lt;-10,"No","Yes")))</f>
        <v>N/A</v>
      </c>
      <c r="E83" s="23">
        <v>3658</v>
      </c>
      <c r="F83" s="27" t="str">
        <f t="shared" ref="F83:F114" si="21">IF($B83="N/A","N/A",IF(E83&gt;10,"No",IF(E83&lt;-10,"No","Yes")))</f>
        <v>N/A</v>
      </c>
      <c r="G83" s="23">
        <v>3535</v>
      </c>
      <c r="H83" s="27" t="str">
        <f t="shared" ref="H83:H114" si="22">IF($B83="N/A","N/A",IF(G83&gt;10,"No",IF(G83&lt;-10,"No","Yes")))</f>
        <v>N/A</v>
      </c>
      <c r="I83" s="8">
        <v>1.5549999999999999</v>
      </c>
      <c r="J83" s="8">
        <v>-3.36</v>
      </c>
      <c r="K83" s="28" t="s">
        <v>739</v>
      </c>
      <c r="L83" s="112" t="str">
        <f t="shared" si="19"/>
        <v>Yes</v>
      </c>
    </row>
    <row r="84" spans="1:12" x14ac:dyDescent="0.2">
      <c r="A84" s="135" t="s">
        <v>358</v>
      </c>
      <c r="B84" s="22" t="s">
        <v>213</v>
      </c>
      <c r="C84" s="29">
        <v>12502.008051000001</v>
      </c>
      <c r="D84" s="27" t="str">
        <f t="shared" si="20"/>
        <v>N/A</v>
      </c>
      <c r="E84" s="29">
        <v>13082.123565</v>
      </c>
      <c r="F84" s="27" t="str">
        <f t="shared" si="21"/>
        <v>N/A</v>
      </c>
      <c r="G84" s="29">
        <v>10109.653464999999</v>
      </c>
      <c r="H84" s="27" t="str">
        <f t="shared" si="22"/>
        <v>N/A</v>
      </c>
      <c r="I84" s="8">
        <v>4.6399999999999997</v>
      </c>
      <c r="J84" s="8">
        <v>-22.7</v>
      </c>
      <c r="K84" s="28" t="s">
        <v>739</v>
      </c>
      <c r="L84" s="112" t="str">
        <f t="shared" si="19"/>
        <v>Yes</v>
      </c>
    </row>
    <row r="85" spans="1:12" ht="25.5" x14ac:dyDescent="0.2">
      <c r="A85" s="135" t="s">
        <v>1181</v>
      </c>
      <c r="B85" s="22" t="s">
        <v>213</v>
      </c>
      <c r="C85" s="29">
        <v>0</v>
      </c>
      <c r="D85" s="27" t="str">
        <f t="shared" si="20"/>
        <v>N/A</v>
      </c>
      <c r="E85" s="29">
        <v>0</v>
      </c>
      <c r="F85" s="27" t="str">
        <f t="shared" si="21"/>
        <v>N/A</v>
      </c>
      <c r="G85" s="29">
        <v>0</v>
      </c>
      <c r="H85" s="27" t="str">
        <f t="shared" si="22"/>
        <v>N/A</v>
      </c>
      <c r="I85" s="8" t="s">
        <v>1749</v>
      </c>
      <c r="J85" s="8" t="s">
        <v>1749</v>
      </c>
      <c r="K85" s="28" t="s">
        <v>739</v>
      </c>
      <c r="L85" s="112" t="str">
        <f t="shared" si="19"/>
        <v>N/A</v>
      </c>
    </row>
    <row r="86" spans="1:12" x14ac:dyDescent="0.2">
      <c r="A86" s="135" t="s">
        <v>729</v>
      </c>
      <c r="B86" s="22" t="s">
        <v>213</v>
      </c>
      <c r="C86" s="29">
        <v>0</v>
      </c>
      <c r="D86" s="27" t="str">
        <f t="shared" si="20"/>
        <v>N/A</v>
      </c>
      <c r="E86" s="23">
        <v>0</v>
      </c>
      <c r="F86" s="27" t="str">
        <f t="shared" si="21"/>
        <v>N/A</v>
      </c>
      <c r="G86" s="23">
        <v>0</v>
      </c>
      <c r="H86" s="27" t="str">
        <f t="shared" si="22"/>
        <v>N/A</v>
      </c>
      <c r="I86" s="8" t="s">
        <v>1749</v>
      </c>
      <c r="J86" s="8" t="s">
        <v>1749</v>
      </c>
      <c r="K86" s="28" t="s">
        <v>739</v>
      </c>
      <c r="L86" s="112" t="str">
        <f t="shared" si="19"/>
        <v>N/A</v>
      </c>
    </row>
    <row r="87" spans="1:12" ht="25.5" x14ac:dyDescent="0.2">
      <c r="A87" s="135" t="s">
        <v>1182</v>
      </c>
      <c r="B87" s="22" t="s">
        <v>213</v>
      </c>
      <c r="C87" s="29" t="s">
        <v>1749</v>
      </c>
      <c r="D87" s="27" t="str">
        <f t="shared" si="20"/>
        <v>N/A</v>
      </c>
      <c r="E87" s="29" t="s">
        <v>1749</v>
      </c>
      <c r="F87" s="27" t="str">
        <f t="shared" si="21"/>
        <v>N/A</v>
      </c>
      <c r="G87" s="29" t="s">
        <v>1749</v>
      </c>
      <c r="H87" s="27" t="str">
        <f t="shared" si="22"/>
        <v>N/A</v>
      </c>
      <c r="I87" s="8" t="s">
        <v>1749</v>
      </c>
      <c r="J87" s="8" t="s">
        <v>1749</v>
      </c>
      <c r="K87" s="28" t="s">
        <v>739</v>
      </c>
      <c r="L87" s="112" t="str">
        <f t="shared" si="19"/>
        <v>N/A</v>
      </c>
    </row>
    <row r="88" spans="1:12" ht="25.5" x14ac:dyDescent="0.2">
      <c r="A88" s="135" t="s">
        <v>1183</v>
      </c>
      <c r="B88" s="22" t="s">
        <v>213</v>
      </c>
      <c r="C88" s="29">
        <v>1458</v>
      </c>
      <c r="D88" s="27" t="str">
        <f t="shared" si="20"/>
        <v>N/A</v>
      </c>
      <c r="E88" s="29">
        <v>6365</v>
      </c>
      <c r="F88" s="27" t="str">
        <f t="shared" si="21"/>
        <v>N/A</v>
      </c>
      <c r="G88" s="29">
        <v>18917</v>
      </c>
      <c r="H88" s="27" t="str">
        <f t="shared" si="22"/>
        <v>N/A</v>
      </c>
      <c r="I88" s="8">
        <v>336.6</v>
      </c>
      <c r="J88" s="8">
        <v>197.2</v>
      </c>
      <c r="K88" s="28" t="s">
        <v>739</v>
      </c>
      <c r="L88" s="112" t="str">
        <f t="shared" si="19"/>
        <v>No</v>
      </c>
    </row>
    <row r="89" spans="1:12" x14ac:dyDescent="0.2">
      <c r="A89" s="135" t="s">
        <v>730</v>
      </c>
      <c r="B89" s="22" t="s">
        <v>213</v>
      </c>
      <c r="C89" s="29">
        <v>11</v>
      </c>
      <c r="D89" s="27" t="str">
        <f t="shared" si="20"/>
        <v>N/A</v>
      </c>
      <c r="E89" s="23">
        <v>11</v>
      </c>
      <c r="F89" s="27" t="str">
        <f t="shared" si="21"/>
        <v>N/A</v>
      </c>
      <c r="G89" s="23">
        <v>11</v>
      </c>
      <c r="H89" s="27" t="str">
        <f t="shared" si="22"/>
        <v>N/A</v>
      </c>
      <c r="I89" s="8">
        <v>50</v>
      </c>
      <c r="J89" s="8">
        <v>-33.299999999999997</v>
      </c>
      <c r="K89" s="28" t="s">
        <v>739</v>
      </c>
      <c r="L89" s="112" t="str">
        <f t="shared" si="19"/>
        <v>No</v>
      </c>
    </row>
    <row r="90" spans="1:12" ht="25.5" x14ac:dyDescent="0.2">
      <c r="A90" s="135" t="s">
        <v>1184</v>
      </c>
      <c r="B90" s="22" t="s">
        <v>213</v>
      </c>
      <c r="C90" s="29">
        <v>729</v>
      </c>
      <c r="D90" s="27" t="str">
        <f t="shared" si="20"/>
        <v>N/A</v>
      </c>
      <c r="E90" s="29">
        <v>2121.6666667</v>
      </c>
      <c r="F90" s="27" t="str">
        <f t="shared" si="21"/>
        <v>N/A</v>
      </c>
      <c r="G90" s="29">
        <v>9458.5</v>
      </c>
      <c r="H90" s="27" t="str">
        <f t="shared" si="22"/>
        <v>N/A</v>
      </c>
      <c r="I90" s="8">
        <v>191</v>
      </c>
      <c r="J90" s="8">
        <v>345.8</v>
      </c>
      <c r="K90" s="28" t="s">
        <v>739</v>
      </c>
      <c r="L90" s="112" t="str">
        <f t="shared" si="19"/>
        <v>No</v>
      </c>
    </row>
    <row r="91" spans="1:12" ht="25.5" x14ac:dyDescent="0.2">
      <c r="A91" s="135" t="s">
        <v>1185</v>
      </c>
      <c r="B91" s="22" t="s">
        <v>213</v>
      </c>
      <c r="C91" s="29">
        <v>0</v>
      </c>
      <c r="D91" s="27" t="str">
        <f t="shared" si="20"/>
        <v>N/A</v>
      </c>
      <c r="E91" s="29">
        <v>0</v>
      </c>
      <c r="F91" s="27" t="str">
        <f t="shared" si="21"/>
        <v>N/A</v>
      </c>
      <c r="G91" s="29">
        <v>0</v>
      </c>
      <c r="H91" s="27" t="str">
        <f t="shared" si="22"/>
        <v>N/A</v>
      </c>
      <c r="I91" s="8" t="s">
        <v>1749</v>
      </c>
      <c r="J91" s="8" t="s">
        <v>1749</v>
      </c>
      <c r="K91" s="28" t="s">
        <v>739</v>
      </c>
      <c r="L91" s="112" t="str">
        <f t="shared" si="19"/>
        <v>N/A</v>
      </c>
    </row>
    <row r="92" spans="1:12" x14ac:dyDescent="0.2">
      <c r="A92" s="135" t="s">
        <v>731</v>
      </c>
      <c r="B92" s="22" t="s">
        <v>213</v>
      </c>
      <c r="C92" s="29">
        <v>0</v>
      </c>
      <c r="D92" s="27" t="str">
        <f t="shared" si="20"/>
        <v>N/A</v>
      </c>
      <c r="E92" s="23">
        <v>0</v>
      </c>
      <c r="F92" s="27" t="str">
        <f t="shared" si="21"/>
        <v>N/A</v>
      </c>
      <c r="G92" s="23">
        <v>0</v>
      </c>
      <c r="H92" s="27" t="str">
        <f t="shared" si="22"/>
        <v>N/A</v>
      </c>
      <c r="I92" s="8" t="s">
        <v>1749</v>
      </c>
      <c r="J92" s="8" t="s">
        <v>1749</v>
      </c>
      <c r="K92" s="28" t="s">
        <v>739</v>
      </c>
      <c r="L92" s="112" t="str">
        <f t="shared" si="19"/>
        <v>N/A</v>
      </c>
    </row>
    <row r="93" spans="1:12" ht="25.5" x14ac:dyDescent="0.2">
      <c r="A93" s="135" t="s">
        <v>1186</v>
      </c>
      <c r="B93" s="22" t="s">
        <v>213</v>
      </c>
      <c r="C93" s="29" t="s">
        <v>1749</v>
      </c>
      <c r="D93" s="27" t="str">
        <f t="shared" si="20"/>
        <v>N/A</v>
      </c>
      <c r="E93" s="29" t="s">
        <v>1749</v>
      </c>
      <c r="F93" s="27" t="str">
        <f t="shared" si="21"/>
        <v>N/A</v>
      </c>
      <c r="G93" s="29" t="s">
        <v>1749</v>
      </c>
      <c r="H93" s="27" t="str">
        <f t="shared" si="22"/>
        <v>N/A</v>
      </c>
      <c r="I93" s="8" t="s">
        <v>1749</v>
      </c>
      <c r="J93" s="8" t="s">
        <v>1749</v>
      </c>
      <c r="K93" s="28" t="s">
        <v>739</v>
      </c>
      <c r="L93" s="112" t="str">
        <f t="shared" si="19"/>
        <v>N/A</v>
      </c>
    </row>
    <row r="94" spans="1:12" x14ac:dyDescent="0.2">
      <c r="A94" s="135" t="s">
        <v>1187</v>
      </c>
      <c r="B94" s="22" t="s">
        <v>213</v>
      </c>
      <c r="C94" s="29">
        <v>0</v>
      </c>
      <c r="D94" s="27" t="str">
        <f t="shared" si="20"/>
        <v>N/A</v>
      </c>
      <c r="E94" s="29">
        <v>0</v>
      </c>
      <c r="F94" s="27" t="str">
        <f t="shared" si="21"/>
        <v>N/A</v>
      </c>
      <c r="G94" s="29">
        <v>0</v>
      </c>
      <c r="H94" s="27" t="str">
        <f t="shared" si="22"/>
        <v>N/A</v>
      </c>
      <c r="I94" s="8" t="s">
        <v>1749</v>
      </c>
      <c r="J94" s="8" t="s">
        <v>1749</v>
      </c>
      <c r="K94" s="28" t="s">
        <v>739</v>
      </c>
      <c r="L94" s="112" t="str">
        <f t="shared" si="19"/>
        <v>N/A</v>
      </c>
    </row>
    <row r="95" spans="1:12" x14ac:dyDescent="0.2">
      <c r="A95" s="135" t="s">
        <v>732</v>
      </c>
      <c r="B95" s="22" t="s">
        <v>213</v>
      </c>
      <c r="C95" s="29">
        <v>0</v>
      </c>
      <c r="D95" s="27" t="str">
        <f t="shared" si="20"/>
        <v>N/A</v>
      </c>
      <c r="E95" s="23">
        <v>0</v>
      </c>
      <c r="F95" s="27" t="str">
        <f t="shared" si="21"/>
        <v>N/A</v>
      </c>
      <c r="G95" s="23">
        <v>0</v>
      </c>
      <c r="H95" s="27" t="str">
        <f t="shared" si="22"/>
        <v>N/A</v>
      </c>
      <c r="I95" s="8" t="s">
        <v>1749</v>
      </c>
      <c r="J95" s="8" t="s">
        <v>1749</v>
      </c>
      <c r="K95" s="28" t="s">
        <v>739</v>
      </c>
      <c r="L95" s="112" t="str">
        <f t="shared" si="19"/>
        <v>N/A</v>
      </c>
    </row>
    <row r="96" spans="1:12" x14ac:dyDescent="0.2">
      <c r="A96" s="135" t="s">
        <v>1188</v>
      </c>
      <c r="B96" s="22" t="s">
        <v>213</v>
      </c>
      <c r="C96" s="29" t="s">
        <v>1749</v>
      </c>
      <c r="D96" s="27" t="str">
        <f t="shared" si="20"/>
        <v>N/A</v>
      </c>
      <c r="E96" s="29" t="s">
        <v>1749</v>
      </c>
      <c r="F96" s="27" t="str">
        <f t="shared" si="21"/>
        <v>N/A</v>
      </c>
      <c r="G96" s="29" t="s">
        <v>1749</v>
      </c>
      <c r="H96" s="27" t="str">
        <f t="shared" si="22"/>
        <v>N/A</v>
      </c>
      <c r="I96" s="8" t="s">
        <v>1749</v>
      </c>
      <c r="J96" s="8" t="s">
        <v>1749</v>
      </c>
      <c r="K96" s="28" t="s">
        <v>739</v>
      </c>
      <c r="L96" s="112" t="str">
        <f t="shared" si="19"/>
        <v>N/A</v>
      </c>
    </row>
    <row r="97" spans="1:12" x14ac:dyDescent="0.2">
      <c r="A97" s="135" t="s">
        <v>1189</v>
      </c>
      <c r="B97" s="22" t="s">
        <v>213</v>
      </c>
      <c r="C97" s="29">
        <v>77252</v>
      </c>
      <c r="D97" s="27" t="str">
        <f t="shared" si="20"/>
        <v>N/A</v>
      </c>
      <c r="E97" s="29">
        <v>52457</v>
      </c>
      <c r="F97" s="27" t="str">
        <f t="shared" si="21"/>
        <v>N/A</v>
      </c>
      <c r="G97" s="29">
        <v>0</v>
      </c>
      <c r="H97" s="27" t="str">
        <f t="shared" si="22"/>
        <v>N/A</v>
      </c>
      <c r="I97" s="8">
        <v>-32.1</v>
      </c>
      <c r="J97" s="8">
        <v>-100</v>
      </c>
      <c r="K97" s="28" t="s">
        <v>739</v>
      </c>
      <c r="L97" s="112" t="str">
        <f t="shared" si="19"/>
        <v>No</v>
      </c>
    </row>
    <row r="98" spans="1:12" x14ac:dyDescent="0.2">
      <c r="A98" s="135" t="s">
        <v>520</v>
      </c>
      <c r="B98" s="22" t="s">
        <v>213</v>
      </c>
      <c r="C98" s="29">
        <v>11</v>
      </c>
      <c r="D98" s="27" t="str">
        <f t="shared" si="20"/>
        <v>N/A</v>
      </c>
      <c r="E98" s="23">
        <v>11</v>
      </c>
      <c r="F98" s="27" t="str">
        <f t="shared" si="21"/>
        <v>N/A</v>
      </c>
      <c r="G98" s="23">
        <v>0</v>
      </c>
      <c r="H98" s="27" t="str">
        <f t="shared" si="22"/>
        <v>N/A</v>
      </c>
      <c r="I98" s="8">
        <v>0</v>
      </c>
      <c r="J98" s="8">
        <v>-100</v>
      </c>
      <c r="K98" s="28" t="s">
        <v>739</v>
      </c>
      <c r="L98" s="112" t="str">
        <f t="shared" si="19"/>
        <v>No</v>
      </c>
    </row>
    <row r="99" spans="1:12" x14ac:dyDescent="0.2">
      <c r="A99" s="135" t="s">
        <v>1190</v>
      </c>
      <c r="B99" s="22" t="s">
        <v>213</v>
      </c>
      <c r="C99" s="29">
        <v>77252</v>
      </c>
      <c r="D99" s="27" t="str">
        <f t="shared" si="20"/>
        <v>N/A</v>
      </c>
      <c r="E99" s="29">
        <v>52457</v>
      </c>
      <c r="F99" s="27" t="str">
        <f t="shared" si="21"/>
        <v>N/A</v>
      </c>
      <c r="G99" s="29" t="s">
        <v>1749</v>
      </c>
      <c r="H99" s="27" t="str">
        <f t="shared" si="22"/>
        <v>N/A</v>
      </c>
      <c r="I99" s="8">
        <v>-32.1</v>
      </c>
      <c r="J99" s="8" t="s">
        <v>1749</v>
      </c>
      <c r="K99" s="28" t="s">
        <v>739</v>
      </c>
      <c r="L99" s="112" t="str">
        <f t="shared" si="19"/>
        <v>N/A</v>
      </c>
    </row>
    <row r="100" spans="1:12" ht="25.5" x14ac:dyDescent="0.2">
      <c r="A100" s="135" t="s">
        <v>1191</v>
      </c>
      <c r="B100" s="22" t="s">
        <v>213</v>
      </c>
      <c r="C100" s="29">
        <v>0</v>
      </c>
      <c r="D100" s="27" t="str">
        <f t="shared" si="20"/>
        <v>N/A</v>
      </c>
      <c r="E100" s="29">
        <v>0</v>
      </c>
      <c r="F100" s="27" t="str">
        <f t="shared" si="21"/>
        <v>N/A</v>
      </c>
      <c r="G100" s="29">
        <v>0</v>
      </c>
      <c r="H100" s="27" t="str">
        <f t="shared" si="22"/>
        <v>N/A</v>
      </c>
      <c r="I100" s="8" t="s">
        <v>1749</v>
      </c>
      <c r="J100" s="8" t="s">
        <v>1749</v>
      </c>
      <c r="K100" s="28" t="s">
        <v>739</v>
      </c>
      <c r="L100" s="112" t="str">
        <f t="shared" si="19"/>
        <v>N/A</v>
      </c>
    </row>
    <row r="101" spans="1:12" x14ac:dyDescent="0.2">
      <c r="A101" s="135" t="s">
        <v>521</v>
      </c>
      <c r="B101" s="22" t="s">
        <v>213</v>
      </c>
      <c r="C101" s="29">
        <v>0</v>
      </c>
      <c r="D101" s="27" t="str">
        <f t="shared" si="20"/>
        <v>N/A</v>
      </c>
      <c r="E101" s="23">
        <v>0</v>
      </c>
      <c r="F101" s="27" t="str">
        <f t="shared" si="21"/>
        <v>N/A</v>
      </c>
      <c r="G101" s="23">
        <v>0</v>
      </c>
      <c r="H101" s="27" t="str">
        <f t="shared" si="22"/>
        <v>N/A</v>
      </c>
      <c r="I101" s="8" t="s">
        <v>1749</v>
      </c>
      <c r="J101" s="8" t="s">
        <v>1749</v>
      </c>
      <c r="K101" s="28" t="s">
        <v>739</v>
      </c>
      <c r="L101" s="112" t="str">
        <f t="shared" si="19"/>
        <v>N/A</v>
      </c>
    </row>
    <row r="102" spans="1:12" ht="25.5" x14ac:dyDescent="0.2">
      <c r="A102" s="135" t="s">
        <v>1192</v>
      </c>
      <c r="B102" s="22" t="s">
        <v>213</v>
      </c>
      <c r="C102" s="29" t="s">
        <v>1749</v>
      </c>
      <c r="D102" s="27" t="str">
        <f t="shared" si="20"/>
        <v>N/A</v>
      </c>
      <c r="E102" s="29" t="s">
        <v>1749</v>
      </c>
      <c r="F102" s="27" t="str">
        <f t="shared" si="21"/>
        <v>N/A</v>
      </c>
      <c r="G102" s="29" t="s">
        <v>1749</v>
      </c>
      <c r="H102" s="27" t="str">
        <f t="shared" si="22"/>
        <v>N/A</v>
      </c>
      <c r="I102" s="8" t="s">
        <v>1749</v>
      </c>
      <c r="J102" s="8" t="s">
        <v>1749</v>
      </c>
      <c r="K102" s="28" t="s">
        <v>739</v>
      </c>
      <c r="L102" s="112" t="str">
        <f t="shared" si="19"/>
        <v>N/A</v>
      </c>
    </row>
    <row r="103" spans="1:12" ht="25.5" x14ac:dyDescent="0.2">
      <c r="A103" s="170" t="s">
        <v>1193</v>
      </c>
      <c r="B103" s="22" t="s">
        <v>213</v>
      </c>
      <c r="C103" s="29">
        <v>0</v>
      </c>
      <c r="D103" s="27" t="str">
        <f t="shared" si="20"/>
        <v>N/A</v>
      </c>
      <c r="E103" s="29">
        <v>0</v>
      </c>
      <c r="F103" s="27" t="str">
        <f t="shared" si="21"/>
        <v>N/A</v>
      </c>
      <c r="G103" s="29">
        <v>0</v>
      </c>
      <c r="H103" s="27" t="str">
        <f t="shared" si="22"/>
        <v>N/A</v>
      </c>
      <c r="I103" s="8" t="s">
        <v>1749</v>
      </c>
      <c r="J103" s="8" t="s">
        <v>1749</v>
      </c>
      <c r="K103" s="28" t="s">
        <v>739</v>
      </c>
      <c r="L103" s="112" t="str">
        <f t="shared" si="19"/>
        <v>N/A</v>
      </c>
    </row>
    <row r="104" spans="1:12" ht="25.5" x14ac:dyDescent="0.2">
      <c r="A104" s="135" t="s">
        <v>522</v>
      </c>
      <c r="B104" s="22" t="s">
        <v>213</v>
      </c>
      <c r="C104" s="29">
        <v>0</v>
      </c>
      <c r="D104" s="27" t="str">
        <f t="shared" si="20"/>
        <v>N/A</v>
      </c>
      <c r="E104" s="23">
        <v>0</v>
      </c>
      <c r="F104" s="27" t="str">
        <f t="shared" si="21"/>
        <v>N/A</v>
      </c>
      <c r="G104" s="23">
        <v>0</v>
      </c>
      <c r="H104" s="27" t="str">
        <f t="shared" si="22"/>
        <v>N/A</v>
      </c>
      <c r="I104" s="8" t="s">
        <v>1749</v>
      </c>
      <c r="J104" s="8" t="s">
        <v>1749</v>
      </c>
      <c r="K104" s="28" t="s">
        <v>739</v>
      </c>
      <c r="L104" s="112" t="str">
        <f t="shared" si="19"/>
        <v>N/A</v>
      </c>
    </row>
    <row r="105" spans="1:12" ht="25.5" x14ac:dyDescent="0.2">
      <c r="A105" s="135" t="s">
        <v>1194</v>
      </c>
      <c r="B105" s="22" t="s">
        <v>213</v>
      </c>
      <c r="C105" s="29" t="s">
        <v>1749</v>
      </c>
      <c r="D105" s="27" t="str">
        <f t="shared" si="20"/>
        <v>N/A</v>
      </c>
      <c r="E105" s="29" t="s">
        <v>1749</v>
      </c>
      <c r="F105" s="27" t="str">
        <f t="shared" si="21"/>
        <v>N/A</v>
      </c>
      <c r="G105" s="29" t="s">
        <v>1749</v>
      </c>
      <c r="H105" s="27" t="str">
        <f t="shared" si="22"/>
        <v>N/A</v>
      </c>
      <c r="I105" s="8" t="s">
        <v>1749</v>
      </c>
      <c r="J105" s="8" t="s">
        <v>1749</v>
      </c>
      <c r="K105" s="28" t="s">
        <v>739</v>
      </c>
      <c r="L105" s="112" t="str">
        <f t="shared" si="19"/>
        <v>N/A</v>
      </c>
    </row>
    <row r="106" spans="1:12" ht="25.5" x14ac:dyDescent="0.2">
      <c r="A106" s="135" t="s">
        <v>1195</v>
      </c>
      <c r="B106" s="22" t="s">
        <v>213</v>
      </c>
      <c r="C106" s="29">
        <v>44646710</v>
      </c>
      <c r="D106" s="27" t="str">
        <f t="shared" si="20"/>
        <v>N/A</v>
      </c>
      <c r="E106" s="29">
        <v>47507599</v>
      </c>
      <c r="F106" s="27" t="str">
        <f t="shared" si="21"/>
        <v>N/A</v>
      </c>
      <c r="G106" s="29">
        <v>35532634</v>
      </c>
      <c r="H106" s="27" t="str">
        <f t="shared" si="22"/>
        <v>N/A</v>
      </c>
      <c r="I106" s="8">
        <v>6.4080000000000004</v>
      </c>
      <c r="J106" s="8">
        <v>-25.2</v>
      </c>
      <c r="K106" s="28" t="s">
        <v>739</v>
      </c>
      <c r="L106" s="112" t="str">
        <f t="shared" si="19"/>
        <v>Yes</v>
      </c>
    </row>
    <row r="107" spans="1:12" x14ac:dyDescent="0.2">
      <c r="A107" s="135" t="s">
        <v>523</v>
      </c>
      <c r="B107" s="22" t="s">
        <v>213</v>
      </c>
      <c r="C107" s="29">
        <v>3523</v>
      </c>
      <c r="D107" s="27" t="str">
        <f t="shared" si="20"/>
        <v>N/A</v>
      </c>
      <c r="E107" s="23">
        <v>3610</v>
      </c>
      <c r="F107" s="27" t="str">
        <f t="shared" si="21"/>
        <v>N/A</v>
      </c>
      <c r="G107" s="23">
        <v>3502</v>
      </c>
      <c r="H107" s="27" t="str">
        <f t="shared" si="22"/>
        <v>N/A</v>
      </c>
      <c r="I107" s="8">
        <v>2.4689999999999999</v>
      </c>
      <c r="J107" s="8">
        <v>-2.99</v>
      </c>
      <c r="K107" s="28" t="s">
        <v>739</v>
      </c>
      <c r="L107" s="112" t="str">
        <f t="shared" si="19"/>
        <v>Yes</v>
      </c>
    </row>
    <row r="108" spans="1:12" ht="25.5" x14ac:dyDescent="0.2">
      <c r="A108" s="135" t="s">
        <v>1196</v>
      </c>
      <c r="B108" s="22" t="s">
        <v>213</v>
      </c>
      <c r="C108" s="29">
        <v>12672.923645000001</v>
      </c>
      <c r="D108" s="27" t="str">
        <f t="shared" si="20"/>
        <v>N/A</v>
      </c>
      <c r="E108" s="29">
        <v>13159.999723000001</v>
      </c>
      <c r="F108" s="27" t="str">
        <f t="shared" si="21"/>
        <v>N/A</v>
      </c>
      <c r="G108" s="29">
        <v>10146.38321</v>
      </c>
      <c r="H108" s="27" t="str">
        <f t="shared" si="22"/>
        <v>N/A</v>
      </c>
      <c r="I108" s="8">
        <v>3.843</v>
      </c>
      <c r="J108" s="8">
        <v>-22.9</v>
      </c>
      <c r="K108" s="28" t="s">
        <v>739</v>
      </c>
      <c r="L108" s="112" t="str">
        <f t="shared" si="19"/>
        <v>Yes</v>
      </c>
    </row>
    <row r="109" spans="1:12" ht="25.5" x14ac:dyDescent="0.2">
      <c r="A109" s="135" t="s">
        <v>1197</v>
      </c>
      <c r="B109" s="22" t="s">
        <v>213</v>
      </c>
      <c r="C109" s="29">
        <v>0</v>
      </c>
      <c r="D109" s="27" t="str">
        <f t="shared" si="20"/>
        <v>N/A</v>
      </c>
      <c r="E109" s="29">
        <v>0</v>
      </c>
      <c r="F109" s="27" t="str">
        <f t="shared" si="21"/>
        <v>N/A</v>
      </c>
      <c r="G109" s="29">
        <v>0</v>
      </c>
      <c r="H109" s="27" t="str">
        <f t="shared" si="22"/>
        <v>N/A</v>
      </c>
      <c r="I109" s="8" t="s">
        <v>1749</v>
      </c>
      <c r="J109" s="8" t="s">
        <v>1749</v>
      </c>
      <c r="K109" s="28" t="s">
        <v>739</v>
      </c>
      <c r="L109" s="112" t="str">
        <f t="shared" si="19"/>
        <v>N/A</v>
      </c>
    </row>
    <row r="110" spans="1:12" x14ac:dyDescent="0.2">
      <c r="A110" s="135" t="s">
        <v>524</v>
      </c>
      <c r="B110" s="22" t="s">
        <v>213</v>
      </c>
      <c r="C110" s="29">
        <v>0</v>
      </c>
      <c r="D110" s="27" t="str">
        <f t="shared" si="20"/>
        <v>N/A</v>
      </c>
      <c r="E110" s="23">
        <v>0</v>
      </c>
      <c r="F110" s="27" t="str">
        <f t="shared" si="21"/>
        <v>N/A</v>
      </c>
      <c r="G110" s="23">
        <v>0</v>
      </c>
      <c r="H110" s="27" t="str">
        <f t="shared" si="22"/>
        <v>N/A</v>
      </c>
      <c r="I110" s="8" t="s">
        <v>1749</v>
      </c>
      <c r="J110" s="8" t="s">
        <v>1749</v>
      </c>
      <c r="K110" s="28" t="s">
        <v>739</v>
      </c>
      <c r="L110" s="112" t="str">
        <f t="shared" si="19"/>
        <v>N/A</v>
      </c>
    </row>
    <row r="111" spans="1:12" ht="25.5" x14ac:dyDescent="0.2">
      <c r="A111" s="135" t="s">
        <v>1198</v>
      </c>
      <c r="B111" s="22" t="s">
        <v>213</v>
      </c>
      <c r="C111" s="29" t="s">
        <v>1749</v>
      </c>
      <c r="D111" s="27" t="str">
        <f t="shared" si="20"/>
        <v>N/A</v>
      </c>
      <c r="E111" s="29" t="s">
        <v>1749</v>
      </c>
      <c r="F111" s="27" t="str">
        <f t="shared" si="21"/>
        <v>N/A</v>
      </c>
      <c r="G111" s="29" t="s">
        <v>1749</v>
      </c>
      <c r="H111" s="27" t="str">
        <f t="shared" si="22"/>
        <v>N/A</v>
      </c>
      <c r="I111" s="8" t="s">
        <v>1749</v>
      </c>
      <c r="J111" s="8" t="s">
        <v>1749</v>
      </c>
      <c r="K111" s="28" t="s">
        <v>739</v>
      </c>
      <c r="L111" s="112" t="str">
        <f t="shared" si="19"/>
        <v>N/A</v>
      </c>
    </row>
    <row r="112" spans="1:12" ht="25.5" x14ac:dyDescent="0.2">
      <c r="A112" s="135" t="s">
        <v>1199</v>
      </c>
      <c r="B112" s="22" t="s">
        <v>213</v>
      </c>
      <c r="C112" s="29">
        <v>0</v>
      </c>
      <c r="D112" s="27" t="str">
        <f t="shared" si="20"/>
        <v>N/A</v>
      </c>
      <c r="E112" s="29">
        <v>0</v>
      </c>
      <c r="F112" s="27" t="str">
        <f t="shared" si="21"/>
        <v>N/A</v>
      </c>
      <c r="G112" s="29">
        <v>0</v>
      </c>
      <c r="H112" s="27" t="str">
        <f t="shared" si="22"/>
        <v>N/A</v>
      </c>
      <c r="I112" s="8" t="s">
        <v>1749</v>
      </c>
      <c r="J112" s="8" t="s">
        <v>1749</v>
      </c>
      <c r="K112" s="28" t="s">
        <v>739</v>
      </c>
      <c r="L112" s="112" t="str">
        <f t="shared" si="19"/>
        <v>N/A</v>
      </c>
    </row>
    <row r="113" spans="1:12" ht="25.5" x14ac:dyDescent="0.2">
      <c r="A113" s="135" t="s">
        <v>525</v>
      </c>
      <c r="B113" s="22" t="s">
        <v>213</v>
      </c>
      <c r="C113" s="29">
        <v>0</v>
      </c>
      <c r="D113" s="27" t="str">
        <f t="shared" si="20"/>
        <v>N/A</v>
      </c>
      <c r="E113" s="23">
        <v>0</v>
      </c>
      <c r="F113" s="27" t="str">
        <f t="shared" si="21"/>
        <v>N/A</v>
      </c>
      <c r="G113" s="23">
        <v>0</v>
      </c>
      <c r="H113" s="27" t="str">
        <f t="shared" si="22"/>
        <v>N/A</v>
      </c>
      <c r="I113" s="8" t="s">
        <v>1749</v>
      </c>
      <c r="J113" s="8" t="s">
        <v>1749</v>
      </c>
      <c r="K113" s="28" t="s">
        <v>739</v>
      </c>
      <c r="L113" s="112" t="str">
        <f t="shared" si="19"/>
        <v>N/A</v>
      </c>
    </row>
    <row r="114" spans="1:12" ht="25.5" x14ac:dyDescent="0.2">
      <c r="A114" s="135" t="s">
        <v>1200</v>
      </c>
      <c r="B114" s="22" t="s">
        <v>213</v>
      </c>
      <c r="C114" s="29" t="s">
        <v>1749</v>
      </c>
      <c r="D114" s="27" t="str">
        <f t="shared" si="20"/>
        <v>N/A</v>
      </c>
      <c r="E114" s="29" t="s">
        <v>1749</v>
      </c>
      <c r="F114" s="27" t="str">
        <f t="shared" si="21"/>
        <v>N/A</v>
      </c>
      <c r="G114" s="29" t="s">
        <v>1749</v>
      </c>
      <c r="H114" s="27" t="str">
        <f t="shared" si="22"/>
        <v>N/A</v>
      </c>
      <c r="I114" s="8" t="s">
        <v>1749</v>
      </c>
      <c r="J114" s="8" t="s">
        <v>1749</v>
      </c>
      <c r="K114" s="28" t="s">
        <v>739</v>
      </c>
      <c r="L114" s="112" t="str">
        <f t="shared" si="19"/>
        <v>N/A</v>
      </c>
    </row>
    <row r="115" spans="1:12" ht="25.5" x14ac:dyDescent="0.2">
      <c r="A115" s="135" t="s">
        <v>1201</v>
      </c>
      <c r="B115" s="22" t="s">
        <v>213</v>
      </c>
      <c r="C115" s="29">
        <v>0</v>
      </c>
      <c r="D115" s="27" t="str">
        <f t="shared" ref="D115:D146" si="23">IF($B115="N/A","N/A",IF(C115&gt;10,"No",IF(C115&lt;-10,"No","Yes")))</f>
        <v>N/A</v>
      </c>
      <c r="E115" s="29">
        <v>85</v>
      </c>
      <c r="F115" s="27" t="str">
        <f t="shared" ref="F115:F146" si="24">IF($B115="N/A","N/A",IF(E115&gt;10,"No",IF(E115&lt;-10,"No","Yes")))</f>
        <v>N/A</v>
      </c>
      <c r="G115" s="29">
        <v>0</v>
      </c>
      <c r="H115" s="27" t="str">
        <f t="shared" ref="H115:H146" si="25">IF($B115="N/A","N/A",IF(G115&gt;10,"No",IF(G115&lt;-10,"No","Yes")))</f>
        <v>N/A</v>
      </c>
      <c r="I115" s="8" t="s">
        <v>1749</v>
      </c>
      <c r="J115" s="8">
        <v>-100</v>
      </c>
      <c r="K115" s="28" t="s">
        <v>739</v>
      </c>
      <c r="L115" s="112" t="str">
        <f t="shared" si="19"/>
        <v>No</v>
      </c>
    </row>
    <row r="116" spans="1:12" ht="25.5" x14ac:dyDescent="0.2">
      <c r="A116" s="135" t="s">
        <v>526</v>
      </c>
      <c r="B116" s="22" t="s">
        <v>213</v>
      </c>
      <c r="C116" s="29">
        <v>0</v>
      </c>
      <c r="D116" s="27" t="str">
        <f t="shared" si="23"/>
        <v>N/A</v>
      </c>
      <c r="E116" s="23">
        <v>11</v>
      </c>
      <c r="F116" s="27" t="str">
        <f t="shared" si="24"/>
        <v>N/A</v>
      </c>
      <c r="G116" s="23">
        <v>0</v>
      </c>
      <c r="H116" s="27" t="str">
        <f t="shared" si="25"/>
        <v>N/A</v>
      </c>
      <c r="I116" s="8" t="s">
        <v>1749</v>
      </c>
      <c r="J116" s="8">
        <v>-100</v>
      </c>
      <c r="K116" s="28" t="s">
        <v>739</v>
      </c>
      <c r="L116" s="112" t="str">
        <f t="shared" si="19"/>
        <v>No</v>
      </c>
    </row>
    <row r="117" spans="1:12" ht="25.5" x14ac:dyDescent="0.2">
      <c r="A117" s="135" t="s">
        <v>1202</v>
      </c>
      <c r="B117" s="22" t="s">
        <v>213</v>
      </c>
      <c r="C117" s="29" t="s">
        <v>1749</v>
      </c>
      <c r="D117" s="27" t="str">
        <f t="shared" si="23"/>
        <v>N/A</v>
      </c>
      <c r="E117" s="29">
        <v>85</v>
      </c>
      <c r="F117" s="27" t="str">
        <f t="shared" si="24"/>
        <v>N/A</v>
      </c>
      <c r="G117" s="29" t="s">
        <v>1749</v>
      </c>
      <c r="H117" s="27" t="str">
        <f t="shared" si="25"/>
        <v>N/A</v>
      </c>
      <c r="I117" s="8" t="s">
        <v>1749</v>
      </c>
      <c r="J117" s="8" t="s">
        <v>1749</v>
      </c>
      <c r="K117" s="28" t="s">
        <v>739</v>
      </c>
      <c r="L117" s="112" t="str">
        <f t="shared" si="19"/>
        <v>N/A</v>
      </c>
    </row>
    <row r="118" spans="1:12" ht="25.5" x14ac:dyDescent="0.2">
      <c r="A118" s="135" t="s">
        <v>1203</v>
      </c>
      <c r="B118" s="22" t="s">
        <v>213</v>
      </c>
      <c r="C118" s="29">
        <v>0</v>
      </c>
      <c r="D118" s="27" t="str">
        <f t="shared" si="23"/>
        <v>N/A</v>
      </c>
      <c r="E118" s="29">
        <v>0</v>
      </c>
      <c r="F118" s="27" t="str">
        <f t="shared" si="24"/>
        <v>N/A</v>
      </c>
      <c r="G118" s="29">
        <v>0</v>
      </c>
      <c r="H118" s="27" t="str">
        <f t="shared" si="25"/>
        <v>N/A</v>
      </c>
      <c r="I118" s="8" t="s">
        <v>1749</v>
      </c>
      <c r="J118" s="8" t="s">
        <v>1749</v>
      </c>
      <c r="K118" s="28" t="s">
        <v>739</v>
      </c>
      <c r="L118" s="112" t="str">
        <f t="shared" si="19"/>
        <v>N/A</v>
      </c>
    </row>
    <row r="119" spans="1:12" ht="25.5" x14ac:dyDescent="0.2">
      <c r="A119" s="135" t="s">
        <v>527</v>
      </c>
      <c r="B119" s="22" t="s">
        <v>213</v>
      </c>
      <c r="C119" s="29">
        <v>0</v>
      </c>
      <c r="D119" s="27" t="str">
        <f t="shared" si="23"/>
        <v>N/A</v>
      </c>
      <c r="E119" s="23">
        <v>0</v>
      </c>
      <c r="F119" s="27" t="str">
        <f t="shared" si="24"/>
        <v>N/A</v>
      </c>
      <c r="G119" s="23">
        <v>0</v>
      </c>
      <c r="H119" s="27" t="str">
        <f t="shared" si="25"/>
        <v>N/A</v>
      </c>
      <c r="I119" s="8" t="s">
        <v>1749</v>
      </c>
      <c r="J119" s="8" t="s">
        <v>1749</v>
      </c>
      <c r="K119" s="28" t="s">
        <v>739</v>
      </c>
      <c r="L119" s="112" t="str">
        <f t="shared" si="19"/>
        <v>N/A</v>
      </c>
    </row>
    <row r="120" spans="1:12" ht="25.5" x14ac:dyDescent="0.2">
      <c r="A120" s="135" t="s">
        <v>1204</v>
      </c>
      <c r="B120" s="22" t="s">
        <v>213</v>
      </c>
      <c r="C120" s="29" t="s">
        <v>1749</v>
      </c>
      <c r="D120" s="27" t="str">
        <f t="shared" si="23"/>
        <v>N/A</v>
      </c>
      <c r="E120" s="29" t="s">
        <v>1749</v>
      </c>
      <c r="F120" s="27" t="str">
        <f t="shared" si="24"/>
        <v>N/A</v>
      </c>
      <c r="G120" s="29" t="s">
        <v>1749</v>
      </c>
      <c r="H120" s="27" t="str">
        <f t="shared" si="25"/>
        <v>N/A</v>
      </c>
      <c r="I120" s="8" t="s">
        <v>1749</v>
      </c>
      <c r="J120" s="8" t="s">
        <v>1749</v>
      </c>
      <c r="K120" s="28" t="s">
        <v>739</v>
      </c>
      <c r="L120" s="112" t="str">
        <f t="shared" si="19"/>
        <v>N/A</v>
      </c>
    </row>
    <row r="121" spans="1:12" ht="25.5" x14ac:dyDescent="0.2">
      <c r="A121" s="135" t="s">
        <v>1205</v>
      </c>
      <c r="B121" s="22" t="s">
        <v>213</v>
      </c>
      <c r="C121" s="29">
        <v>0</v>
      </c>
      <c r="D121" s="27" t="str">
        <f t="shared" si="23"/>
        <v>N/A</v>
      </c>
      <c r="E121" s="29">
        <v>0</v>
      </c>
      <c r="F121" s="27" t="str">
        <f t="shared" si="24"/>
        <v>N/A</v>
      </c>
      <c r="G121" s="29">
        <v>0</v>
      </c>
      <c r="H121" s="27" t="str">
        <f t="shared" si="25"/>
        <v>N/A</v>
      </c>
      <c r="I121" s="8" t="s">
        <v>1749</v>
      </c>
      <c r="J121" s="8" t="s">
        <v>1749</v>
      </c>
      <c r="K121" s="28" t="s">
        <v>739</v>
      </c>
      <c r="L121" s="112" t="str">
        <f t="shared" si="19"/>
        <v>N/A</v>
      </c>
    </row>
    <row r="122" spans="1:12" x14ac:dyDescent="0.2">
      <c r="A122" s="135" t="s">
        <v>528</v>
      </c>
      <c r="B122" s="22" t="s">
        <v>213</v>
      </c>
      <c r="C122" s="29">
        <v>0</v>
      </c>
      <c r="D122" s="27" t="str">
        <f t="shared" si="23"/>
        <v>N/A</v>
      </c>
      <c r="E122" s="23">
        <v>0</v>
      </c>
      <c r="F122" s="27" t="str">
        <f t="shared" si="24"/>
        <v>N/A</v>
      </c>
      <c r="G122" s="23">
        <v>0</v>
      </c>
      <c r="H122" s="27" t="str">
        <f t="shared" si="25"/>
        <v>N/A</v>
      </c>
      <c r="I122" s="8" t="s">
        <v>1749</v>
      </c>
      <c r="J122" s="8" t="s">
        <v>1749</v>
      </c>
      <c r="K122" s="28" t="s">
        <v>739</v>
      </c>
      <c r="L122" s="112" t="str">
        <f t="shared" si="19"/>
        <v>N/A</v>
      </c>
    </row>
    <row r="123" spans="1:12" ht="25.5" x14ac:dyDescent="0.2">
      <c r="A123" s="135" t="s">
        <v>1206</v>
      </c>
      <c r="B123" s="22" t="s">
        <v>213</v>
      </c>
      <c r="C123" s="29" t="s">
        <v>1749</v>
      </c>
      <c r="D123" s="27" t="str">
        <f t="shared" si="23"/>
        <v>N/A</v>
      </c>
      <c r="E123" s="29" t="s">
        <v>1749</v>
      </c>
      <c r="F123" s="27" t="str">
        <f t="shared" si="24"/>
        <v>N/A</v>
      </c>
      <c r="G123" s="29" t="s">
        <v>1749</v>
      </c>
      <c r="H123" s="27" t="str">
        <f t="shared" si="25"/>
        <v>N/A</v>
      </c>
      <c r="I123" s="8" t="s">
        <v>1749</v>
      </c>
      <c r="J123" s="8" t="s">
        <v>1749</v>
      </c>
      <c r="K123" s="28" t="s">
        <v>739</v>
      </c>
      <c r="L123" s="112" t="str">
        <f t="shared" si="19"/>
        <v>N/A</v>
      </c>
    </row>
    <row r="124" spans="1:12" ht="25.5" x14ac:dyDescent="0.2">
      <c r="A124" s="135" t="s">
        <v>1207</v>
      </c>
      <c r="B124" s="22" t="s">
        <v>213</v>
      </c>
      <c r="C124" s="29">
        <v>306793</v>
      </c>
      <c r="D124" s="27" t="str">
        <f t="shared" si="23"/>
        <v>N/A</v>
      </c>
      <c r="E124" s="29">
        <v>287902</v>
      </c>
      <c r="F124" s="27" t="str">
        <f t="shared" si="24"/>
        <v>N/A</v>
      </c>
      <c r="G124" s="29">
        <v>186074</v>
      </c>
      <c r="H124" s="27" t="str">
        <f t="shared" si="25"/>
        <v>N/A</v>
      </c>
      <c r="I124" s="8">
        <v>-6.16</v>
      </c>
      <c r="J124" s="8">
        <v>-35.4</v>
      </c>
      <c r="K124" s="28" t="s">
        <v>739</v>
      </c>
      <c r="L124" s="112" t="str">
        <f t="shared" si="19"/>
        <v>No</v>
      </c>
    </row>
    <row r="125" spans="1:12" ht="25.5" x14ac:dyDescent="0.2">
      <c r="A125" s="135" t="s">
        <v>529</v>
      </c>
      <c r="B125" s="22" t="s">
        <v>213</v>
      </c>
      <c r="C125" s="29">
        <v>502</v>
      </c>
      <c r="D125" s="27" t="str">
        <f t="shared" si="23"/>
        <v>N/A</v>
      </c>
      <c r="E125" s="23">
        <v>428</v>
      </c>
      <c r="F125" s="27" t="str">
        <f t="shared" si="24"/>
        <v>N/A</v>
      </c>
      <c r="G125" s="23">
        <v>357</v>
      </c>
      <c r="H125" s="27" t="str">
        <f t="shared" si="25"/>
        <v>N/A</v>
      </c>
      <c r="I125" s="8">
        <v>-14.7</v>
      </c>
      <c r="J125" s="8">
        <v>-16.600000000000001</v>
      </c>
      <c r="K125" s="28" t="s">
        <v>739</v>
      </c>
      <c r="L125" s="112" t="str">
        <f t="shared" si="19"/>
        <v>Yes</v>
      </c>
    </row>
    <row r="126" spans="1:12" ht="25.5" x14ac:dyDescent="0.2">
      <c r="A126" s="135" t="s">
        <v>1208</v>
      </c>
      <c r="B126" s="22" t="s">
        <v>213</v>
      </c>
      <c r="C126" s="29">
        <v>611.14143425999998</v>
      </c>
      <c r="D126" s="27" t="str">
        <f t="shared" si="23"/>
        <v>N/A</v>
      </c>
      <c r="E126" s="29">
        <v>672.66822430000002</v>
      </c>
      <c r="F126" s="27" t="str">
        <f t="shared" si="24"/>
        <v>N/A</v>
      </c>
      <c r="G126" s="29">
        <v>521.21568626999999</v>
      </c>
      <c r="H126" s="27" t="str">
        <f t="shared" si="25"/>
        <v>N/A</v>
      </c>
      <c r="I126" s="8">
        <v>10.07</v>
      </c>
      <c r="J126" s="8">
        <v>-22.5</v>
      </c>
      <c r="K126" s="28" t="s">
        <v>739</v>
      </c>
      <c r="L126" s="112" t="str">
        <f t="shared" si="19"/>
        <v>Yes</v>
      </c>
    </row>
    <row r="127" spans="1:12" ht="25.5" x14ac:dyDescent="0.2">
      <c r="A127" s="135" t="s">
        <v>1209</v>
      </c>
      <c r="B127" s="22" t="s">
        <v>213</v>
      </c>
      <c r="C127" s="29">
        <v>0</v>
      </c>
      <c r="D127" s="27" t="str">
        <f t="shared" si="23"/>
        <v>N/A</v>
      </c>
      <c r="E127" s="29">
        <v>0</v>
      </c>
      <c r="F127" s="27" t="str">
        <f t="shared" si="24"/>
        <v>N/A</v>
      </c>
      <c r="G127" s="29">
        <v>0</v>
      </c>
      <c r="H127" s="27" t="str">
        <f t="shared" si="25"/>
        <v>N/A</v>
      </c>
      <c r="I127" s="8" t="s">
        <v>1749</v>
      </c>
      <c r="J127" s="8" t="s">
        <v>1749</v>
      </c>
      <c r="K127" s="28" t="s">
        <v>739</v>
      </c>
      <c r="L127" s="112" t="str">
        <f t="shared" si="19"/>
        <v>N/A</v>
      </c>
    </row>
    <row r="128" spans="1:12" x14ac:dyDescent="0.2">
      <c r="A128" s="135" t="s">
        <v>530</v>
      </c>
      <c r="B128" s="22" t="s">
        <v>213</v>
      </c>
      <c r="C128" s="29">
        <v>0</v>
      </c>
      <c r="D128" s="27" t="str">
        <f t="shared" si="23"/>
        <v>N/A</v>
      </c>
      <c r="E128" s="23">
        <v>0</v>
      </c>
      <c r="F128" s="27" t="str">
        <f t="shared" si="24"/>
        <v>N/A</v>
      </c>
      <c r="G128" s="23">
        <v>0</v>
      </c>
      <c r="H128" s="27" t="str">
        <f t="shared" si="25"/>
        <v>N/A</v>
      </c>
      <c r="I128" s="8" t="s">
        <v>1749</v>
      </c>
      <c r="J128" s="8" t="s">
        <v>1749</v>
      </c>
      <c r="K128" s="28" t="s">
        <v>739</v>
      </c>
      <c r="L128" s="112" t="str">
        <f t="shared" si="19"/>
        <v>N/A</v>
      </c>
    </row>
    <row r="129" spans="1:12" ht="25.5" x14ac:dyDescent="0.2">
      <c r="A129" s="135" t="s">
        <v>1210</v>
      </c>
      <c r="B129" s="22" t="s">
        <v>213</v>
      </c>
      <c r="C129" s="29" t="s">
        <v>1749</v>
      </c>
      <c r="D129" s="27" t="str">
        <f t="shared" si="23"/>
        <v>N/A</v>
      </c>
      <c r="E129" s="29" t="s">
        <v>1749</v>
      </c>
      <c r="F129" s="27" t="str">
        <f t="shared" si="24"/>
        <v>N/A</v>
      </c>
      <c r="G129" s="29" t="s">
        <v>1749</v>
      </c>
      <c r="H129" s="27" t="str">
        <f t="shared" si="25"/>
        <v>N/A</v>
      </c>
      <c r="I129" s="8" t="s">
        <v>1749</v>
      </c>
      <c r="J129" s="8" t="s">
        <v>1749</v>
      </c>
      <c r="K129" s="28" t="s">
        <v>739</v>
      </c>
      <c r="L129" s="112" t="str">
        <f t="shared" si="19"/>
        <v>N/A</v>
      </c>
    </row>
    <row r="130" spans="1:12" ht="25.5" x14ac:dyDescent="0.2">
      <c r="A130" s="135" t="s">
        <v>1211</v>
      </c>
      <c r="B130" s="22" t="s">
        <v>213</v>
      </c>
      <c r="C130" s="29">
        <v>0</v>
      </c>
      <c r="D130" s="27" t="str">
        <f t="shared" si="23"/>
        <v>N/A</v>
      </c>
      <c r="E130" s="29">
        <v>0</v>
      </c>
      <c r="F130" s="27" t="str">
        <f t="shared" si="24"/>
        <v>N/A</v>
      </c>
      <c r="G130" s="29">
        <v>0</v>
      </c>
      <c r="H130" s="27" t="str">
        <f t="shared" si="25"/>
        <v>N/A</v>
      </c>
      <c r="I130" s="8" t="s">
        <v>1749</v>
      </c>
      <c r="J130" s="8" t="s">
        <v>1749</v>
      </c>
      <c r="K130" s="28" t="s">
        <v>739</v>
      </c>
      <c r="L130" s="112" t="str">
        <f t="shared" si="19"/>
        <v>N/A</v>
      </c>
    </row>
    <row r="131" spans="1:12" ht="25.5" x14ac:dyDescent="0.2">
      <c r="A131" s="135" t="s">
        <v>531</v>
      </c>
      <c r="B131" s="22" t="s">
        <v>213</v>
      </c>
      <c r="C131" s="29">
        <v>0</v>
      </c>
      <c r="D131" s="27" t="str">
        <f t="shared" si="23"/>
        <v>N/A</v>
      </c>
      <c r="E131" s="23">
        <v>0</v>
      </c>
      <c r="F131" s="27" t="str">
        <f t="shared" si="24"/>
        <v>N/A</v>
      </c>
      <c r="G131" s="23">
        <v>0</v>
      </c>
      <c r="H131" s="27" t="str">
        <f t="shared" si="25"/>
        <v>N/A</v>
      </c>
      <c r="I131" s="8" t="s">
        <v>1749</v>
      </c>
      <c r="J131" s="8" t="s">
        <v>1749</v>
      </c>
      <c r="K131" s="28" t="s">
        <v>739</v>
      </c>
      <c r="L131" s="112" t="str">
        <f t="shared" si="19"/>
        <v>N/A</v>
      </c>
    </row>
    <row r="132" spans="1:12" ht="25.5" x14ac:dyDescent="0.2">
      <c r="A132" s="135" t="s">
        <v>1212</v>
      </c>
      <c r="B132" s="22" t="s">
        <v>213</v>
      </c>
      <c r="C132" s="29" t="s">
        <v>1749</v>
      </c>
      <c r="D132" s="27" t="str">
        <f t="shared" si="23"/>
        <v>N/A</v>
      </c>
      <c r="E132" s="29" t="s">
        <v>1749</v>
      </c>
      <c r="F132" s="27" t="str">
        <f t="shared" si="24"/>
        <v>N/A</v>
      </c>
      <c r="G132" s="29" t="s">
        <v>1749</v>
      </c>
      <c r="H132" s="27" t="str">
        <f t="shared" si="25"/>
        <v>N/A</v>
      </c>
      <c r="I132" s="8" t="s">
        <v>1749</v>
      </c>
      <c r="J132" s="8" t="s">
        <v>1749</v>
      </c>
      <c r="K132" s="28" t="s">
        <v>739</v>
      </c>
      <c r="L132" s="112" t="str">
        <f t="shared" si="19"/>
        <v>N/A</v>
      </c>
    </row>
    <row r="133" spans="1:12" ht="25.5" x14ac:dyDescent="0.2">
      <c r="A133" s="135" t="s">
        <v>1213</v>
      </c>
      <c r="B133" s="22" t="s">
        <v>213</v>
      </c>
      <c r="C133" s="29">
        <v>0</v>
      </c>
      <c r="D133" s="27" t="str">
        <f t="shared" si="23"/>
        <v>N/A</v>
      </c>
      <c r="E133" s="29">
        <v>0</v>
      </c>
      <c r="F133" s="27" t="str">
        <f t="shared" si="24"/>
        <v>N/A</v>
      </c>
      <c r="G133" s="29">
        <v>0</v>
      </c>
      <c r="H133" s="27" t="str">
        <f t="shared" si="25"/>
        <v>N/A</v>
      </c>
      <c r="I133" s="8" t="s">
        <v>1749</v>
      </c>
      <c r="J133" s="8" t="s">
        <v>1749</v>
      </c>
      <c r="K133" s="28" t="s">
        <v>739</v>
      </c>
      <c r="L133" s="112" t="str">
        <f t="shared" si="19"/>
        <v>N/A</v>
      </c>
    </row>
    <row r="134" spans="1:12" x14ac:dyDescent="0.2">
      <c r="A134" s="135" t="s">
        <v>532</v>
      </c>
      <c r="B134" s="22" t="s">
        <v>213</v>
      </c>
      <c r="C134" s="29">
        <v>0</v>
      </c>
      <c r="D134" s="27" t="str">
        <f t="shared" si="23"/>
        <v>N/A</v>
      </c>
      <c r="E134" s="23">
        <v>0</v>
      </c>
      <c r="F134" s="27" t="str">
        <f t="shared" si="24"/>
        <v>N/A</v>
      </c>
      <c r="G134" s="23">
        <v>0</v>
      </c>
      <c r="H134" s="27" t="str">
        <f t="shared" si="25"/>
        <v>N/A</v>
      </c>
      <c r="I134" s="8" t="s">
        <v>1749</v>
      </c>
      <c r="J134" s="8" t="s">
        <v>1749</v>
      </c>
      <c r="K134" s="28" t="s">
        <v>739</v>
      </c>
      <c r="L134" s="112" t="str">
        <f t="shared" si="19"/>
        <v>N/A</v>
      </c>
    </row>
    <row r="135" spans="1:12" ht="25.5" x14ac:dyDescent="0.2">
      <c r="A135" s="135" t="s">
        <v>1214</v>
      </c>
      <c r="B135" s="22" t="s">
        <v>213</v>
      </c>
      <c r="C135" s="29" t="s">
        <v>1749</v>
      </c>
      <c r="D135" s="27" t="str">
        <f t="shared" si="23"/>
        <v>N/A</v>
      </c>
      <c r="E135" s="29" t="s">
        <v>1749</v>
      </c>
      <c r="F135" s="27" t="str">
        <f t="shared" si="24"/>
        <v>N/A</v>
      </c>
      <c r="G135" s="29" t="s">
        <v>1749</v>
      </c>
      <c r="H135" s="27" t="str">
        <f t="shared" si="25"/>
        <v>N/A</v>
      </c>
      <c r="I135" s="8" t="s">
        <v>1749</v>
      </c>
      <c r="J135" s="8" t="s">
        <v>1749</v>
      </c>
      <c r="K135" s="28" t="s">
        <v>739</v>
      </c>
      <c r="L135" s="112" t="str">
        <f t="shared" si="19"/>
        <v>N/A</v>
      </c>
    </row>
    <row r="136" spans="1:12" x14ac:dyDescent="0.2">
      <c r="A136" s="135" t="s">
        <v>1215</v>
      </c>
      <c r="B136" s="22" t="s">
        <v>213</v>
      </c>
      <c r="C136" s="29">
        <v>20</v>
      </c>
      <c r="D136" s="27" t="str">
        <f t="shared" si="23"/>
        <v>N/A</v>
      </c>
      <c r="E136" s="29">
        <v>0</v>
      </c>
      <c r="F136" s="27" t="str">
        <f t="shared" si="24"/>
        <v>N/A</v>
      </c>
      <c r="G136" s="29">
        <v>0</v>
      </c>
      <c r="H136" s="27" t="str">
        <f t="shared" si="25"/>
        <v>N/A</v>
      </c>
      <c r="I136" s="8">
        <v>-100</v>
      </c>
      <c r="J136" s="8" t="s">
        <v>1749</v>
      </c>
      <c r="K136" s="28" t="s">
        <v>739</v>
      </c>
      <c r="L136" s="112" t="str">
        <f t="shared" si="19"/>
        <v>N/A</v>
      </c>
    </row>
    <row r="137" spans="1:12" x14ac:dyDescent="0.2">
      <c r="A137" s="135" t="s">
        <v>533</v>
      </c>
      <c r="B137" s="22" t="s">
        <v>213</v>
      </c>
      <c r="C137" s="29">
        <v>11</v>
      </c>
      <c r="D137" s="27" t="str">
        <f t="shared" si="23"/>
        <v>N/A</v>
      </c>
      <c r="E137" s="23">
        <v>0</v>
      </c>
      <c r="F137" s="27" t="str">
        <f t="shared" si="24"/>
        <v>N/A</v>
      </c>
      <c r="G137" s="23">
        <v>0</v>
      </c>
      <c r="H137" s="27" t="str">
        <f t="shared" si="25"/>
        <v>N/A</v>
      </c>
      <c r="I137" s="8">
        <v>-100</v>
      </c>
      <c r="J137" s="8" t="s">
        <v>1749</v>
      </c>
      <c r="K137" s="28" t="s">
        <v>739</v>
      </c>
      <c r="L137" s="112" t="str">
        <f t="shared" si="19"/>
        <v>N/A</v>
      </c>
    </row>
    <row r="138" spans="1:12" x14ac:dyDescent="0.2">
      <c r="A138" s="135" t="s">
        <v>1216</v>
      </c>
      <c r="B138" s="22" t="s">
        <v>213</v>
      </c>
      <c r="C138" s="29">
        <v>20</v>
      </c>
      <c r="D138" s="27" t="str">
        <f t="shared" si="23"/>
        <v>N/A</v>
      </c>
      <c r="E138" s="29" t="s">
        <v>1749</v>
      </c>
      <c r="F138" s="27" t="str">
        <f t="shared" si="24"/>
        <v>N/A</v>
      </c>
      <c r="G138" s="29" t="s">
        <v>1749</v>
      </c>
      <c r="H138" s="27" t="str">
        <f t="shared" si="25"/>
        <v>N/A</v>
      </c>
      <c r="I138" s="8" t="s">
        <v>1749</v>
      </c>
      <c r="J138" s="8" t="s">
        <v>1749</v>
      </c>
      <c r="K138" s="28" t="s">
        <v>739</v>
      </c>
      <c r="L138" s="112" t="str">
        <f t="shared" si="19"/>
        <v>N/A</v>
      </c>
    </row>
    <row r="139" spans="1:12" x14ac:dyDescent="0.2">
      <c r="A139" s="163" t="s">
        <v>406</v>
      </c>
      <c r="B139" s="10" t="s">
        <v>213</v>
      </c>
      <c r="C139" s="10">
        <v>1411878587</v>
      </c>
      <c r="D139" s="7" t="str">
        <f t="shared" si="23"/>
        <v>N/A</v>
      </c>
      <c r="E139" s="10">
        <v>1354905715</v>
      </c>
      <c r="F139" s="7" t="str">
        <f t="shared" si="24"/>
        <v>N/A</v>
      </c>
      <c r="G139" s="10">
        <v>1450035788</v>
      </c>
      <c r="H139" s="7" t="str">
        <f t="shared" si="25"/>
        <v>N/A</v>
      </c>
      <c r="I139" s="8">
        <v>-4.04</v>
      </c>
      <c r="J139" s="8">
        <v>7.0209999999999999</v>
      </c>
      <c r="K139" s="10" t="s">
        <v>213</v>
      </c>
      <c r="L139" s="112" t="str">
        <f t="shared" ref="L139:L158" si="26">IF(J139="Div by 0", "N/A", IF(K139="N/A","N/A", IF(J139&gt;VALUE(MID(K139,1,2)), "No", IF(J139&lt;-1*VALUE(MID(K139,1,2)), "No", "Yes"))))</f>
        <v>N/A</v>
      </c>
    </row>
    <row r="140" spans="1:12" x14ac:dyDescent="0.2">
      <c r="A140" s="163" t="s">
        <v>1217</v>
      </c>
      <c r="B140" s="10" t="s">
        <v>213</v>
      </c>
      <c r="C140" s="10">
        <v>6694.0008961000003</v>
      </c>
      <c r="D140" s="7" t="str">
        <f t="shared" si="23"/>
        <v>N/A</v>
      </c>
      <c r="E140" s="10">
        <v>6598.8988812999996</v>
      </c>
      <c r="F140" s="7" t="str">
        <f t="shared" si="24"/>
        <v>N/A</v>
      </c>
      <c r="G140" s="10">
        <v>6642.9775748000002</v>
      </c>
      <c r="H140" s="7" t="str">
        <f t="shared" si="25"/>
        <v>N/A</v>
      </c>
      <c r="I140" s="8">
        <v>-1.42</v>
      </c>
      <c r="J140" s="8">
        <v>0.66800000000000004</v>
      </c>
      <c r="K140" s="10" t="s">
        <v>213</v>
      </c>
      <c r="L140" s="112" t="str">
        <f t="shared" si="26"/>
        <v>N/A</v>
      </c>
    </row>
    <row r="141" spans="1:12" x14ac:dyDescent="0.2">
      <c r="A141" s="163" t="s">
        <v>407</v>
      </c>
      <c r="B141" s="10" t="s">
        <v>213</v>
      </c>
      <c r="C141" s="10">
        <v>4024160</v>
      </c>
      <c r="D141" s="7" t="str">
        <f t="shared" si="23"/>
        <v>N/A</v>
      </c>
      <c r="E141" s="10">
        <v>2738277</v>
      </c>
      <c r="F141" s="7" t="str">
        <f t="shared" si="24"/>
        <v>N/A</v>
      </c>
      <c r="G141" s="10">
        <v>1717516</v>
      </c>
      <c r="H141" s="7" t="str">
        <f t="shared" si="25"/>
        <v>N/A</v>
      </c>
      <c r="I141" s="8">
        <v>-32</v>
      </c>
      <c r="J141" s="8">
        <v>-37.299999999999997</v>
      </c>
      <c r="K141" s="10" t="s">
        <v>213</v>
      </c>
      <c r="L141" s="112" t="str">
        <f t="shared" si="26"/>
        <v>N/A</v>
      </c>
    </row>
    <row r="142" spans="1:12" x14ac:dyDescent="0.2">
      <c r="A142" s="163" t="s">
        <v>1218</v>
      </c>
      <c r="B142" s="10" t="s">
        <v>213</v>
      </c>
      <c r="C142" s="10">
        <v>16161.285141</v>
      </c>
      <c r="D142" s="7" t="str">
        <f t="shared" si="23"/>
        <v>N/A</v>
      </c>
      <c r="E142" s="10">
        <v>18134.284768000001</v>
      </c>
      <c r="F142" s="7" t="str">
        <f t="shared" si="24"/>
        <v>N/A</v>
      </c>
      <c r="G142" s="10">
        <v>15065.929824999999</v>
      </c>
      <c r="H142" s="7" t="str">
        <f t="shared" si="25"/>
        <v>N/A</v>
      </c>
      <c r="I142" s="8">
        <v>12.21</v>
      </c>
      <c r="J142" s="8">
        <v>-16.899999999999999</v>
      </c>
      <c r="K142" s="10" t="s">
        <v>213</v>
      </c>
      <c r="L142" s="112" t="str">
        <f t="shared" si="26"/>
        <v>N/A</v>
      </c>
    </row>
    <row r="143" spans="1:12" x14ac:dyDescent="0.2">
      <c r="A143" s="163" t="s">
        <v>408</v>
      </c>
      <c r="B143" s="10" t="s">
        <v>213</v>
      </c>
      <c r="C143" s="10">
        <v>224462</v>
      </c>
      <c r="D143" s="7" t="str">
        <f t="shared" si="23"/>
        <v>N/A</v>
      </c>
      <c r="E143" s="10">
        <v>261026</v>
      </c>
      <c r="F143" s="7" t="str">
        <f t="shared" si="24"/>
        <v>N/A</v>
      </c>
      <c r="G143" s="10">
        <v>743017</v>
      </c>
      <c r="H143" s="7" t="str">
        <f t="shared" si="25"/>
        <v>N/A</v>
      </c>
      <c r="I143" s="8">
        <v>16.29</v>
      </c>
      <c r="J143" s="8">
        <v>184.7</v>
      </c>
      <c r="K143" s="10" t="s">
        <v>213</v>
      </c>
      <c r="L143" s="112" t="str">
        <f t="shared" si="26"/>
        <v>N/A</v>
      </c>
    </row>
    <row r="144" spans="1:12" ht="25.5" x14ac:dyDescent="0.2">
      <c r="A144" s="163" t="s">
        <v>1219</v>
      </c>
      <c r="B144" s="10" t="s">
        <v>213</v>
      </c>
      <c r="C144" s="10">
        <v>41.306956202000002</v>
      </c>
      <c r="D144" s="7" t="str">
        <f t="shared" si="23"/>
        <v>N/A</v>
      </c>
      <c r="E144" s="10">
        <v>45.705830853000002</v>
      </c>
      <c r="F144" s="7" t="str">
        <f t="shared" si="24"/>
        <v>N/A</v>
      </c>
      <c r="G144" s="10">
        <v>109.10675476999999</v>
      </c>
      <c r="H144" s="7" t="str">
        <f t="shared" si="25"/>
        <v>N/A</v>
      </c>
      <c r="I144" s="8">
        <v>10.65</v>
      </c>
      <c r="J144" s="8">
        <v>138.69999999999999</v>
      </c>
      <c r="K144" s="10" t="s">
        <v>213</v>
      </c>
      <c r="L144" s="112" t="str">
        <f t="shared" si="26"/>
        <v>N/A</v>
      </c>
    </row>
    <row r="145" spans="1:13" x14ac:dyDescent="0.2">
      <c r="A145" s="163" t="s">
        <v>409</v>
      </c>
      <c r="B145" s="10" t="s">
        <v>213</v>
      </c>
      <c r="C145" s="10">
        <v>74320626</v>
      </c>
      <c r="D145" s="7" t="str">
        <f t="shared" si="23"/>
        <v>N/A</v>
      </c>
      <c r="E145" s="10">
        <v>69188706</v>
      </c>
      <c r="F145" s="7" t="str">
        <f t="shared" si="24"/>
        <v>N/A</v>
      </c>
      <c r="G145" s="10">
        <v>34843466</v>
      </c>
      <c r="H145" s="7" t="str">
        <f t="shared" si="25"/>
        <v>N/A</v>
      </c>
      <c r="I145" s="8">
        <v>-6.91</v>
      </c>
      <c r="J145" s="8">
        <v>-49.6</v>
      </c>
      <c r="K145" s="10" t="s">
        <v>213</v>
      </c>
      <c r="L145" s="112" t="str">
        <f t="shared" si="26"/>
        <v>N/A</v>
      </c>
    </row>
    <row r="146" spans="1:13" x14ac:dyDescent="0.2">
      <c r="A146" s="163" t="s">
        <v>1220</v>
      </c>
      <c r="B146" s="10" t="s">
        <v>213</v>
      </c>
      <c r="C146" s="10">
        <v>5932.8351560999999</v>
      </c>
      <c r="D146" s="7" t="str">
        <f t="shared" si="23"/>
        <v>N/A</v>
      </c>
      <c r="E146" s="10">
        <v>6603.8661830999999</v>
      </c>
      <c r="F146" s="7" t="str">
        <f t="shared" si="24"/>
        <v>N/A</v>
      </c>
      <c r="G146" s="10">
        <v>6078.7623866000004</v>
      </c>
      <c r="H146" s="7" t="str">
        <f t="shared" si="25"/>
        <v>N/A</v>
      </c>
      <c r="I146" s="8">
        <v>11.31</v>
      </c>
      <c r="J146" s="8">
        <v>-7.95</v>
      </c>
      <c r="K146" s="10" t="s">
        <v>213</v>
      </c>
      <c r="L146" s="112" t="str">
        <f t="shared" si="26"/>
        <v>N/A</v>
      </c>
    </row>
    <row r="147" spans="1:13" x14ac:dyDescent="0.2">
      <c r="A147" s="163" t="s">
        <v>410</v>
      </c>
      <c r="B147" s="10" t="s">
        <v>213</v>
      </c>
      <c r="C147" s="10">
        <v>178116075</v>
      </c>
      <c r="D147" s="7" t="str">
        <f t="shared" ref="D147:D160" si="27">IF($B147="N/A","N/A",IF(C147&gt;10,"No",IF(C147&lt;-10,"No","Yes")))</f>
        <v>N/A</v>
      </c>
      <c r="E147" s="10">
        <v>165870194</v>
      </c>
      <c r="F147" s="7" t="str">
        <f t="shared" ref="F147:F160" si="28">IF($B147="N/A","N/A",IF(E147&gt;10,"No",IF(E147&lt;-10,"No","Yes")))</f>
        <v>N/A</v>
      </c>
      <c r="G147" s="10">
        <v>190967572</v>
      </c>
      <c r="H147" s="7" t="str">
        <f t="shared" ref="H147:H160" si="29">IF($B147="N/A","N/A",IF(G147&gt;10,"No",IF(G147&lt;-10,"No","Yes")))</f>
        <v>N/A</v>
      </c>
      <c r="I147" s="8">
        <v>-6.88</v>
      </c>
      <c r="J147" s="8">
        <v>15.13</v>
      </c>
      <c r="K147" s="10" t="s">
        <v>213</v>
      </c>
      <c r="L147" s="112" t="str">
        <f t="shared" si="26"/>
        <v>N/A</v>
      </c>
    </row>
    <row r="148" spans="1:13" x14ac:dyDescent="0.2">
      <c r="A148" s="163" t="s">
        <v>1221</v>
      </c>
      <c r="B148" s="10" t="s">
        <v>213</v>
      </c>
      <c r="C148" s="10">
        <v>8563.6845520999996</v>
      </c>
      <c r="D148" s="7" t="str">
        <f t="shared" si="27"/>
        <v>N/A</v>
      </c>
      <c r="E148" s="10">
        <v>9566.8585765000007</v>
      </c>
      <c r="F148" s="7" t="str">
        <f t="shared" si="28"/>
        <v>N/A</v>
      </c>
      <c r="G148" s="10">
        <v>12953.101268</v>
      </c>
      <c r="H148" s="7" t="str">
        <f t="shared" si="29"/>
        <v>N/A</v>
      </c>
      <c r="I148" s="8">
        <v>11.71</v>
      </c>
      <c r="J148" s="8">
        <v>35.4</v>
      </c>
      <c r="K148" s="10" t="s">
        <v>213</v>
      </c>
      <c r="L148" s="112" t="str">
        <f t="shared" si="26"/>
        <v>N/A</v>
      </c>
    </row>
    <row r="149" spans="1:13" x14ac:dyDescent="0.2">
      <c r="A149" s="163" t="s">
        <v>411</v>
      </c>
      <c r="B149" s="10" t="s">
        <v>213</v>
      </c>
      <c r="C149" s="10">
        <v>32085</v>
      </c>
      <c r="D149" s="7" t="str">
        <f t="shared" si="27"/>
        <v>N/A</v>
      </c>
      <c r="E149" s="10">
        <v>22346</v>
      </c>
      <c r="F149" s="7" t="str">
        <f t="shared" si="28"/>
        <v>N/A</v>
      </c>
      <c r="G149" s="10">
        <v>245571</v>
      </c>
      <c r="H149" s="7" t="str">
        <f t="shared" si="29"/>
        <v>N/A</v>
      </c>
      <c r="I149" s="8">
        <v>-30.4</v>
      </c>
      <c r="J149" s="8">
        <v>998.9</v>
      </c>
      <c r="K149" s="10" t="s">
        <v>213</v>
      </c>
      <c r="L149" s="112" t="str">
        <f t="shared" si="26"/>
        <v>N/A</v>
      </c>
    </row>
    <row r="150" spans="1:13" x14ac:dyDescent="0.2">
      <c r="A150" s="163" t="s">
        <v>1222</v>
      </c>
      <c r="B150" s="10" t="s">
        <v>213</v>
      </c>
      <c r="C150" s="10">
        <v>121.07547169999999</v>
      </c>
      <c r="D150" s="7" t="str">
        <f t="shared" si="27"/>
        <v>N/A</v>
      </c>
      <c r="E150" s="10">
        <v>90.104838709999996</v>
      </c>
      <c r="F150" s="7" t="str">
        <f t="shared" si="28"/>
        <v>N/A</v>
      </c>
      <c r="G150" s="10">
        <v>858.63986014</v>
      </c>
      <c r="H150" s="7" t="str">
        <f t="shared" si="29"/>
        <v>N/A</v>
      </c>
      <c r="I150" s="8">
        <v>-25.6</v>
      </c>
      <c r="J150" s="8">
        <v>852.9</v>
      </c>
      <c r="K150" s="10" t="s">
        <v>213</v>
      </c>
      <c r="L150" s="112" t="str">
        <f t="shared" si="26"/>
        <v>N/A</v>
      </c>
    </row>
    <row r="151" spans="1:13" x14ac:dyDescent="0.2">
      <c r="A151" s="163" t="s">
        <v>412</v>
      </c>
      <c r="B151" s="10" t="s">
        <v>213</v>
      </c>
      <c r="C151" s="10">
        <v>0</v>
      </c>
      <c r="D151" s="7" t="str">
        <f t="shared" si="27"/>
        <v>N/A</v>
      </c>
      <c r="E151" s="10">
        <v>0</v>
      </c>
      <c r="F151" s="7" t="str">
        <f t="shared" si="28"/>
        <v>N/A</v>
      </c>
      <c r="G151" s="10">
        <v>0</v>
      </c>
      <c r="H151" s="7" t="str">
        <f t="shared" si="29"/>
        <v>N/A</v>
      </c>
      <c r="I151" s="8" t="s">
        <v>1749</v>
      </c>
      <c r="J151" s="8" t="s">
        <v>1749</v>
      </c>
      <c r="K151" s="10" t="s">
        <v>213</v>
      </c>
      <c r="L151" s="112" t="str">
        <f t="shared" si="26"/>
        <v>N/A</v>
      </c>
    </row>
    <row r="152" spans="1:13" x14ac:dyDescent="0.2">
      <c r="A152" s="163" t="s">
        <v>1223</v>
      </c>
      <c r="B152" s="10" t="s">
        <v>213</v>
      </c>
      <c r="C152" s="10" t="s">
        <v>1749</v>
      </c>
      <c r="D152" s="7" t="str">
        <f t="shared" si="27"/>
        <v>N/A</v>
      </c>
      <c r="E152" s="10" t="s">
        <v>1749</v>
      </c>
      <c r="F152" s="7" t="str">
        <f t="shared" si="28"/>
        <v>N/A</v>
      </c>
      <c r="G152" s="10" t="s">
        <v>1749</v>
      </c>
      <c r="H152" s="7" t="str">
        <f t="shared" si="29"/>
        <v>N/A</v>
      </c>
      <c r="I152" s="8" t="s">
        <v>1749</v>
      </c>
      <c r="J152" s="8" t="s">
        <v>1749</v>
      </c>
      <c r="K152" s="10" t="s">
        <v>213</v>
      </c>
      <c r="L152" s="112" t="str">
        <f t="shared" si="26"/>
        <v>N/A</v>
      </c>
    </row>
    <row r="153" spans="1:13" x14ac:dyDescent="0.2">
      <c r="A153" s="163" t="s">
        <v>413</v>
      </c>
      <c r="B153" s="10" t="s">
        <v>213</v>
      </c>
      <c r="C153" s="10">
        <v>0</v>
      </c>
      <c r="D153" s="7" t="str">
        <f t="shared" si="27"/>
        <v>N/A</v>
      </c>
      <c r="E153" s="10">
        <v>0</v>
      </c>
      <c r="F153" s="7" t="str">
        <f t="shared" si="28"/>
        <v>N/A</v>
      </c>
      <c r="G153" s="10">
        <v>0</v>
      </c>
      <c r="H153" s="7" t="str">
        <f t="shared" si="29"/>
        <v>N/A</v>
      </c>
      <c r="I153" s="8" t="s">
        <v>1749</v>
      </c>
      <c r="J153" s="8" t="s">
        <v>1749</v>
      </c>
      <c r="K153" s="10" t="s">
        <v>213</v>
      </c>
      <c r="L153" s="112" t="str">
        <f t="shared" si="26"/>
        <v>N/A</v>
      </c>
      <c r="M153" s="41"/>
    </row>
    <row r="154" spans="1:13" x14ac:dyDescent="0.2">
      <c r="A154" s="163" t="s">
        <v>1224</v>
      </c>
      <c r="B154" s="10" t="s">
        <v>213</v>
      </c>
      <c r="C154" s="10" t="s">
        <v>1749</v>
      </c>
      <c r="D154" s="7" t="str">
        <f t="shared" si="27"/>
        <v>N/A</v>
      </c>
      <c r="E154" s="10" t="s">
        <v>1749</v>
      </c>
      <c r="F154" s="7" t="str">
        <f t="shared" si="28"/>
        <v>N/A</v>
      </c>
      <c r="G154" s="10" t="s">
        <v>1749</v>
      </c>
      <c r="H154" s="7" t="str">
        <f t="shared" si="29"/>
        <v>N/A</v>
      </c>
      <c r="I154" s="8" t="s">
        <v>1749</v>
      </c>
      <c r="J154" s="8" t="s">
        <v>1749</v>
      </c>
      <c r="K154" s="10" t="s">
        <v>213</v>
      </c>
      <c r="L154" s="112" t="str">
        <f t="shared" si="26"/>
        <v>N/A</v>
      </c>
      <c r="M154" s="42"/>
    </row>
    <row r="155" spans="1:13" x14ac:dyDescent="0.2">
      <c r="A155" s="163" t="s">
        <v>414</v>
      </c>
      <c r="B155" s="10" t="s">
        <v>213</v>
      </c>
      <c r="C155" s="10">
        <v>0</v>
      </c>
      <c r="D155" s="7" t="str">
        <f t="shared" si="27"/>
        <v>N/A</v>
      </c>
      <c r="E155" s="10">
        <v>0</v>
      </c>
      <c r="F155" s="7" t="str">
        <f t="shared" si="28"/>
        <v>N/A</v>
      </c>
      <c r="G155" s="10">
        <v>0</v>
      </c>
      <c r="H155" s="7" t="str">
        <f t="shared" si="29"/>
        <v>N/A</v>
      </c>
      <c r="I155" s="8" t="s">
        <v>1749</v>
      </c>
      <c r="J155" s="8" t="s">
        <v>1749</v>
      </c>
      <c r="K155" s="10" t="s">
        <v>213</v>
      </c>
      <c r="L155" s="112" t="str">
        <f t="shared" si="26"/>
        <v>N/A</v>
      </c>
    </row>
    <row r="156" spans="1:13" x14ac:dyDescent="0.2">
      <c r="A156" s="163" t="s">
        <v>1225</v>
      </c>
      <c r="B156" s="10" t="s">
        <v>213</v>
      </c>
      <c r="C156" s="10" t="s">
        <v>1749</v>
      </c>
      <c r="D156" s="7" t="str">
        <f t="shared" si="27"/>
        <v>N/A</v>
      </c>
      <c r="E156" s="10" t="s">
        <v>1749</v>
      </c>
      <c r="F156" s="7" t="str">
        <f t="shared" si="28"/>
        <v>N/A</v>
      </c>
      <c r="G156" s="10" t="s">
        <v>1749</v>
      </c>
      <c r="H156" s="7" t="str">
        <f t="shared" si="29"/>
        <v>N/A</v>
      </c>
      <c r="I156" s="8" t="s">
        <v>1749</v>
      </c>
      <c r="J156" s="8" t="s">
        <v>1749</v>
      </c>
      <c r="K156" s="10" t="s">
        <v>213</v>
      </c>
      <c r="L156" s="112" t="str">
        <f t="shared" si="26"/>
        <v>N/A</v>
      </c>
    </row>
    <row r="157" spans="1:13" x14ac:dyDescent="0.2">
      <c r="A157" s="163" t="s">
        <v>415</v>
      </c>
      <c r="B157" s="10" t="s">
        <v>213</v>
      </c>
      <c r="C157" s="10">
        <v>0</v>
      </c>
      <c r="D157" s="7" t="str">
        <f t="shared" si="27"/>
        <v>N/A</v>
      </c>
      <c r="E157" s="10">
        <v>0</v>
      </c>
      <c r="F157" s="7" t="str">
        <f t="shared" si="28"/>
        <v>N/A</v>
      </c>
      <c r="G157" s="10">
        <v>0</v>
      </c>
      <c r="H157" s="7" t="str">
        <f t="shared" si="29"/>
        <v>N/A</v>
      </c>
      <c r="I157" s="8" t="s">
        <v>1749</v>
      </c>
      <c r="J157" s="8" t="s">
        <v>1749</v>
      </c>
      <c r="K157" s="10" t="s">
        <v>213</v>
      </c>
      <c r="L157" s="112" t="str">
        <f t="shared" si="26"/>
        <v>N/A</v>
      </c>
    </row>
    <row r="158" spans="1:13" x14ac:dyDescent="0.2">
      <c r="A158" s="163" t="s">
        <v>1226</v>
      </c>
      <c r="B158" s="10" t="s">
        <v>213</v>
      </c>
      <c r="C158" s="10" t="s">
        <v>1749</v>
      </c>
      <c r="D158" s="7" t="str">
        <f t="shared" si="27"/>
        <v>N/A</v>
      </c>
      <c r="E158" s="10" t="s">
        <v>1749</v>
      </c>
      <c r="F158" s="7" t="str">
        <f t="shared" si="28"/>
        <v>N/A</v>
      </c>
      <c r="G158" s="10" t="s">
        <v>1749</v>
      </c>
      <c r="H158" s="7" t="str">
        <f t="shared" si="29"/>
        <v>N/A</v>
      </c>
      <c r="I158" s="8" t="s">
        <v>1749</v>
      </c>
      <c r="J158" s="8" t="s">
        <v>1749</v>
      </c>
      <c r="K158" s="10" t="s">
        <v>213</v>
      </c>
      <c r="L158" s="112" t="str">
        <f t="shared" si="26"/>
        <v>N/A</v>
      </c>
    </row>
    <row r="159" spans="1:13" ht="25.5" x14ac:dyDescent="0.2">
      <c r="A159" s="163" t="s">
        <v>416</v>
      </c>
      <c r="B159" s="10" t="s">
        <v>213</v>
      </c>
      <c r="C159" s="10">
        <v>0</v>
      </c>
      <c r="D159" s="7" t="str">
        <f t="shared" si="27"/>
        <v>N/A</v>
      </c>
      <c r="E159" s="10">
        <v>0</v>
      </c>
      <c r="F159" s="7" t="str">
        <f t="shared" si="28"/>
        <v>N/A</v>
      </c>
      <c r="G159" s="10">
        <v>0</v>
      </c>
      <c r="H159" s="7" t="str">
        <f t="shared" si="29"/>
        <v>N/A</v>
      </c>
      <c r="I159" s="8" t="s">
        <v>1749</v>
      </c>
      <c r="J159" s="8" t="s">
        <v>1749</v>
      </c>
      <c r="K159" s="10" t="s">
        <v>213</v>
      </c>
      <c r="L159" s="112" t="str">
        <f t="shared" ref="L159:L160" si="30">IF(J159="Div by 0", "N/A", IF(K159="N/A","N/A", IF(J159&gt;VALUE(MID(K159,1,2)), "No", IF(J159&lt;-1*VALUE(MID(K159,1,2)), "No", "Yes"))))</f>
        <v>N/A</v>
      </c>
    </row>
    <row r="160" spans="1:13" ht="25.5" x14ac:dyDescent="0.2">
      <c r="A160" s="163" t="s">
        <v>1227</v>
      </c>
      <c r="B160" s="10" t="s">
        <v>213</v>
      </c>
      <c r="C160" s="10" t="s">
        <v>1749</v>
      </c>
      <c r="D160" s="7" t="str">
        <f t="shared" si="27"/>
        <v>N/A</v>
      </c>
      <c r="E160" s="10" t="s">
        <v>1749</v>
      </c>
      <c r="F160" s="7" t="str">
        <f t="shared" si="28"/>
        <v>N/A</v>
      </c>
      <c r="G160" s="10" t="s">
        <v>1749</v>
      </c>
      <c r="H160" s="7" t="str">
        <f t="shared" si="29"/>
        <v>N/A</v>
      </c>
      <c r="I160" s="8" t="s">
        <v>1749</v>
      </c>
      <c r="J160" s="8" t="s">
        <v>1749</v>
      </c>
      <c r="K160" s="10" t="s">
        <v>213</v>
      </c>
      <c r="L160" s="112" t="str">
        <f t="shared" si="30"/>
        <v>N/A</v>
      </c>
    </row>
    <row r="161" spans="1:16" ht="25.5" x14ac:dyDescent="0.2">
      <c r="A161" s="163" t="s">
        <v>417</v>
      </c>
      <c r="B161" s="10" t="s">
        <v>213</v>
      </c>
      <c r="C161" s="10">
        <v>0</v>
      </c>
      <c r="D161" s="10" t="s">
        <v>213</v>
      </c>
      <c r="E161" s="10">
        <v>0</v>
      </c>
      <c r="F161" s="10" t="s">
        <v>213</v>
      </c>
      <c r="G161" s="10">
        <v>0</v>
      </c>
      <c r="H161" s="10" t="s">
        <v>213</v>
      </c>
      <c r="I161" s="8" t="s">
        <v>1749</v>
      </c>
      <c r="J161" s="8" t="s">
        <v>1749</v>
      </c>
      <c r="K161" s="10" t="s">
        <v>213</v>
      </c>
      <c r="L161" s="112" t="str">
        <f>IF(J161="Div by 0", "N/A", IF(K161="N/A","N/A", IF(J161&gt;VALUE(MID(K161,1,2)), "No", IF(J161&lt;-1*VALUE(MID(K161,1,2)), "No", "Yes"))))</f>
        <v>N/A</v>
      </c>
    </row>
    <row r="162" spans="1:16" ht="25.5" x14ac:dyDescent="0.2">
      <c r="A162" s="163" t="s">
        <v>1228</v>
      </c>
      <c r="B162" s="10" t="s">
        <v>213</v>
      </c>
      <c r="C162" s="10" t="s">
        <v>1749</v>
      </c>
      <c r="D162" s="10" t="s">
        <v>213</v>
      </c>
      <c r="E162" s="10" t="s">
        <v>1749</v>
      </c>
      <c r="F162" s="10" t="s">
        <v>213</v>
      </c>
      <c r="G162" s="10" t="s">
        <v>1749</v>
      </c>
      <c r="H162" s="10" t="s">
        <v>213</v>
      </c>
      <c r="I162" s="8" t="s">
        <v>1749</v>
      </c>
      <c r="J162" s="8" t="s">
        <v>1749</v>
      </c>
      <c r="K162" s="10" t="s">
        <v>213</v>
      </c>
      <c r="L162" s="112" t="str">
        <f>IF(J162="Div by 0", "N/A", IF(K162="N/A","N/A", IF(J162&gt;VALUE(MID(K162,1,2)), "No", IF(J162&lt;-1*VALUE(MID(K162,1,2)), "No", "Yes"))))</f>
        <v>N/A</v>
      </c>
    </row>
    <row r="163" spans="1:16" ht="25.5" x14ac:dyDescent="0.2">
      <c r="A163" s="163" t="s">
        <v>418</v>
      </c>
      <c r="B163" s="10" t="s">
        <v>213</v>
      </c>
      <c r="C163" s="10">
        <v>0</v>
      </c>
      <c r="D163" s="10" t="s">
        <v>213</v>
      </c>
      <c r="E163" s="10">
        <v>0</v>
      </c>
      <c r="F163" s="10" t="s">
        <v>213</v>
      </c>
      <c r="G163" s="10">
        <v>0</v>
      </c>
      <c r="H163" s="10" t="s">
        <v>213</v>
      </c>
      <c r="I163" s="8" t="s">
        <v>1749</v>
      </c>
      <c r="J163" s="8" t="s">
        <v>1749</v>
      </c>
      <c r="K163" s="10" t="s">
        <v>213</v>
      </c>
      <c r="L163" s="112" t="str">
        <f>IF(J163="Div by 0", "N/A", IF(K163="N/A","N/A", IF(J163&gt;VALUE(MID(K163,1,2)), "No", IF(J163&lt;-1*VALUE(MID(K163,1,2)), "No", "Yes"))))</f>
        <v>N/A</v>
      </c>
      <c r="N163" s="42"/>
    </row>
    <row r="164" spans="1:16" x14ac:dyDescent="0.2">
      <c r="A164" s="163" t="s">
        <v>1242</v>
      </c>
      <c r="B164" s="94" t="s">
        <v>213</v>
      </c>
      <c r="C164" s="94">
        <v>2954.6756061999999</v>
      </c>
      <c r="D164" s="95" t="str">
        <f t="shared" ref="D164" si="31">IF($B164="N/A","N/A",IF(C164&gt;10,"No",IF(C164&lt;-10,"No","Yes")))</f>
        <v>N/A</v>
      </c>
      <c r="E164" s="94">
        <v>3129.1094157000002</v>
      </c>
      <c r="F164" s="95" t="str">
        <f t="shared" ref="F164" si="32">IF($B164="N/A","N/A",IF(E164&gt;10,"No",IF(E164&lt;-10,"No","Yes")))</f>
        <v>N/A</v>
      </c>
      <c r="G164" s="94">
        <v>2590.5483466999999</v>
      </c>
      <c r="H164" s="95" t="str">
        <f t="shared" ref="H164" si="33">IF($B164="N/A","N/A",IF(G164&gt;10,"No",IF(G164&lt;-10,"No","Yes")))</f>
        <v>N/A</v>
      </c>
      <c r="I164" s="96">
        <v>5.9039999999999999</v>
      </c>
      <c r="J164" s="96">
        <v>-17.2</v>
      </c>
      <c r="K164" s="97" t="s">
        <v>739</v>
      </c>
      <c r="L164" s="114" t="str">
        <f>IF(J164="Div by 0", "N/A", IF(OR(J164="N/A",K164="N/A"),"N/A", IF(J164&gt;VALUE(MID(K164,1,2)), "No", IF(J164&lt;-1*VALUE(MID(K164,1,2)), "No", "Yes"))))</f>
        <v>Yes</v>
      </c>
      <c r="N164" s="42"/>
    </row>
    <row r="165" spans="1:16" x14ac:dyDescent="0.2">
      <c r="A165" s="163" t="s">
        <v>1229</v>
      </c>
      <c r="B165" s="10" t="s">
        <v>213</v>
      </c>
      <c r="C165" s="10">
        <v>2239.0859553999999</v>
      </c>
      <c r="D165" s="7" t="str">
        <f t="shared" ref="D165:D171" si="34">IF($B165="N/A","N/A",IF(C165&gt;10,"No",IF(C165&lt;-10,"No","Yes")))</f>
        <v>N/A</v>
      </c>
      <c r="E165" s="10">
        <v>2341.7054179000002</v>
      </c>
      <c r="F165" s="7" t="str">
        <f t="shared" ref="F165:F171" si="35">IF($B165="N/A","N/A",IF(E165&gt;10,"No",IF(E165&lt;-10,"No","Yes")))</f>
        <v>N/A</v>
      </c>
      <c r="G165" s="10">
        <v>2013.9941781</v>
      </c>
      <c r="H165" s="7" t="str">
        <f t="shared" ref="H165:H171" si="36">IF($B165="N/A","N/A",IF(G165&gt;10,"No",IF(G165&lt;-10,"No","Yes")))</f>
        <v>N/A</v>
      </c>
      <c r="I165" s="8">
        <v>4.5830000000000002</v>
      </c>
      <c r="J165" s="8">
        <v>-14</v>
      </c>
      <c r="K165" s="28" t="s">
        <v>739</v>
      </c>
      <c r="L165" s="112" t="str">
        <f>IF(J165="Div by 0", "N/A", IF(OR(J165="N/A",K165="N/A"),"N/A", IF(J165&gt;VALUE(MID(K165,1,2)), "No", IF(J165&lt;-1*VALUE(MID(K165,1,2)), "No", "Yes"))))</f>
        <v>Yes</v>
      </c>
      <c r="N165" s="42"/>
    </row>
    <row r="166" spans="1:16" x14ac:dyDescent="0.2">
      <c r="A166" s="163" t="s">
        <v>1230</v>
      </c>
      <c r="B166" s="10" t="s">
        <v>213</v>
      </c>
      <c r="C166" s="10">
        <v>3399.6889618</v>
      </c>
      <c r="D166" s="7" t="str">
        <f t="shared" si="34"/>
        <v>N/A</v>
      </c>
      <c r="E166" s="10">
        <v>3630.2752973000001</v>
      </c>
      <c r="F166" s="7" t="str">
        <f t="shared" si="35"/>
        <v>N/A</v>
      </c>
      <c r="G166" s="10">
        <v>2970.1339736999998</v>
      </c>
      <c r="H166" s="7" t="str">
        <f t="shared" si="36"/>
        <v>N/A</v>
      </c>
      <c r="I166" s="8">
        <v>6.7830000000000004</v>
      </c>
      <c r="J166" s="8">
        <v>-18.2</v>
      </c>
      <c r="K166" s="28" t="s">
        <v>739</v>
      </c>
      <c r="L166" s="112" t="str">
        <f t="shared" ref="L166" si="37">IF(J166="Div by 0", "N/A", IF(OR(J166="N/A",K166="N/A"),"N/A", IF(J166&gt;VALUE(MID(K166,1,2)), "No", IF(J166&lt;-1*VALUE(MID(K166,1,2)), "No", "Yes"))))</f>
        <v>Yes</v>
      </c>
      <c r="O166" s="42"/>
      <c r="P166" s="42"/>
    </row>
    <row r="167" spans="1:16" s="42" customFormat="1" x14ac:dyDescent="0.2">
      <c r="A167" s="171" t="s">
        <v>733</v>
      </c>
      <c r="B167" s="10" t="s">
        <v>213</v>
      </c>
      <c r="C167" s="1" t="s">
        <v>213</v>
      </c>
      <c r="D167" s="7" t="str">
        <f t="shared" si="34"/>
        <v>N/A</v>
      </c>
      <c r="E167" s="1">
        <v>0</v>
      </c>
      <c r="F167" s="7" t="str">
        <f t="shared" si="35"/>
        <v>N/A</v>
      </c>
      <c r="G167" s="1">
        <v>0</v>
      </c>
      <c r="H167" s="7" t="str">
        <f t="shared" si="36"/>
        <v>N/A</v>
      </c>
      <c r="I167" s="8" t="s">
        <v>213</v>
      </c>
      <c r="J167" s="8" t="s">
        <v>1749</v>
      </c>
      <c r="K167" s="10" t="s">
        <v>213</v>
      </c>
      <c r="L167" s="112" t="str">
        <f>IF(J167="Div by 0", "N/A", IF(K167="N/A","N/A", IF(J167&gt;VALUE(MID(K167,1,2)), "No", IF(J167&lt;-1*VALUE(MID(K167,1,2)), "No", "Yes"))))</f>
        <v>N/A</v>
      </c>
      <c r="M167" s="26"/>
      <c r="N167" s="26"/>
      <c r="O167" s="41"/>
      <c r="P167" s="41"/>
    </row>
    <row r="168" spans="1:16" s="41" customFormat="1" x14ac:dyDescent="0.2">
      <c r="A168" s="171" t="s">
        <v>734</v>
      </c>
      <c r="B168" s="10" t="s">
        <v>213</v>
      </c>
      <c r="C168" s="9" t="s">
        <v>213</v>
      </c>
      <c r="D168" s="7" t="str">
        <f t="shared" si="34"/>
        <v>N/A</v>
      </c>
      <c r="E168" s="9">
        <v>0</v>
      </c>
      <c r="F168" s="7" t="str">
        <f t="shared" si="35"/>
        <v>N/A</v>
      </c>
      <c r="G168" s="9">
        <v>0</v>
      </c>
      <c r="H168" s="7" t="str">
        <f t="shared" si="36"/>
        <v>N/A</v>
      </c>
      <c r="I168" s="8" t="s">
        <v>213</v>
      </c>
      <c r="J168" s="8" t="s">
        <v>1749</v>
      </c>
      <c r="K168" s="10" t="s">
        <v>213</v>
      </c>
      <c r="L168" s="112" t="str">
        <f>IF(J168="Div by 0", "N/A", IF(K168="N/A","N/A", IF(J168&gt;VALUE(MID(K168,1,2)), "No", IF(J168&lt;-1*VALUE(MID(K168,1,2)), "No", "Yes"))))</f>
        <v>N/A</v>
      </c>
      <c r="M168" s="26"/>
      <c r="N168" s="26"/>
      <c r="O168" s="42"/>
      <c r="P168" s="42"/>
    </row>
    <row r="169" spans="1:16" s="42" customFormat="1" x14ac:dyDescent="0.2">
      <c r="A169" s="171" t="s">
        <v>735</v>
      </c>
      <c r="B169" s="10" t="s">
        <v>213</v>
      </c>
      <c r="C169" s="1" t="s">
        <v>213</v>
      </c>
      <c r="D169" s="7" t="str">
        <f t="shared" si="34"/>
        <v>N/A</v>
      </c>
      <c r="E169" s="1">
        <v>0</v>
      </c>
      <c r="F169" s="7" t="str">
        <f t="shared" si="35"/>
        <v>N/A</v>
      </c>
      <c r="G169" s="1">
        <v>0</v>
      </c>
      <c r="H169" s="7" t="str">
        <f t="shared" si="36"/>
        <v>N/A</v>
      </c>
      <c r="I169" s="8" t="s">
        <v>213</v>
      </c>
      <c r="J169" s="8" t="s">
        <v>1749</v>
      </c>
      <c r="K169" s="10" t="s">
        <v>213</v>
      </c>
      <c r="L169" s="112" t="str">
        <f t="shared" ref="L169:L171" si="38">IF(J169="Div by 0", "N/A", IF(K169="N/A","N/A", IF(J169&gt;VALUE(MID(K169,1,2)), "No", IF(J169&lt;-1*VALUE(MID(K169,1,2)), "No", "Yes"))))</f>
        <v>N/A</v>
      </c>
      <c r="M169" s="26"/>
      <c r="N169" s="26"/>
      <c r="O169" s="26"/>
      <c r="P169" s="26"/>
    </row>
    <row r="170" spans="1:16" x14ac:dyDescent="0.2">
      <c r="A170" s="171" t="s">
        <v>1231</v>
      </c>
      <c r="B170" s="10" t="s">
        <v>213</v>
      </c>
      <c r="C170" s="10" t="s">
        <v>213</v>
      </c>
      <c r="D170" s="7" t="str">
        <f t="shared" si="34"/>
        <v>N/A</v>
      </c>
      <c r="E170" s="10" t="s">
        <v>1749</v>
      </c>
      <c r="F170" s="7" t="str">
        <f t="shared" si="35"/>
        <v>N/A</v>
      </c>
      <c r="G170" s="10" t="s">
        <v>1749</v>
      </c>
      <c r="H170" s="7" t="str">
        <f t="shared" si="36"/>
        <v>N/A</v>
      </c>
      <c r="I170" s="8" t="s">
        <v>213</v>
      </c>
      <c r="J170" s="8" t="s">
        <v>1749</v>
      </c>
      <c r="K170" s="10" t="s">
        <v>213</v>
      </c>
      <c r="L170" s="112" t="str">
        <f t="shared" si="38"/>
        <v>N/A</v>
      </c>
    </row>
    <row r="171" spans="1:16" ht="25.5" x14ac:dyDescent="0.2">
      <c r="A171" s="172" t="s">
        <v>1232</v>
      </c>
      <c r="B171" s="173" t="s">
        <v>213</v>
      </c>
      <c r="C171" s="173" t="s">
        <v>213</v>
      </c>
      <c r="D171" s="174" t="str">
        <f t="shared" si="34"/>
        <v>N/A</v>
      </c>
      <c r="E171" s="173" t="s">
        <v>1749</v>
      </c>
      <c r="F171" s="174" t="str">
        <f t="shared" si="35"/>
        <v>N/A</v>
      </c>
      <c r="G171" s="173" t="s">
        <v>1749</v>
      </c>
      <c r="H171" s="174" t="str">
        <f t="shared" si="36"/>
        <v>N/A</v>
      </c>
      <c r="I171" s="153" t="s">
        <v>213</v>
      </c>
      <c r="J171" s="153" t="s">
        <v>1749</v>
      </c>
      <c r="K171" s="173" t="s">
        <v>213</v>
      </c>
      <c r="L171" s="123" t="str">
        <f t="shared" si="38"/>
        <v>N/A</v>
      </c>
    </row>
    <row r="172" spans="1:16" s="13" customFormat="1" ht="12" customHeight="1" x14ac:dyDescent="0.2">
      <c r="A172" s="198" t="s">
        <v>1647</v>
      </c>
      <c r="B172" s="199"/>
      <c r="C172" s="199"/>
      <c r="D172" s="199"/>
      <c r="E172" s="199"/>
      <c r="F172" s="199"/>
      <c r="G172" s="199"/>
      <c r="H172" s="199"/>
      <c r="I172" s="199"/>
      <c r="J172" s="199"/>
      <c r="K172" s="199"/>
      <c r="L172" s="200"/>
    </row>
    <row r="173" spans="1:16" s="13" customFormat="1" ht="12.75" customHeight="1" x14ac:dyDescent="0.2">
      <c r="A173" s="193" t="s">
        <v>1645</v>
      </c>
      <c r="B173" s="194"/>
      <c r="C173" s="194"/>
      <c r="D173" s="194"/>
      <c r="E173" s="194"/>
      <c r="F173" s="194"/>
      <c r="G173" s="194"/>
      <c r="H173" s="194"/>
      <c r="I173" s="194"/>
      <c r="J173" s="194"/>
      <c r="K173" s="194"/>
      <c r="L173" s="195"/>
    </row>
    <row r="174" spans="1:16" s="13" customFormat="1" x14ac:dyDescent="0.2">
      <c r="A174" s="196" t="s">
        <v>1743</v>
      </c>
      <c r="B174" s="196"/>
      <c r="C174" s="196"/>
      <c r="D174" s="196"/>
      <c r="E174" s="196"/>
      <c r="F174" s="196"/>
      <c r="G174" s="196"/>
      <c r="H174" s="196"/>
      <c r="I174" s="196"/>
      <c r="J174" s="196"/>
      <c r="K174" s="196"/>
      <c r="L174" s="197"/>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49"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1" activePane="bottomRight" state="frozen"/>
      <selection activeCell="L3" sqref="L3"/>
      <selection pane="topRight" activeCell="L3" sqref="L3"/>
      <selection pane="bottomLeft" activeCell="L3" sqref="L3"/>
      <selection pane="bottomRight" activeCell="A3" sqref="A3:L3"/>
    </sheetView>
  </sheetViews>
  <sheetFormatPr defaultColWidth="9.140625" defaultRowHeight="12.75" x14ac:dyDescent="0.2"/>
  <cols>
    <col min="1" max="1" width="77.28515625" style="34" customWidth="1"/>
    <col min="2" max="2" width="18.7109375"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0.42578125" style="13" customWidth="1"/>
    <col min="12" max="12" width="27.5703125" style="26" customWidth="1"/>
    <col min="13" max="16384" width="9.140625" style="26"/>
  </cols>
  <sheetData>
    <row r="1" spans="1:12" s="12" customFormat="1" ht="18.75" customHeight="1" x14ac:dyDescent="0.2">
      <c r="A1" s="184" t="s">
        <v>1713</v>
      </c>
      <c r="B1" s="185"/>
      <c r="C1" s="185"/>
      <c r="D1" s="185"/>
      <c r="E1" s="185"/>
      <c r="F1" s="185"/>
      <c r="G1" s="185"/>
      <c r="H1" s="185"/>
      <c r="I1" s="185"/>
      <c r="J1" s="185"/>
      <c r="K1" s="185"/>
      <c r="L1" s="186"/>
    </row>
    <row r="2" spans="1:12" ht="55.5" customHeight="1" x14ac:dyDescent="0.2">
      <c r="A2" s="207" t="s">
        <v>1607</v>
      </c>
      <c r="B2" s="208"/>
      <c r="C2" s="208"/>
      <c r="D2" s="208"/>
      <c r="E2" s="208"/>
      <c r="F2" s="208"/>
      <c r="G2" s="208"/>
      <c r="H2" s="208"/>
      <c r="I2" s="208"/>
      <c r="J2" s="208"/>
      <c r="K2" s="208"/>
      <c r="L2" s="209"/>
    </row>
    <row r="3" spans="1:12" s="13" customFormat="1" x14ac:dyDescent="0.2">
      <c r="A3" s="201" t="s">
        <v>1748</v>
      </c>
      <c r="B3" s="202"/>
      <c r="C3" s="202"/>
      <c r="D3" s="202"/>
      <c r="E3" s="202"/>
      <c r="F3" s="202"/>
      <c r="G3" s="202"/>
      <c r="H3" s="202"/>
      <c r="I3" s="202"/>
      <c r="J3" s="202"/>
      <c r="K3" s="202"/>
      <c r="L3" s="203"/>
    </row>
    <row r="4" spans="1:12" x14ac:dyDescent="0.2">
      <c r="A4" s="210" t="s">
        <v>650</v>
      </c>
      <c r="B4" s="211"/>
      <c r="C4" s="211"/>
      <c r="D4" s="211"/>
      <c r="E4" s="211"/>
      <c r="F4" s="211"/>
      <c r="G4" s="211"/>
      <c r="H4" s="211"/>
      <c r="I4" s="211"/>
      <c r="J4" s="211"/>
      <c r="K4" s="211"/>
      <c r="L4" s="212"/>
    </row>
    <row r="5" spans="1:12" ht="51" x14ac:dyDescent="0.2">
      <c r="A5" s="147" t="s">
        <v>11</v>
      </c>
      <c r="B5" s="116" t="s">
        <v>212</v>
      </c>
      <c r="C5" s="116" t="s">
        <v>651</v>
      </c>
      <c r="D5" s="116" t="s">
        <v>1717</v>
      </c>
      <c r="E5" s="116" t="s">
        <v>652</v>
      </c>
      <c r="F5" s="116" t="s">
        <v>1718</v>
      </c>
      <c r="G5" s="116" t="s">
        <v>1719</v>
      </c>
      <c r="H5" s="116" t="s">
        <v>1714</v>
      </c>
      <c r="I5" s="148" t="s">
        <v>1716</v>
      </c>
      <c r="J5" s="148" t="s">
        <v>1715</v>
      </c>
      <c r="K5" s="149" t="s">
        <v>744</v>
      </c>
      <c r="L5" s="150" t="s">
        <v>743</v>
      </c>
    </row>
    <row r="6" spans="1:12" x14ac:dyDescent="0.2">
      <c r="A6" s="145" t="s">
        <v>0</v>
      </c>
      <c r="B6" s="1" t="s">
        <v>213</v>
      </c>
      <c r="C6" s="1">
        <v>233249</v>
      </c>
      <c r="D6" s="7" t="str">
        <f t="shared" ref="D6:D11" si="0">IF($B6="N/A","N/A",IF(C6&gt;10,"No",IF(C6&lt;-10,"No","Yes")))</f>
        <v>N/A</v>
      </c>
      <c r="E6" s="1">
        <v>222987</v>
      </c>
      <c r="F6" s="7" t="str">
        <f t="shared" ref="F6:F11" si="1">IF($B6="N/A","N/A",IF(E6&gt;10,"No",IF(E6&lt;-10,"No","Yes")))</f>
        <v>N/A</v>
      </c>
      <c r="G6" s="1">
        <v>241243</v>
      </c>
      <c r="H6" s="7" t="str">
        <f t="shared" ref="H6:H11" si="2">IF($B6="N/A","N/A",IF(G6&gt;10,"No",IF(G6&lt;-10,"No","Yes")))</f>
        <v>N/A</v>
      </c>
      <c r="I6" s="8">
        <v>-4.4000000000000004</v>
      </c>
      <c r="J6" s="8">
        <v>8.1869999999999994</v>
      </c>
      <c r="K6" s="1" t="s">
        <v>739</v>
      </c>
      <c r="L6" s="112" t="str">
        <f t="shared" ref="L6:L14" si="3">IF(J6="Div by 0", "N/A", IF(K6="N/A","N/A", IF(J6&gt;VALUE(MID(K6,1,2)), "No", IF(J6&lt;-1*VALUE(MID(K6,1,2)), "No", "Yes"))))</f>
        <v>Yes</v>
      </c>
    </row>
    <row r="7" spans="1:12" x14ac:dyDescent="0.2">
      <c r="A7" s="145" t="s">
        <v>100</v>
      </c>
      <c r="B7" s="30" t="s">
        <v>213</v>
      </c>
      <c r="C7" s="1">
        <v>21246</v>
      </c>
      <c r="D7" s="7" t="str">
        <f t="shared" si="0"/>
        <v>N/A</v>
      </c>
      <c r="E7" s="1">
        <v>18268</v>
      </c>
      <c r="F7" s="7" t="str">
        <f t="shared" si="1"/>
        <v>N/A</v>
      </c>
      <c r="G7" s="1">
        <v>17777</v>
      </c>
      <c r="H7" s="7" t="str">
        <f t="shared" si="2"/>
        <v>N/A</v>
      </c>
      <c r="I7" s="8">
        <v>-14</v>
      </c>
      <c r="J7" s="8">
        <v>-2.69</v>
      </c>
      <c r="K7" s="30" t="s">
        <v>739</v>
      </c>
      <c r="L7" s="112" t="str">
        <f t="shared" si="3"/>
        <v>Yes</v>
      </c>
    </row>
    <row r="8" spans="1:12" x14ac:dyDescent="0.2">
      <c r="A8" s="145" t="s">
        <v>101</v>
      </c>
      <c r="B8" s="30" t="s">
        <v>213</v>
      </c>
      <c r="C8" s="1">
        <v>44904</v>
      </c>
      <c r="D8" s="7" t="str">
        <f t="shared" si="0"/>
        <v>N/A</v>
      </c>
      <c r="E8" s="1">
        <v>44536</v>
      </c>
      <c r="F8" s="7" t="str">
        <f t="shared" si="1"/>
        <v>N/A</v>
      </c>
      <c r="G8" s="1">
        <v>45862</v>
      </c>
      <c r="H8" s="7" t="str">
        <f t="shared" si="2"/>
        <v>N/A</v>
      </c>
      <c r="I8" s="8">
        <v>-0.82</v>
      </c>
      <c r="J8" s="8">
        <v>2.9769999999999999</v>
      </c>
      <c r="K8" s="30" t="s">
        <v>739</v>
      </c>
      <c r="L8" s="112" t="str">
        <f t="shared" si="3"/>
        <v>Yes</v>
      </c>
    </row>
    <row r="9" spans="1:12" x14ac:dyDescent="0.2">
      <c r="A9" s="145" t="s">
        <v>104</v>
      </c>
      <c r="B9" s="30" t="s">
        <v>213</v>
      </c>
      <c r="C9" s="1">
        <v>105172</v>
      </c>
      <c r="D9" s="7" t="str">
        <f t="shared" si="0"/>
        <v>N/A</v>
      </c>
      <c r="E9" s="1">
        <v>99812</v>
      </c>
      <c r="F9" s="7" t="str">
        <f t="shared" si="1"/>
        <v>N/A</v>
      </c>
      <c r="G9" s="1">
        <v>107343</v>
      </c>
      <c r="H9" s="7" t="str">
        <f t="shared" si="2"/>
        <v>N/A</v>
      </c>
      <c r="I9" s="8">
        <v>-5.0999999999999996</v>
      </c>
      <c r="J9" s="8">
        <v>7.5449999999999999</v>
      </c>
      <c r="K9" s="30" t="s">
        <v>739</v>
      </c>
      <c r="L9" s="112" t="str">
        <f t="shared" si="3"/>
        <v>Yes</v>
      </c>
    </row>
    <row r="10" spans="1:12" x14ac:dyDescent="0.2">
      <c r="A10" s="145" t="s">
        <v>105</v>
      </c>
      <c r="B10" s="30" t="s">
        <v>213</v>
      </c>
      <c r="C10" s="1">
        <v>61927</v>
      </c>
      <c r="D10" s="7" t="str">
        <f t="shared" si="0"/>
        <v>N/A</v>
      </c>
      <c r="E10" s="1">
        <v>60371</v>
      </c>
      <c r="F10" s="7" t="str">
        <f t="shared" si="1"/>
        <v>N/A</v>
      </c>
      <c r="G10" s="1">
        <v>70261</v>
      </c>
      <c r="H10" s="7" t="str">
        <f t="shared" si="2"/>
        <v>N/A</v>
      </c>
      <c r="I10" s="8">
        <v>-2.5099999999999998</v>
      </c>
      <c r="J10" s="8">
        <v>16.38</v>
      </c>
      <c r="K10" s="30" t="s">
        <v>739</v>
      </c>
      <c r="L10" s="112" t="str">
        <f t="shared" si="3"/>
        <v>Yes</v>
      </c>
    </row>
    <row r="11" spans="1:12" x14ac:dyDescent="0.2">
      <c r="A11" s="145" t="s">
        <v>77</v>
      </c>
      <c r="B11" s="1" t="s">
        <v>213</v>
      </c>
      <c r="C11" s="1">
        <v>194074.14</v>
      </c>
      <c r="D11" s="27" t="str">
        <f t="shared" si="0"/>
        <v>N/A</v>
      </c>
      <c r="E11" s="1">
        <v>194375.09</v>
      </c>
      <c r="F11" s="7" t="str">
        <f t="shared" si="1"/>
        <v>N/A</v>
      </c>
      <c r="G11" s="1">
        <v>190015</v>
      </c>
      <c r="H11" s="7" t="str">
        <f t="shared" si="2"/>
        <v>N/A</v>
      </c>
      <c r="I11" s="8">
        <v>0.15509999999999999</v>
      </c>
      <c r="J11" s="8">
        <v>-2.2400000000000002</v>
      </c>
      <c r="K11" s="1" t="s">
        <v>740</v>
      </c>
      <c r="L11" s="112" t="str">
        <f t="shared" si="3"/>
        <v>Yes</v>
      </c>
    </row>
    <row r="12" spans="1:12" x14ac:dyDescent="0.2">
      <c r="A12" s="145" t="s">
        <v>115</v>
      </c>
      <c r="B12" s="1" t="s">
        <v>213</v>
      </c>
      <c r="C12" s="1">
        <v>39865</v>
      </c>
      <c r="D12" s="1" t="s">
        <v>213</v>
      </c>
      <c r="E12" s="1">
        <v>38871</v>
      </c>
      <c r="F12" s="1" t="s">
        <v>213</v>
      </c>
      <c r="G12" s="1">
        <v>41358</v>
      </c>
      <c r="H12" s="1" t="s">
        <v>213</v>
      </c>
      <c r="I12" s="8">
        <v>-2.4900000000000002</v>
      </c>
      <c r="J12" s="8">
        <v>6.3979999999999997</v>
      </c>
      <c r="K12" s="1" t="s">
        <v>740</v>
      </c>
      <c r="L12" s="112" t="str">
        <f t="shared" si="3"/>
        <v>Yes</v>
      </c>
    </row>
    <row r="13" spans="1:12" x14ac:dyDescent="0.2">
      <c r="A13" s="145" t="s">
        <v>449</v>
      </c>
      <c r="B13" s="1" t="s">
        <v>213</v>
      </c>
      <c r="C13" s="1">
        <v>18182</v>
      </c>
      <c r="D13" s="1" t="s">
        <v>213</v>
      </c>
      <c r="E13" s="1">
        <v>16608</v>
      </c>
      <c r="F13" s="1" t="s">
        <v>213</v>
      </c>
      <c r="G13" s="1">
        <v>16643</v>
      </c>
      <c r="H13" s="1" t="s">
        <v>213</v>
      </c>
      <c r="I13" s="8">
        <v>-8.66</v>
      </c>
      <c r="J13" s="8">
        <v>0.2107</v>
      </c>
      <c r="K13" s="1" t="s">
        <v>740</v>
      </c>
      <c r="L13" s="112" t="str">
        <f t="shared" si="3"/>
        <v>Yes</v>
      </c>
    </row>
    <row r="14" spans="1:12" x14ac:dyDescent="0.2">
      <c r="A14" s="145" t="s">
        <v>450</v>
      </c>
      <c r="B14" s="1" t="s">
        <v>213</v>
      </c>
      <c r="C14" s="1">
        <v>18918</v>
      </c>
      <c r="D14" s="1" t="s">
        <v>213</v>
      </c>
      <c r="E14" s="1">
        <v>19285</v>
      </c>
      <c r="F14" s="1" t="s">
        <v>213</v>
      </c>
      <c r="G14" s="1">
        <v>19467</v>
      </c>
      <c r="H14" s="1" t="s">
        <v>213</v>
      </c>
      <c r="I14" s="8">
        <v>1.94</v>
      </c>
      <c r="J14" s="8">
        <v>0.94369999999999998</v>
      </c>
      <c r="K14" s="1" t="s">
        <v>740</v>
      </c>
      <c r="L14" s="112" t="str">
        <f t="shared" si="3"/>
        <v>Yes</v>
      </c>
    </row>
    <row r="15" spans="1:12" x14ac:dyDescent="0.2">
      <c r="A15" s="144" t="s">
        <v>58</v>
      </c>
      <c r="B15" s="30" t="s">
        <v>213</v>
      </c>
      <c r="C15" s="10">
        <v>1556753021</v>
      </c>
      <c r="D15" s="7" t="str">
        <f t="shared" ref="D15:D20" si="4">IF($B15="N/A","N/A",IF(C15&gt;10,"No",IF(C15&lt;-10,"No","Yes")))</f>
        <v>N/A</v>
      </c>
      <c r="E15" s="10">
        <v>1488294221</v>
      </c>
      <c r="F15" s="7" t="str">
        <f t="shared" ref="F15:F20" si="5">IF($B15="N/A","N/A",IF(E15&gt;10,"No",IF(E15&lt;-10,"No","Yes")))</f>
        <v>N/A</v>
      </c>
      <c r="G15" s="10">
        <v>1623494553</v>
      </c>
      <c r="H15" s="7" t="str">
        <f t="shared" ref="H15:H20" si="6">IF($B15="N/A","N/A",IF(G15&gt;10,"No",IF(G15&lt;-10,"No","Yes")))</f>
        <v>N/A</v>
      </c>
      <c r="I15" s="8">
        <v>-4.4000000000000004</v>
      </c>
      <c r="J15" s="8">
        <v>9.0839999999999996</v>
      </c>
      <c r="K15" s="30" t="s">
        <v>739</v>
      </c>
      <c r="L15" s="112" t="str">
        <f t="shared" ref="L15:L20" si="7">IF(J15="Div by 0", "N/A", IF(K15="N/A","N/A", IF(J15&gt;VALUE(MID(K15,1,2)), "No", IF(J15&lt;-1*VALUE(MID(K15,1,2)), "No", "Yes"))))</f>
        <v>Yes</v>
      </c>
    </row>
    <row r="16" spans="1:12" x14ac:dyDescent="0.2">
      <c r="A16" s="144" t="s">
        <v>1133</v>
      </c>
      <c r="B16" s="30" t="s">
        <v>213</v>
      </c>
      <c r="C16" s="10">
        <v>6674.2109118999997</v>
      </c>
      <c r="D16" s="7" t="str">
        <f t="shared" si="4"/>
        <v>N/A</v>
      </c>
      <c r="E16" s="10">
        <v>6674.3542045000004</v>
      </c>
      <c r="F16" s="7" t="str">
        <f t="shared" si="5"/>
        <v>N/A</v>
      </c>
      <c r="G16" s="10">
        <v>6729.7063666000004</v>
      </c>
      <c r="H16" s="7" t="str">
        <f t="shared" si="6"/>
        <v>N/A</v>
      </c>
      <c r="I16" s="8">
        <v>2.0999999999999999E-3</v>
      </c>
      <c r="J16" s="8">
        <v>0.82930000000000004</v>
      </c>
      <c r="K16" s="30" t="s">
        <v>739</v>
      </c>
      <c r="L16" s="112" t="str">
        <f t="shared" si="7"/>
        <v>Yes</v>
      </c>
    </row>
    <row r="17" spans="1:12" x14ac:dyDescent="0.2">
      <c r="A17" s="144" t="s">
        <v>1233</v>
      </c>
      <c r="B17" s="30" t="s">
        <v>213</v>
      </c>
      <c r="C17" s="10">
        <v>17691.190342000002</v>
      </c>
      <c r="D17" s="7" t="str">
        <f t="shared" si="4"/>
        <v>N/A</v>
      </c>
      <c r="E17" s="10">
        <v>19909.921009000002</v>
      </c>
      <c r="F17" s="7" t="str">
        <f t="shared" si="5"/>
        <v>N/A</v>
      </c>
      <c r="G17" s="10">
        <v>24464.973054999999</v>
      </c>
      <c r="H17" s="7" t="str">
        <f t="shared" si="6"/>
        <v>N/A</v>
      </c>
      <c r="I17" s="8">
        <v>12.54</v>
      </c>
      <c r="J17" s="8">
        <v>22.88</v>
      </c>
      <c r="K17" s="30" t="s">
        <v>739</v>
      </c>
      <c r="L17" s="112" t="str">
        <f t="shared" si="7"/>
        <v>Yes</v>
      </c>
    </row>
    <row r="18" spans="1:12" x14ac:dyDescent="0.2">
      <c r="A18" s="144" t="s">
        <v>1234</v>
      </c>
      <c r="B18" s="30" t="s">
        <v>213</v>
      </c>
      <c r="C18" s="10">
        <v>15725.542936</v>
      </c>
      <c r="D18" s="7" t="str">
        <f t="shared" si="4"/>
        <v>N/A</v>
      </c>
      <c r="E18" s="10">
        <v>14791.251033</v>
      </c>
      <c r="F18" s="7" t="str">
        <f t="shared" si="5"/>
        <v>N/A</v>
      </c>
      <c r="G18" s="10">
        <v>16404.584951000001</v>
      </c>
      <c r="H18" s="7" t="str">
        <f t="shared" si="6"/>
        <v>N/A</v>
      </c>
      <c r="I18" s="8">
        <v>-5.94</v>
      </c>
      <c r="J18" s="8">
        <v>10.91</v>
      </c>
      <c r="K18" s="30" t="s">
        <v>739</v>
      </c>
      <c r="L18" s="112" t="str">
        <f t="shared" si="7"/>
        <v>Yes</v>
      </c>
    </row>
    <row r="19" spans="1:12" x14ac:dyDescent="0.2">
      <c r="A19" s="144" t="s">
        <v>1235</v>
      </c>
      <c r="B19" s="30" t="s">
        <v>213</v>
      </c>
      <c r="C19" s="10">
        <v>2608.0776347000001</v>
      </c>
      <c r="D19" s="7" t="str">
        <f t="shared" si="4"/>
        <v>N/A</v>
      </c>
      <c r="E19" s="10">
        <v>2542.1390013</v>
      </c>
      <c r="F19" s="7" t="str">
        <f t="shared" si="5"/>
        <v>N/A</v>
      </c>
      <c r="G19" s="10">
        <v>2159.2571103999999</v>
      </c>
      <c r="H19" s="7" t="str">
        <f t="shared" si="6"/>
        <v>N/A</v>
      </c>
      <c r="I19" s="8">
        <v>-2.5299999999999998</v>
      </c>
      <c r="J19" s="8">
        <v>-15.1</v>
      </c>
      <c r="K19" s="30" t="s">
        <v>739</v>
      </c>
      <c r="L19" s="112" t="str">
        <f t="shared" si="7"/>
        <v>Yes</v>
      </c>
    </row>
    <row r="20" spans="1:12" x14ac:dyDescent="0.2">
      <c r="A20" s="144" t="s">
        <v>1236</v>
      </c>
      <c r="B20" s="30" t="s">
        <v>213</v>
      </c>
      <c r="C20" s="10">
        <v>3236.8671177000001</v>
      </c>
      <c r="D20" s="7" t="str">
        <f t="shared" si="4"/>
        <v>N/A</v>
      </c>
      <c r="E20" s="10">
        <v>3513.2870087000001</v>
      </c>
      <c r="F20" s="7" t="str">
        <f t="shared" si="5"/>
        <v>N/A</v>
      </c>
      <c r="G20" s="10">
        <v>2909.9004568999999</v>
      </c>
      <c r="H20" s="7" t="str">
        <f t="shared" si="6"/>
        <v>N/A</v>
      </c>
      <c r="I20" s="8">
        <v>8.5399999999999991</v>
      </c>
      <c r="J20" s="8">
        <v>-17.2</v>
      </c>
      <c r="K20" s="30" t="s">
        <v>739</v>
      </c>
      <c r="L20" s="112" t="str">
        <f t="shared" si="7"/>
        <v>Yes</v>
      </c>
    </row>
    <row r="21" spans="1:12" x14ac:dyDescent="0.2">
      <c r="A21" s="135" t="s">
        <v>1137</v>
      </c>
      <c r="B21" s="30" t="s">
        <v>213</v>
      </c>
      <c r="C21" s="10">
        <v>6694.1342936000001</v>
      </c>
      <c r="D21" s="7" t="str">
        <f t="shared" ref="D21:D22" si="8">IF($B21="N/A","N/A",IF(C21&gt;10,"No",IF(C21&lt;-10,"No","Yes")))</f>
        <v>N/A</v>
      </c>
      <c r="E21" s="10">
        <v>6731.4129509000004</v>
      </c>
      <c r="F21" s="7" t="str">
        <f t="shared" ref="F21:F22" si="9">IF($B21="N/A","N/A",IF(E21&gt;10,"No",IF(E21&lt;-10,"No","Yes")))</f>
        <v>N/A</v>
      </c>
      <c r="G21" s="10">
        <v>6804.5308212999998</v>
      </c>
      <c r="H21" s="7" t="str">
        <f t="shared" ref="H21:H22" si="10">IF($B21="N/A","N/A",IF(G21&gt;10,"No",IF(G21&lt;-10,"No","Yes")))</f>
        <v>N/A</v>
      </c>
      <c r="I21" s="8">
        <v>0.55689999999999995</v>
      </c>
      <c r="J21" s="8">
        <v>1.0860000000000001</v>
      </c>
      <c r="K21" s="30" t="s">
        <v>739</v>
      </c>
      <c r="L21" s="112" t="str">
        <f>IF(J21="Div by 0", "N/A", IF(OR(J21="N/A",K21="N/A"),"N/A", IF(J21&gt;VALUE(MID(K21,1,2)), "No", IF(J21&lt;-1*VALUE(MID(K21,1,2)), "No", "Yes"))))</f>
        <v>Yes</v>
      </c>
    </row>
    <row r="22" spans="1:12" x14ac:dyDescent="0.2">
      <c r="A22" s="135" t="s">
        <v>1138</v>
      </c>
      <c r="B22" s="30" t="s">
        <v>213</v>
      </c>
      <c r="C22" s="10">
        <v>6647.7374400999997</v>
      </c>
      <c r="D22" s="7" t="str">
        <f t="shared" si="8"/>
        <v>N/A</v>
      </c>
      <c r="E22" s="10">
        <v>6598.2342676999997</v>
      </c>
      <c r="F22" s="7" t="str">
        <f t="shared" si="9"/>
        <v>N/A</v>
      </c>
      <c r="G22" s="10">
        <v>6633.0781900000002</v>
      </c>
      <c r="H22" s="7" t="str">
        <f t="shared" si="10"/>
        <v>N/A</v>
      </c>
      <c r="I22" s="8">
        <v>-0.745</v>
      </c>
      <c r="J22" s="8">
        <v>0.52810000000000001</v>
      </c>
      <c r="K22" s="30" t="s">
        <v>739</v>
      </c>
      <c r="L22" s="112" t="str">
        <f>IF(J22="Div by 0", "N/A", IF(OR(J22="N/A",K22="N/A"),"N/A", IF(J22&gt;VALUE(MID(K22,1,2)), "No", IF(J22&lt;-1*VALUE(MID(K22,1,2)), "No", "Yes"))))</f>
        <v>Yes</v>
      </c>
    </row>
    <row r="23" spans="1:12" x14ac:dyDescent="0.2">
      <c r="A23" s="144" t="s">
        <v>1237</v>
      </c>
      <c r="B23" s="30" t="s">
        <v>213</v>
      </c>
      <c r="C23" s="10">
        <v>18012.877962999999</v>
      </c>
      <c r="D23" s="7" t="str">
        <f>IF($B23="N/A","N/A",IF(C23&gt;10,"No",IF(C23&lt;-10,"No","Yes")))</f>
        <v>N/A</v>
      </c>
      <c r="E23" s="10">
        <v>17813.031360000001</v>
      </c>
      <c r="F23" s="7" t="str">
        <f>IF($B23="N/A","N/A",IF(E23&gt;10,"No",IF(E23&lt;-10,"No","Yes")))</f>
        <v>N/A</v>
      </c>
      <c r="G23" s="10">
        <v>19097.333696000002</v>
      </c>
      <c r="H23" s="7" t="str">
        <f>IF($B23="N/A","N/A",IF(G23&gt;10,"No",IF(G23&lt;-10,"No","Yes")))</f>
        <v>N/A</v>
      </c>
      <c r="I23" s="8">
        <v>-1.1100000000000001</v>
      </c>
      <c r="J23" s="8">
        <v>7.21</v>
      </c>
      <c r="K23" s="30" t="s">
        <v>739</v>
      </c>
      <c r="L23" s="112" t="str">
        <f>IF(J23="Div by 0", "N/A", IF(K23="N/A","N/A", IF(J23&gt;VALUE(MID(K23,1,2)), "No", IF(J23&lt;-1*VALUE(MID(K23,1,2)), "No", "Yes"))))</f>
        <v>Yes</v>
      </c>
    </row>
    <row r="24" spans="1:12" x14ac:dyDescent="0.2">
      <c r="A24" s="144" t="s">
        <v>1238</v>
      </c>
      <c r="B24" s="30" t="s">
        <v>213</v>
      </c>
      <c r="C24" s="10">
        <v>20229.968265</v>
      </c>
      <c r="D24" s="7" t="str">
        <f>IF($B24="N/A","N/A",IF(C24&gt;10,"No",IF(C24&lt;-10,"No","Yes")))</f>
        <v>N/A</v>
      </c>
      <c r="E24" s="10">
        <v>21419.545340000001</v>
      </c>
      <c r="F24" s="7" t="str">
        <f>IF($B24="N/A","N/A",IF(E24&gt;10,"No",IF(E24&lt;-10,"No","Yes")))</f>
        <v>N/A</v>
      </c>
      <c r="G24" s="10">
        <v>25479.586071999998</v>
      </c>
      <c r="H24" s="7" t="str">
        <f>IF($B24="N/A","N/A",IF(G24&gt;10,"No",IF(G24&lt;-10,"No","Yes")))</f>
        <v>N/A</v>
      </c>
      <c r="I24" s="8">
        <v>5.88</v>
      </c>
      <c r="J24" s="8">
        <v>18.95</v>
      </c>
      <c r="K24" s="30" t="s">
        <v>739</v>
      </c>
      <c r="L24" s="112" t="str">
        <f>IF(J24="Div by 0", "N/A", IF(K24="N/A","N/A", IF(J24&gt;VALUE(MID(K24,1,2)), "No", IF(J24&lt;-1*VALUE(MID(K24,1,2)), "No", "Yes"))))</f>
        <v>Yes</v>
      </c>
    </row>
    <row r="25" spans="1:12" x14ac:dyDescent="0.2">
      <c r="A25" s="144" t="s">
        <v>1239</v>
      </c>
      <c r="B25" s="30" t="s">
        <v>213</v>
      </c>
      <c r="C25" s="10">
        <v>18188.412305999998</v>
      </c>
      <c r="D25" s="7" t="str">
        <f>IF($B25="N/A","N/A",IF(C25&gt;10,"No",IF(C25&lt;-10,"No","Yes")))</f>
        <v>N/A</v>
      </c>
      <c r="E25" s="10">
        <v>17085.940678999999</v>
      </c>
      <c r="F25" s="7" t="str">
        <f>IF($B25="N/A","N/A",IF(E25&gt;10,"No",IF(E25&lt;-10,"No","Yes")))</f>
        <v>N/A</v>
      </c>
      <c r="G25" s="10">
        <v>18153.079518999999</v>
      </c>
      <c r="H25" s="7" t="str">
        <f>IF($B25="N/A","N/A",IF(G25&gt;10,"No",IF(G25&lt;-10,"No","Yes")))</f>
        <v>N/A</v>
      </c>
      <c r="I25" s="8">
        <v>-6.06</v>
      </c>
      <c r="J25" s="8">
        <v>6.2460000000000004</v>
      </c>
      <c r="K25" s="30" t="s">
        <v>739</v>
      </c>
      <c r="L25" s="112" t="str">
        <f>IF(J25="Div by 0", "N/A", IF(K25="N/A","N/A", IF(J25&gt;VALUE(MID(K25,1,2)), "No", IF(J25&lt;-1*VALUE(MID(K25,1,2)), "No", "Yes"))))</f>
        <v>Yes</v>
      </c>
    </row>
    <row r="26" spans="1:12" x14ac:dyDescent="0.2">
      <c r="A26" s="144" t="s">
        <v>1240</v>
      </c>
      <c r="B26" s="30" t="s">
        <v>213</v>
      </c>
      <c r="C26" s="10">
        <v>17551.051965999999</v>
      </c>
      <c r="D26" s="7" t="str">
        <f t="shared" ref="D26:D27" si="11">IF($B26="N/A","N/A",IF(C26&gt;10,"No",IF(C26&lt;-10,"No","Yes")))</f>
        <v>N/A</v>
      </c>
      <c r="E26" s="10">
        <v>17437.309369999999</v>
      </c>
      <c r="F26" s="7" t="str">
        <f t="shared" ref="F26:F30" si="12">IF($B26="N/A","N/A",IF(E26&gt;10,"No",IF(E26&lt;-10,"No","Yes")))</f>
        <v>N/A</v>
      </c>
      <c r="G26" s="10">
        <v>19000.492178</v>
      </c>
      <c r="H26" s="7" t="str">
        <f t="shared" ref="H26:H27" si="13">IF($B26="N/A","N/A",IF(G26&gt;10,"No",IF(G26&lt;-10,"No","Yes")))</f>
        <v>N/A</v>
      </c>
      <c r="I26" s="8">
        <v>-0.64800000000000002</v>
      </c>
      <c r="J26" s="8">
        <v>8.9649999999999999</v>
      </c>
      <c r="K26" s="30" t="s">
        <v>739</v>
      </c>
      <c r="L26" s="112" t="str">
        <f>IF(J26="Div by 0", "N/A", IF(OR(J26="N/A",K26="N/A"),"N/A", IF(J26&gt;VALUE(MID(K26,1,2)), "No", IF(J26&lt;-1*VALUE(MID(K26,1,2)), "No", "Yes"))))</f>
        <v>Yes</v>
      </c>
    </row>
    <row r="27" spans="1:12" x14ac:dyDescent="0.2">
      <c r="A27" s="144" t="s">
        <v>1241</v>
      </c>
      <c r="B27" s="30" t="s">
        <v>213</v>
      </c>
      <c r="C27" s="10">
        <v>18815.522665</v>
      </c>
      <c r="D27" s="7" t="str">
        <f t="shared" si="11"/>
        <v>N/A</v>
      </c>
      <c r="E27" s="10">
        <v>18452.299255999998</v>
      </c>
      <c r="F27" s="7" t="str">
        <f t="shared" si="12"/>
        <v>N/A</v>
      </c>
      <c r="G27" s="10">
        <v>19260.466960999998</v>
      </c>
      <c r="H27" s="7" t="str">
        <f t="shared" si="13"/>
        <v>N/A</v>
      </c>
      <c r="I27" s="8">
        <v>-1.93</v>
      </c>
      <c r="J27" s="8">
        <v>4.38</v>
      </c>
      <c r="K27" s="30" t="s">
        <v>739</v>
      </c>
      <c r="L27" s="112" t="str">
        <f>IF(J27="Div by 0", "N/A", IF(OR(J27="N/A",K27="N/A"),"N/A", IF(J27&gt;VALUE(MID(K27,1,2)), "No", IF(J27&lt;-1*VALUE(MID(K27,1,2)), "No", "Yes"))))</f>
        <v>Yes</v>
      </c>
    </row>
    <row r="28" spans="1:12" x14ac:dyDescent="0.2">
      <c r="A28" s="163" t="s">
        <v>1242</v>
      </c>
      <c r="B28" s="10" t="s">
        <v>213</v>
      </c>
      <c r="C28" s="10">
        <v>2954.6756061999999</v>
      </c>
      <c r="D28" s="7" t="str">
        <f t="shared" ref="D28:D30" si="14">IF($B28="N/A","N/A",IF(C28&gt;10,"No",IF(C28&lt;-10,"No","Yes")))</f>
        <v>N/A</v>
      </c>
      <c r="E28" s="10">
        <v>3129.1094157000002</v>
      </c>
      <c r="F28" s="7" t="str">
        <f t="shared" si="12"/>
        <v>N/A</v>
      </c>
      <c r="G28" s="10">
        <v>2590.5483466999999</v>
      </c>
      <c r="H28" s="7" t="str">
        <f t="shared" ref="H28:H30" si="15">IF($B28="N/A","N/A",IF(G28&gt;10,"No",IF(G28&lt;-10,"No","Yes")))</f>
        <v>N/A</v>
      </c>
      <c r="I28" s="8">
        <v>5.9039999999999999</v>
      </c>
      <c r="J28" s="8">
        <v>-17.2</v>
      </c>
      <c r="K28" s="28" t="s">
        <v>739</v>
      </c>
      <c r="L28" s="112" t="str">
        <f>IF(J28="Div by 0", "N/A", IF(OR(J28="N/A",K28="N/A"),"N/A", IF(J28&gt;VALUE(MID(K28,1,2)), "No", IF(J28&lt;-1*VALUE(MID(K28,1,2)), "No", "Yes"))))</f>
        <v>Yes</v>
      </c>
    </row>
    <row r="29" spans="1:12" x14ac:dyDescent="0.2">
      <c r="A29" s="163" t="s">
        <v>1243</v>
      </c>
      <c r="B29" s="10" t="s">
        <v>213</v>
      </c>
      <c r="C29" s="10">
        <v>2239.0859553999999</v>
      </c>
      <c r="D29" s="7" t="str">
        <f t="shared" si="14"/>
        <v>N/A</v>
      </c>
      <c r="E29" s="10">
        <v>2341.7054179000002</v>
      </c>
      <c r="F29" s="7" t="str">
        <f t="shared" si="12"/>
        <v>N/A</v>
      </c>
      <c r="G29" s="10">
        <v>2013.9941781</v>
      </c>
      <c r="H29" s="7" t="str">
        <f t="shared" si="15"/>
        <v>N/A</v>
      </c>
      <c r="I29" s="8">
        <v>4.5830000000000002</v>
      </c>
      <c r="J29" s="8">
        <v>-14</v>
      </c>
      <c r="K29" s="28" t="s">
        <v>739</v>
      </c>
      <c r="L29" s="112" t="str">
        <f t="shared" ref="L29:L30" si="16">IF(J29="Div by 0", "N/A", IF(OR(J29="N/A",K29="N/A"),"N/A", IF(J29&gt;VALUE(MID(K29,1,2)), "No", IF(J29&lt;-1*VALUE(MID(K29,1,2)), "No", "Yes"))))</f>
        <v>Yes</v>
      </c>
    </row>
    <row r="30" spans="1:12" x14ac:dyDescent="0.2">
      <c r="A30" s="163" t="s">
        <v>1244</v>
      </c>
      <c r="B30" s="10" t="s">
        <v>213</v>
      </c>
      <c r="C30" s="10">
        <v>3399.6889618</v>
      </c>
      <c r="D30" s="7" t="str">
        <f t="shared" si="14"/>
        <v>N/A</v>
      </c>
      <c r="E30" s="10">
        <v>3630.2752973000001</v>
      </c>
      <c r="F30" s="7" t="str">
        <f t="shared" si="12"/>
        <v>N/A</v>
      </c>
      <c r="G30" s="10">
        <v>2970.1339736999998</v>
      </c>
      <c r="H30" s="7" t="str">
        <f t="shared" si="15"/>
        <v>N/A</v>
      </c>
      <c r="I30" s="8">
        <v>6.7830000000000004</v>
      </c>
      <c r="J30" s="8">
        <v>-18.2</v>
      </c>
      <c r="K30" s="28" t="s">
        <v>739</v>
      </c>
      <c r="L30" s="112" t="str">
        <f t="shared" si="16"/>
        <v>Yes</v>
      </c>
    </row>
    <row r="31" spans="1:12" x14ac:dyDescent="0.2">
      <c r="A31" s="175" t="s">
        <v>2</v>
      </c>
      <c r="B31" s="22" t="s">
        <v>213</v>
      </c>
      <c r="C31" s="9">
        <v>65.721182084000006</v>
      </c>
      <c r="D31" s="27" t="str">
        <f t="shared" ref="D31:D69" si="17">IF($B31="N/A","N/A",IF(C31&gt;10,"No",IF(C31&lt;-10,"No","Yes")))</f>
        <v>N/A</v>
      </c>
      <c r="E31" s="9">
        <v>65.894424338999997</v>
      </c>
      <c r="F31" s="27" t="str">
        <f t="shared" ref="F31:F69" si="18">IF($B31="N/A","N/A",IF(E31&gt;10,"No",IF(E31&lt;-10,"No","Yes")))</f>
        <v>N/A</v>
      </c>
      <c r="G31" s="9">
        <v>71.332639704000002</v>
      </c>
      <c r="H31" s="27" t="str">
        <f t="shared" ref="H31:H69" si="19">IF($B31="N/A","N/A",IF(G31&gt;10,"No",IF(G31&lt;-10,"No","Yes")))</f>
        <v>N/A</v>
      </c>
      <c r="I31" s="8">
        <v>0.2636</v>
      </c>
      <c r="J31" s="8">
        <v>8.2530000000000001</v>
      </c>
      <c r="K31" s="28" t="s">
        <v>739</v>
      </c>
      <c r="L31" s="112" t="str">
        <f t="shared" ref="L31:L99" si="20">IF(J31="Div by 0", "N/A", IF(K31="N/A","N/A", IF(J31&gt;VALUE(MID(K31,1,2)), "No", IF(J31&lt;-1*VALUE(MID(K31,1,2)), "No", "Yes"))))</f>
        <v>Yes</v>
      </c>
    </row>
    <row r="32" spans="1:12" x14ac:dyDescent="0.2">
      <c r="A32" s="175" t="s">
        <v>22</v>
      </c>
      <c r="B32" s="22" t="s">
        <v>213</v>
      </c>
      <c r="C32" s="1">
        <v>153294</v>
      </c>
      <c r="D32" s="27" t="str">
        <f t="shared" si="17"/>
        <v>N/A</v>
      </c>
      <c r="E32" s="1">
        <v>146936</v>
      </c>
      <c r="F32" s="27" t="str">
        <f t="shared" si="18"/>
        <v>N/A</v>
      </c>
      <c r="G32" s="1">
        <v>172085</v>
      </c>
      <c r="H32" s="27" t="str">
        <f t="shared" si="19"/>
        <v>N/A</v>
      </c>
      <c r="I32" s="8">
        <v>-4.1500000000000004</v>
      </c>
      <c r="J32" s="8">
        <v>17.12</v>
      </c>
      <c r="K32" s="28" t="s">
        <v>739</v>
      </c>
      <c r="L32" s="112" t="str">
        <f t="shared" si="20"/>
        <v>Yes</v>
      </c>
    </row>
    <row r="33" spans="1:12" x14ac:dyDescent="0.2">
      <c r="A33" s="175" t="s">
        <v>451</v>
      </c>
      <c r="B33" s="30" t="s">
        <v>213</v>
      </c>
      <c r="C33" s="1">
        <v>213</v>
      </c>
      <c r="D33" s="1" t="str">
        <f t="shared" si="17"/>
        <v>N/A</v>
      </c>
      <c r="E33" s="1">
        <v>195</v>
      </c>
      <c r="F33" s="1" t="str">
        <f t="shared" si="18"/>
        <v>N/A</v>
      </c>
      <c r="G33" s="1">
        <v>684</v>
      </c>
      <c r="H33" s="7" t="str">
        <f t="shared" si="19"/>
        <v>N/A</v>
      </c>
      <c r="I33" s="8">
        <v>-8.4499999999999993</v>
      </c>
      <c r="J33" s="8">
        <v>250.8</v>
      </c>
      <c r="K33" s="30" t="s">
        <v>739</v>
      </c>
      <c r="L33" s="112" t="str">
        <f t="shared" si="20"/>
        <v>No</v>
      </c>
    </row>
    <row r="34" spans="1:12" x14ac:dyDescent="0.2">
      <c r="A34" s="175" t="s">
        <v>1245</v>
      </c>
      <c r="B34" s="3" t="s">
        <v>213</v>
      </c>
      <c r="C34" s="1">
        <v>51</v>
      </c>
      <c r="D34" s="5" t="str">
        <f t="shared" ref="D34:D38" si="21">IF($B34="N/A","N/A",IF(C34&lt;0,"No","Yes"))</f>
        <v>N/A</v>
      </c>
      <c r="E34" s="1">
        <v>50</v>
      </c>
      <c r="F34" s="5" t="str">
        <f t="shared" ref="F34:F38" si="22">IF($B34="N/A","N/A",IF(E34&lt;0,"No","Yes"))</f>
        <v>N/A</v>
      </c>
      <c r="G34" s="1">
        <v>156</v>
      </c>
      <c r="H34" s="5" t="str">
        <f t="shared" ref="H34:H38" si="23">IF($B34="N/A","N/A",IF(G34&lt;0,"No","Yes"))</f>
        <v>N/A</v>
      </c>
      <c r="I34" s="8">
        <v>-1.96</v>
      </c>
      <c r="J34" s="8">
        <v>212</v>
      </c>
      <c r="K34" s="1" t="s">
        <v>739</v>
      </c>
      <c r="L34" s="112" t="str">
        <f t="shared" si="20"/>
        <v>No</v>
      </c>
    </row>
    <row r="35" spans="1:12" x14ac:dyDescent="0.2">
      <c r="A35" s="175" t="s">
        <v>1246</v>
      </c>
      <c r="B35" s="3" t="s">
        <v>213</v>
      </c>
      <c r="C35" s="1">
        <v>20</v>
      </c>
      <c r="D35" s="5" t="str">
        <f t="shared" si="21"/>
        <v>N/A</v>
      </c>
      <c r="E35" s="1">
        <v>20</v>
      </c>
      <c r="F35" s="5" t="str">
        <f t="shared" si="22"/>
        <v>N/A</v>
      </c>
      <c r="G35" s="1">
        <v>23</v>
      </c>
      <c r="H35" s="5" t="str">
        <f t="shared" si="23"/>
        <v>N/A</v>
      </c>
      <c r="I35" s="8">
        <v>0</v>
      </c>
      <c r="J35" s="8">
        <v>15</v>
      </c>
      <c r="K35" s="1" t="s">
        <v>739</v>
      </c>
      <c r="L35" s="112" t="str">
        <f t="shared" si="20"/>
        <v>Yes</v>
      </c>
    </row>
    <row r="36" spans="1:12" x14ac:dyDescent="0.2">
      <c r="A36" s="175" t="s">
        <v>1247</v>
      </c>
      <c r="B36" s="3" t="s">
        <v>213</v>
      </c>
      <c r="C36" s="1">
        <v>11</v>
      </c>
      <c r="D36" s="5" t="str">
        <f t="shared" si="21"/>
        <v>N/A</v>
      </c>
      <c r="E36" s="1">
        <v>11</v>
      </c>
      <c r="F36" s="5" t="str">
        <f t="shared" si="22"/>
        <v>N/A</v>
      </c>
      <c r="G36" s="1">
        <v>11</v>
      </c>
      <c r="H36" s="5" t="str">
        <f t="shared" si="23"/>
        <v>N/A</v>
      </c>
      <c r="I36" s="8">
        <v>0</v>
      </c>
      <c r="J36" s="8">
        <v>300</v>
      </c>
      <c r="K36" s="1" t="s">
        <v>739</v>
      </c>
      <c r="L36" s="112" t="str">
        <f t="shared" si="20"/>
        <v>No</v>
      </c>
    </row>
    <row r="37" spans="1:12" x14ac:dyDescent="0.2">
      <c r="A37" s="175" t="s">
        <v>1248</v>
      </c>
      <c r="B37" s="3" t="s">
        <v>213</v>
      </c>
      <c r="C37" s="1">
        <v>112</v>
      </c>
      <c r="D37" s="5" t="str">
        <f t="shared" si="21"/>
        <v>N/A</v>
      </c>
      <c r="E37" s="1">
        <v>107</v>
      </c>
      <c r="F37" s="5" t="str">
        <f t="shared" si="22"/>
        <v>N/A</v>
      </c>
      <c r="G37" s="1">
        <v>496</v>
      </c>
      <c r="H37" s="5" t="str">
        <f t="shared" si="23"/>
        <v>N/A</v>
      </c>
      <c r="I37" s="8">
        <v>-4.46</v>
      </c>
      <c r="J37" s="8">
        <v>363.6</v>
      </c>
      <c r="K37" s="1" t="s">
        <v>739</v>
      </c>
      <c r="L37" s="112" t="str">
        <f t="shared" si="20"/>
        <v>No</v>
      </c>
    </row>
    <row r="38" spans="1:12" x14ac:dyDescent="0.2">
      <c r="A38" s="175" t="s">
        <v>1249</v>
      </c>
      <c r="B38" s="3" t="s">
        <v>213</v>
      </c>
      <c r="C38" s="1">
        <v>29</v>
      </c>
      <c r="D38" s="5" t="str">
        <f t="shared" si="21"/>
        <v>N/A</v>
      </c>
      <c r="E38" s="1">
        <v>17</v>
      </c>
      <c r="F38" s="5" t="str">
        <f t="shared" si="22"/>
        <v>N/A</v>
      </c>
      <c r="G38" s="1">
        <v>11</v>
      </c>
      <c r="H38" s="5" t="str">
        <f t="shared" si="23"/>
        <v>N/A</v>
      </c>
      <c r="I38" s="8">
        <v>-41.4</v>
      </c>
      <c r="J38" s="8">
        <v>-70.599999999999994</v>
      </c>
      <c r="K38" s="1" t="s">
        <v>739</v>
      </c>
      <c r="L38" s="112" t="str">
        <f t="shared" si="20"/>
        <v>No</v>
      </c>
    </row>
    <row r="39" spans="1:12" x14ac:dyDescent="0.2">
      <c r="A39" s="175" t="s">
        <v>452</v>
      </c>
      <c r="B39" s="30" t="s">
        <v>213</v>
      </c>
      <c r="C39" s="1">
        <v>7189</v>
      </c>
      <c r="D39" s="1" t="str">
        <f t="shared" si="17"/>
        <v>N/A</v>
      </c>
      <c r="E39" s="1">
        <v>7120</v>
      </c>
      <c r="F39" s="1" t="str">
        <f t="shared" si="18"/>
        <v>N/A</v>
      </c>
      <c r="G39" s="1">
        <v>20327</v>
      </c>
      <c r="H39" s="7" t="str">
        <f t="shared" si="19"/>
        <v>N/A</v>
      </c>
      <c r="I39" s="8">
        <v>-0.96</v>
      </c>
      <c r="J39" s="8">
        <v>185.5</v>
      </c>
      <c r="K39" s="30" t="s">
        <v>739</v>
      </c>
      <c r="L39" s="112" t="str">
        <f t="shared" si="20"/>
        <v>No</v>
      </c>
    </row>
    <row r="40" spans="1:12" x14ac:dyDescent="0.2">
      <c r="A40" s="175" t="s">
        <v>1250</v>
      </c>
      <c r="B40" s="3" t="s">
        <v>213</v>
      </c>
      <c r="C40" s="1">
        <v>6881</v>
      </c>
      <c r="D40" s="5" t="str">
        <f t="shared" ref="D40:D45" si="24">IF($B40="N/A","N/A",IF(C40&lt;0,"No","Yes"))</f>
        <v>N/A</v>
      </c>
      <c r="E40" s="1">
        <v>6833</v>
      </c>
      <c r="F40" s="5" t="str">
        <f t="shared" ref="F40:F45" si="25">IF($B40="N/A","N/A",IF(E40&lt;0,"No","Yes"))</f>
        <v>N/A</v>
      </c>
      <c r="G40" s="1">
        <v>18708</v>
      </c>
      <c r="H40" s="5" t="str">
        <f t="shared" ref="H40:H45" si="26">IF($B40="N/A","N/A",IF(G40&lt;0,"No","Yes"))</f>
        <v>N/A</v>
      </c>
      <c r="I40" s="8">
        <v>-0.69799999999999995</v>
      </c>
      <c r="J40" s="8">
        <v>173.8</v>
      </c>
      <c r="K40" s="1" t="s">
        <v>739</v>
      </c>
      <c r="L40" s="112" t="str">
        <f t="shared" si="20"/>
        <v>No</v>
      </c>
    </row>
    <row r="41" spans="1:12" x14ac:dyDescent="0.2">
      <c r="A41" s="175" t="s">
        <v>1251</v>
      </c>
      <c r="B41" s="3" t="s">
        <v>213</v>
      </c>
      <c r="C41" s="1">
        <v>11</v>
      </c>
      <c r="D41" s="5" t="str">
        <f t="shared" si="24"/>
        <v>N/A</v>
      </c>
      <c r="E41" s="1">
        <v>11</v>
      </c>
      <c r="F41" s="5" t="str">
        <f t="shared" si="25"/>
        <v>N/A</v>
      </c>
      <c r="G41" s="1">
        <v>15</v>
      </c>
      <c r="H41" s="5" t="str">
        <f t="shared" si="26"/>
        <v>N/A</v>
      </c>
      <c r="I41" s="8">
        <v>83.33</v>
      </c>
      <c r="J41" s="8">
        <v>36.36</v>
      </c>
      <c r="K41" s="1" t="s">
        <v>739</v>
      </c>
      <c r="L41" s="112" t="str">
        <f t="shared" si="20"/>
        <v>No</v>
      </c>
    </row>
    <row r="42" spans="1:12" x14ac:dyDescent="0.2">
      <c r="A42" s="175" t="s">
        <v>1252</v>
      </c>
      <c r="B42" s="3" t="s">
        <v>213</v>
      </c>
      <c r="C42" s="1">
        <v>11</v>
      </c>
      <c r="D42" s="5" t="str">
        <f t="shared" si="24"/>
        <v>N/A</v>
      </c>
      <c r="E42" s="1">
        <v>11</v>
      </c>
      <c r="F42" s="5" t="str">
        <f t="shared" si="25"/>
        <v>N/A</v>
      </c>
      <c r="G42" s="1">
        <v>11</v>
      </c>
      <c r="H42" s="5" t="str">
        <f t="shared" si="26"/>
        <v>N/A</v>
      </c>
      <c r="I42" s="8">
        <v>120</v>
      </c>
      <c r="J42" s="8">
        <v>-63.6</v>
      </c>
      <c r="K42" s="1" t="s">
        <v>739</v>
      </c>
      <c r="L42" s="112" t="str">
        <f t="shared" si="20"/>
        <v>No</v>
      </c>
    </row>
    <row r="43" spans="1:12" x14ac:dyDescent="0.2">
      <c r="A43" s="175" t="s">
        <v>1253</v>
      </c>
      <c r="B43" s="3" t="s">
        <v>213</v>
      </c>
      <c r="C43" s="1">
        <v>11</v>
      </c>
      <c r="D43" s="5" t="str">
        <f t="shared" si="24"/>
        <v>N/A</v>
      </c>
      <c r="E43" s="1">
        <v>11</v>
      </c>
      <c r="F43" s="5" t="str">
        <f t="shared" si="25"/>
        <v>N/A</v>
      </c>
      <c r="G43" s="1">
        <v>11</v>
      </c>
      <c r="H43" s="5" t="str">
        <f t="shared" si="26"/>
        <v>N/A</v>
      </c>
      <c r="I43" s="8">
        <v>-12.5</v>
      </c>
      <c r="J43" s="8">
        <v>-42.9</v>
      </c>
      <c r="K43" s="1" t="s">
        <v>739</v>
      </c>
      <c r="L43" s="112" t="str">
        <f t="shared" si="20"/>
        <v>No</v>
      </c>
    </row>
    <row r="44" spans="1:12" x14ac:dyDescent="0.2">
      <c r="A44" s="175" t="s">
        <v>1254</v>
      </c>
      <c r="B44" s="3" t="s">
        <v>213</v>
      </c>
      <c r="C44" s="1">
        <v>289</v>
      </c>
      <c r="D44" s="5" t="str">
        <f t="shared" si="24"/>
        <v>N/A</v>
      </c>
      <c r="E44" s="1">
        <v>258</v>
      </c>
      <c r="F44" s="5" t="str">
        <f t="shared" si="25"/>
        <v>N/A</v>
      </c>
      <c r="G44" s="1">
        <v>1596</v>
      </c>
      <c r="H44" s="5" t="str">
        <f t="shared" si="26"/>
        <v>N/A</v>
      </c>
      <c r="I44" s="8">
        <v>-10.7</v>
      </c>
      <c r="J44" s="8">
        <v>518.6</v>
      </c>
      <c r="K44" s="1" t="s">
        <v>739</v>
      </c>
      <c r="L44" s="112" t="str">
        <f t="shared" si="20"/>
        <v>No</v>
      </c>
    </row>
    <row r="45" spans="1:12" x14ac:dyDescent="0.2">
      <c r="A45" s="175" t="s">
        <v>1255</v>
      </c>
      <c r="B45" s="3" t="s">
        <v>213</v>
      </c>
      <c r="C45" s="1">
        <v>0</v>
      </c>
      <c r="D45" s="5" t="str">
        <f t="shared" si="24"/>
        <v>N/A</v>
      </c>
      <c r="E45" s="1">
        <v>0</v>
      </c>
      <c r="F45" s="5" t="str">
        <f t="shared" si="25"/>
        <v>N/A</v>
      </c>
      <c r="G45" s="1">
        <v>0</v>
      </c>
      <c r="H45" s="5" t="str">
        <f t="shared" si="26"/>
        <v>N/A</v>
      </c>
      <c r="I45" s="8" t="s">
        <v>1749</v>
      </c>
      <c r="J45" s="8" t="s">
        <v>1749</v>
      </c>
      <c r="K45" s="1" t="s">
        <v>739</v>
      </c>
      <c r="L45" s="112" t="str">
        <f t="shared" si="20"/>
        <v>N/A</v>
      </c>
    </row>
    <row r="46" spans="1:12" x14ac:dyDescent="0.2">
      <c r="A46" s="175" t="s">
        <v>453</v>
      </c>
      <c r="B46" s="30" t="s">
        <v>213</v>
      </c>
      <c r="C46" s="1">
        <v>94953</v>
      </c>
      <c r="D46" s="1" t="str">
        <f t="shared" si="17"/>
        <v>N/A</v>
      </c>
      <c r="E46" s="1">
        <v>89939</v>
      </c>
      <c r="F46" s="1" t="str">
        <f t="shared" si="18"/>
        <v>N/A</v>
      </c>
      <c r="G46" s="1">
        <v>99054</v>
      </c>
      <c r="H46" s="7" t="str">
        <f t="shared" si="19"/>
        <v>N/A</v>
      </c>
      <c r="I46" s="8">
        <v>-5.28</v>
      </c>
      <c r="J46" s="8">
        <v>10.130000000000001</v>
      </c>
      <c r="K46" s="30" t="s">
        <v>739</v>
      </c>
      <c r="L46" s="112" t="str">
        <f t="shared" si="20"/>
        <v>Yes</v>
      </c>
    </row>
    <row r="47" spans="1:12" x14ac:dyDescent="0.2">
      <c r="A47" s="175" t="s">
        <v>1256</v>
      </c>
      <c r="B47" s="3" t="s">
        <v>213</v>
      </c>
      <c r="C47" s="1">
        <v>12247</v>
      </c>
      <c r="D47" s="5" t="str">
        <f t="shared" ref="D47:D53" si="27">IF($B47="N/A","N/A",IF(C47&lt;0,"No","Yes"))</f>
        <v>N/A</v>
      </c>
      <c r="E47" s="1">
        <v>10964</v>
      </c>
      <c r="F47" s="5" t="str">
        <f t="shared" ref="F47:F53" si="28">IF($B47="N/A","N/A",IF(E47&lt;0,"No","Yes"))</f>
        <v>N/A</v>
      </c>
      <c r="G47" s="1">
        <v>12073</v>
      </c>
      <c r="H47" s="5" t="str">
        <f t="shared" ref="H47:H53" si="29">IF($B47="N/A","N/A",IF(G47&lt;0,"No","Yes"))</f>
        <v>N/A</v>
      </c>
      <c r="I47" s="8">
        <v>-10.5</v>
      </c>
      <c r="J47" s="8">
        <v>10.11</v>
      </c>
      <c r="K47" s="1" t="s">
        <v>739</v>
      </c>
      <c r="L47" s="112" t="str">
        <f t="shared" si="20"/>
        <v>Yes</v>
      </c>
    </row>
    <row r="48" spans="1:12" x14ac:dyDescent="0.2">
      <c r="A48" s="175" t="s">
        <v>1257</v>
      </c>
      <c r="B48" s="3" t="s">
        <v>213</v>
      </c>
      <c r="C48" s="1">
        <v>0</v>
      </c>
      <c r="D48" s="5" t="str">
        <f t="shared" si="27"/>
        <v>N/A</v>
      </c>
      <c r="E48" s="1">
        <v>0</v>
      </c>
      <c r="F48" s="5" t="str">
        <f t="shared" si="28"/>
        <v>N/A</v>
      </c>
      <c r="G48" s="1">
        <v>0</v>
      </c>
      <c r="H48" s="5" t="str">
        <f t="shared" si="29"/>
        <v>N/A</v>
      </c>
      <c r="I48" s="8" t="s">
        <v>1749</v>
      </c>
      <c r="J48" s="8" t="s">
        <v>1749</v>
      </c>
      <c r="K48" s="1" t="s">
        <v>739</v>
      </c>
      <c r="L48" s="112" t="str">
        <f t="shared" si="20"/>
        <v>N/A</v>
      </c>
    </row>
    <row r="49" spans="1:12" x14ac:dyDescent="0.2">
      <c r="A49" s="175" t="s">
        <v>1258</v>
      </c>
      <c r="B49" s="3" t="s">
        <v>213</v>
      </c>
      <c r="C49" s="1">
        <v>0</v>
      </c>
      <c r="D49" s="5" t="str">
        <f t="shared" si="27"/>
        <v>N/A</v>
      </c>
      <c r="E49" s="1">
        <v>0</v>
      </c>
      <c r="F49" s="5" t="str">
        <f t="shared" si="28"/>
        <v>N/A</v>
      </c>
      <c r="G49" s="1">
        <v>0</v>
      </c>
      <c r="H49" s="5" t="str">
        <f t="shared" si="29"/>
        <v>N/A</v>
      </c>
      <c r="I49" s="8" t="s">
        <v>1749</v>
      </c>
      <c r="J49" s="8" t="s">
        <v>1749</v>
      </c>
      <c r="K49" s="1" t="s">
        <v>739</v>
      </c>
      <c r="L49" s="112" t="str">
        <f t="shared" si="20"/>
        <v>N/A</v>
      </c>
    </row>
    <row r="50" spans="1:12" x14ac:dyDescent="0.2">
      <c r="A50" s="175" t="s">
        <v>1259</v>
      </c>
      <c r="B50" s="3" t="s">
        <v>213</v>
      </c>
      <c r="C50" s="1">
        <v>45253</v>
      </c>
      <c r="D50" s="5" t="str">
        <f t="shared" si="27"/>
        <v>N/A</v>
      </c>
      <c r="E50" s="1">
        <v>44904</v>
      </c>
      <c r="F50" s="5" t="str">
        <f t="shared" si="28"/>
        <v>N/A</v>
      </c>
      <c r="G50" s="1">
        <v>49376</v>
      </c>
      <c r="H50" s="5" t="str">
        <f t="shared" si="29"/>
        <v>N/A</v>
      </c>
      <c r="I50" s="8">
        <v>-0.77100000000000002</v>
      </c>
      <c r="J50" s="8">
        <v>9.9589999999999996</v>
      </c>
      <c r="K50" s="1" t="s">
        <v>739</v>
      </c>
      <c r="L50" s="112" t="str">
        <f t="shared" si="20"/>
        <v>Yes</v>
      </c>
    </row>
    <row r="51" spans="1:12" x14ac:dyDescent="0.2">
      <c r="A51" s="175" t="s">
        <v>1260</v>
      </c>
      <c r="B51" s="3" t="s">
        <v>213</v>
      </c>
      <c r="C51" s="1">
        <v>7932</v>
      </c>
      <c r="D51" s="5" t="str">
        <f t="shared" si="27"/>
        <v>N/A</v>
      </c>
      <c r="E51" s="1">
        <v>5467</v>
      </c>
      <c r="F51" s="5" t="str">
        <f t="shared" si="28"/>
        <v>N/A</v>
      </c>
      <c r="G51" s="1">
        <v>7013</v>
      </c>
      <c r="H51" s="5" t="str">
        <f t="shared" si="29"/>
        <v>N/A</v>
      </c>
      <c r="I51" s="8">
        <v>-31.1</v>
      </c>
      <c r="J51" s="8">
        <v>28.28</v>
      </c>
      <c r="K51" s="1" t="s">
        <v>739</v>
      </c>
      <c r="L51" s="112" t="str">
        <f t="shared" si="20"/>
        <v>Yes</v>
      </c>
    </row>
    <row r="52" spans="1:12" x14ac:dyDescent="0.2">
      <c r="A52" s="175" t="s">
        <v>1261</v>
      </c>
      <c r="B52" s="3" t="s">
        <v>213</v>
      </c>
      <c r="C52" s="1">
        <v>4486</v>
      </c>
      <c r="D52" s="5" t="str">
        <f t="shared" si="27"/>
        <v>N/A</v>
      </c>
      <c r="E52" s="1">
        <v>4159</v>
      </c>
      <c r="F52" s="5" t="str">
        <f t="shared" si="28"/>
        <v>N/A</v>
      </c>
      <c r="G52" s="1">
        <v>4412</v>
      </c>
      <c r="H52" s="5" t="str">
        <f t="shared" si="29"/>
        <v>N/A</v>
      </c>
      <c r="I52" s="8">
        <v>-7.29</v>
      </c>
      <c r="J52" s="8">
        <v>6.0830000000000002</v>
      </c>
      <c r="K52" s="1" t="s">
        <v>739</v>
      </c>
      <c r="L52" s="112" t="str">
        <f t="shared" si="20"/>
        <v>Yes</v>
      </c>
    </row>
    <row r="53" spans="1:12" x14ac:dyDescent="0.2">
      <c r="A53" s="175" t="s">
        <v>1262</v>
      </c>
      <c r="B53" s="3" t="s">
        <v>213</v>
      </c>
      <c r="C53" s="1">
        <v>25035</v>
      </c>
      <c r="D53" s="5" t="str">
        <f t="shared" si="27"/>
        <v>N/A</v>
      </c>
      <c r="E53" s="1">
        <v>24445</v>
      </c>
      <c r="F53" s="5" t="str">
        <f t="shared" si="28"/>
        <v>N/A</v>
      </c>
      <c r="G53" s="1">
        <v>26180</v>
      </c>
      <c r="H53" s="5" t="str">
        <f t="shared" si="29"/>
        <v>N/A</v>
      </c>
      <c r="I53" s="8">
        <v>-2.36</v>
      </c>
      <c r="J53" s="8">
        <v>7.0979999999999999</v>
      </c>
      <c r="K53" s="1" t="s">
        <v>739</v>
      </c>
      <c r="L53" s="112" t="str">
        <f t="shared" si="20"/>
        <v>Yes</v>
      </c>
    </row>
    <row r="54" spans="1:12" x14ac:dyDescent="0.2">
      <c r="A54" s="175" t="s">
        <v>454</v>
      </c>
      <c r="B54" s="30" t="s">
        <v>213</v>
      </c>
      <c r="C54" s="1">
        <v>50939</v>
      </c>
      <c r="D54" s="1" t="str">
        <f t="shared" si="17"/>
        <v>N/A</v>
      </c>
      <c r="E54" s="1">
        <v>49682</v>
      </c>
      <c r="F54" s="1" t="str">
        <f t="shared" si="18"/>
        <v>N/A</v>
      </c>
      <c r="G54" s="1">
        <v>52020</v>
      </c>
      <c r="H54" s="7" t="str">
        <f t="shared" si="19"/>
        <v>N/A</v>
      </c>
      <c r="I54" s="8">
        <v>-2.4700000000000002</v>
      </c>
      <c r="J54" s="8">
        <v>4.7060000000000004</v>
      </c>
      <c r="K54" s="30" t="s">
        <v>739</v>
      </c>
      <c r="L54" s="112" t="str">
        <f t="shared" si="20"/>
        <v>Yes</v>
      </c>
    </row>
    <row r="55" spans="1:12" x14ac:dyDescent="0.2">
      <c r="A55" s="175" t="s">
        <v>1263</v>
      </c>
      <c r="B55" s="3" t="s">
        <v>213</v>
      </c>
      <c r="C55" s="1">
        <v>5816</v>
      </c>
      <c r="D55" s="5" t="str">
        <f t="shared" ref="D55:D60" si="30">IF($B55="N/A","N/A",IF(C55&lt;0,"No","Yes"))</f>
        <v>N/A</v>
      </c>
      <c r="E55" s="1">
        <v>5512</v>
      </c>
      <c r="F55" s="5" t="str">
        <f t="shared" ref="F55:F60" si="31">IF($B55="N/A","N/A",IF(E55&lt;0,"No","Yes"))</f>
        <v>N/A</v>
      </c>
      <c r="G55" s="1">
        <v>5993</v>
      </c>
      <c r="H55" s="5" t="str">
        <f t="shared" ref="H55:H60" si="32">IF($B55="N/A","N/A",IF(G55&lt;0,"No","Yes"))</f>
        <v>N/A</v>
      </c>
      <c r="I55" s="8">
        <v>-5.23</v>
      </c>
      <c r="J55" s="8">
        <v>8.7260000000000009</v>
      </c>
      <c r="K55" s="1" t="s">
        <v>739</v>
      </c>
      <c r="L55" s="112" t="str">
        <f t="shared" si="20"/>
        <v>Yes</v>
      </c>
    </row>
    <row r="56" spans="1:12" x14ac:dyDescent="0.2">
      <c r="A56" s="175" t="s">
        <v>1264</v>
      </c>
      <c r="B56" s="3" t="s">
        <v>213</v>
      </c>
      <c r="C56" s="1">
        <v>0</v>
      </c>
      <c r="D56" s="5" t="str">
        <f t="shared" si="30"/>
        <v>N/A</v>
      </c>
      <c r="E56" s="1">
        <v>0</v>
      </c>
      <c r="F56" s="5" t="str">
        <f t="shared" si="31"/>
        <v>N/A</v>
      </c>
      <c r="G56" s="1">
        <v>0</v>
      </c>
      <c r="H56" s="5" t="str">
        <f t="shared" si="32"/>
        <v>N/A</v>
      </c>
      <c r="I56" s="8" t="s">
        <v>1749</v>
      </c>
      <c r="J56" s="8" t="s">
        <v>1749</v>
      </c>
      <c r="K56" s="1" t="s">
        <v>739</v>
      </c>
      <c r="L56" s="112" t="str">
        <f t="shared" si="20"/>
        <v>N/A</v>
      </c>
    </row>
    <row r="57" spans="1:12" x14ac:dyDescent="0.2">
      <c r="A57" s="175" t="s">
        <v>1265</v>
      </c>
      <c r="B57" s="3" t="s">
        <v>213</v>
      </c>
      <c r="C57" s="1">
        <v>38</v>
      </c>
      <c r="D57" s="5" t="str">
        <f t="shared" si="30"/>
        <v>N/A</v>
      </c>
      <c r="E57" s="1">
        <v>23</v>
      </c>
      <c r="F57" s="5" t="str">
        <f t="shared" si="31"/>
        <v>N/A</v>
      </c>
      <c r="G57" s="1">
        <v>16</v>
      </c>
      <c r="H57" s="5" t="str">
        <f t="shared" si="32"/>
        <v>N/A</v>
      </c>
      <c r="I57" s="8">
        <v>-39.5</v>
      </c>
      <c r="J57" s="8">
        <v>-30.4</v>
      </c>
      <c r="K57" s="1" t="s">
        <v>739</v>
      </c>
      <c r="L57" s="112" t="str">
        <f t="shared" si="20"/>
        <v>No</v>
      </c>
    </row>
    <row r="58" spans="1:12" x14ac:dyDescent="0.2">
      <c r="A58" s="175" t="s">
        <v>1266</v>
      </c>
      <c r="B58" s="3" t="s">
        <v>213</v>
      </c>
      <c r="C58" s="1">
        <v>1372</v>
      </c>
      <c r="D58" s="5" t="str">
        <f t="shared" si="30"/>
        <v>N/A</v>
      </c>
      <c r="E58" s="1">
        <v>1057</v>
      </c>
      <c r="F58" s="5" t="str">
        <f t="shared" si="31"/>
        <v>N/A</v>
      </c>
      <c r="G58" s="1">
        <v>1247</v>
      </c>
      <c r="H58" s="5" t="str">
        <f t="shared" si="32"/>
        <v>N/A</v>
      </c>
      <c r="I58" s="8">
        <v>-23</v>
      </c>
      <c r="J58" s="8">
        <v>17.98</v>
      </c>
      <c r="K58" s="1" t="s">
        <v>739</v>
      </c>
      <c r="L58" s="112" t="str">
        <f t="shared" si="20"/>
        <v>Yes</v>
      </c>
    </row>
    <row r="59" spans="1:12" x14ac:dyDescent="0.2">
      <c r="A59" s="175" t="s">
        <v>1267</v>
      </c>
      <c r="B59" s="3" t="s">
        <v>213</v>
      </c>
      <c r="C59" s="1">
        <v>26246</v>
      </c>
      <c r="D59" s="5" t="str">
        <f t="shared" si="30"/>
        <v>N/A</v>
      </c>
      <c r="E59" s="1">
        <v>26040</v>
      </c>
      <c r="F59" s="5" t="str">
        <f t="shared" si="31"/>
        <v>N/A</v>
      </c>
      <c r="G59" s="1">
        <v>27715</v>
      </c>
      <c r="H59" s="5" t="str">
        <f t="shared" si="32"/>
        <v>N/A</v>
      </c>
      <c r="I59" s="8">
        <v>-0.78500000000000003</v>
      </c>
      <c r="J59" s="8">
        <v>6.4320000000000004</v>
      </c>
      <c r="K59" s="1" t="s">
        <v>739</v>
      </c>
      <c r="L59" s="112" t="str">
        <f t="shared" si="20"/>
        <v>Yes</v>
      </c>
    </row>
    <row r="60" spans="1:12" x14ac:dyDescent="0.2">
      <c r="A60" s="175" t="s">
        <v>1268</v>
      </c>
      <c r="B60" s="3" t="s">
        <v>213</v>
      </c>
      <c r="C60" s="1">
        <v>17467</v>
      </c>
      <c r="D60" s="5" t="str">
        <f t="shared" si="30"/>
        <v>N/A</v>
      </c>
      <c r="E60" s="1">
        <v>17050</v>
      </c>
      <c r="F60" s="5" t="str">
        <f t="shared" si="31"/>
        <v>N/A</v>
      </c>
      <c r="G60" s="1">
        <v>17049</v>
      </c>
      <c r="H60" s="5" t="str">
        <f t="shared" si="32"/>
        <v>N/A</v>
      </c>
      <c r="I60" s="8">
        <v>-2.39</v>
      </c>
      <c r="J60" s="8">
        <v>-6.0000000000000001E-3</v>
      </c>
      <c r="K60" s="1" t="s">
        <v>739</v>
      </c>
      <c r="L60" s="112" t="str">
        <f t="shared" si="20"/>
        <v>Yes</v>
      </c>
    </row>
    <row r="61" spans="1:12" x14ac:dyDescent="0.2">
      <c r="A61" s="111" t="s">
        <v>186</v>
      </c>
      <c r="B61" s="22" t="s">
        <v>213</v>
      </c>
      <c r="C61" s="1">
        <v>153052</v>
      </c>
      <c r="D61" s="1" t="str">
        <f t="shared" si="17"/>
        <v>N/A</v>
      </c>
      <c r="E61" s="1">
        <v>146689</v>
      </c>
      <c r="F61" s="1" t="str">
        <f t="shared" si="18"/>
        <v>N/A</v>
      </c>
      <c r="G61" s="1">
        <v>167998</v>
      </c>
      <c r="H61" s="7" t="str">
        <f t="shared" si="19"/>
        <v>N/A</v>
      </c>
      <c r="I61" s="8">
        <v>-4.16</v>
      </c>
      <c r="J61" s="8">
        <v>14.53</v>
      </c>
      <c r="K61" s="28" t="s">
        <v>739</v>
      </c>
      <c r="L61" s="112" t="str">
        <f>IF(J61="Div by 0", "N/A", IF(OR(J61="N/A",K61="N/A"),"N/A", IF(J61&gt;VALUE(MID(K61,1,2)), "No", IF(J61&lt;-1*VALUE(MID(K61,1,2)), "No", "Yes"))))</f>
        <v>Yes</v>
      </c>
    </row>
    <row r="62" spans="1:12" x14ac:dyDescent="0.2">
      <c r="A62" s="111" t="s">
        <v>187</v>
      </c>
      <c r="B62" s="22" t="s">
        <v>213</v>
      </c>
      <c r="C62" s="1">
        <v>57256</v>
      </c>
      <c r="D62" s="1" t="str">
        <f t="shared" si="17"/>
        <v>N/A</v>
      </c>
      <c r="E62" s="1">
        <v>57762</v>
      </c>
      <c r="F62" s="1" t="str">
        <f t="shared" si="18"/>
        <v>N/A</v>
      </c>
      <c r="G62" s="1">
        <v>70906</v>
      </c>
      <c r="H62" s="7" t="str">
        <f t="shared" si="19"/>
        <v>N/A</v>
      </c>
      <c r="I62" s="8">
        <v>0.88380000000000003</v>
      </c>
      <c r="J62" s="8">
        <v>22.76</v>
      </c>
      <c r="K62" s="28" t="s">
        <v>739</v>
      </c>
      <c r="L62" s="112" t="str">
        <f t="shared" ref="L62:L69" si="33">IF(J62="Div by 0", "N/A", IF(OR(J62="N/A",K62="N/A"),"N/A", IF(J62&gt;VALUE(MID(K62,1,2)), "No", IF(J62&lt;-1*VALUE(MID(K62,1,2)), "No", "Yes"))))</f>
        <v>Yes</v>
      </c>
    </row>
    <row r="63" spans="1:12" x14ac:dyDescent="0.2">
      <c r="A63" s="111" t="s">
        <v>188</v>
      </c>
      <c r="B63" s="22" t="s">
        <v>213</v>
      </c>
      <c r="C63" s="1">
        <v>0</v>
      </c>
      <c r="D63" s="1" t="str">
        <f t="shared" si="17"/>
        <v>N/A</v>
      </c>
      <c r="E63" s="1">
        <v>0</v>
      </c>
      <c r="F63" s="1" t="str">
        <f t="shared" si="18"/>
        <v>N/A</v>
      </c>
      <c r="G63" s="1">
        <v>0</v>
      </c>
      <c r="H63" s="7" t="str">
        <f t="shared" si="19"/>
        <v>N/A</v>
      </c>
      <c r="I63" s="8" t="s">
        <v>1749</v>
      </c>
      <c r="J63" s="8" t="s">
        <v>1749</v>
      </c>
      <c r="K63" s="28" t="s">
        <v>739</v>
      </c>
      <c r="L63" s="112" t="str">
        <f t="shared" si="33"/>
        <v>N/A</v>
      </c>
    </row>
    <row r="64" spans="1:12" x14ac:dyDescent="0.2">
      <c r="A64" s="111" t="s">
        <v>189</v>
      </c>
      <c r="B64" s="22" t="s">
        <v>213</v>
      </c>
      <c r="C64" s="1">
        <v>0</v>
      </c>
      <c r="D64" s="1" t="str">
        <f t="shared" si="17"/>
        <v>N/A</v>
      </c>
      <c r="E64" s="1">
        <v>0</v>
      </c>
      <c r="F64" s="1" t="str">
        <f t="shared" si="18"/>
        <v>N/A</v>
      </c>
      <c r="G64" s="1">
        <v>0</v>
      </c>
      <c r="H64" s="7" t="str">
        <f t="shared" si="19"/>
        <v>N/A</v>
      </c>
      <c r="I64" s="8" t="s">
        <v>1749</v>
      </c>
      <c r="J64" s="8" t="s">
        <v>1749</v>
      </c>
      <c r="K64" s="28" t="s">
        <v>739</v>
      </c>
      <c r="L64" s="112" t="str">
        <f t="shared" si="33"/>
        <v>N/A</v>
      </c>
    </row>
    <row r="65" spans="1:12" x14ac:dyDescent="0.2">
      <c r="A65" s="111" t="s">
        <v>190</v>
      </c>
      <c r="B65" s="22" t="s">
        <v>213</v>
      </c>
      <c r="C65" s="1">
        <v>0</v>
      </c>
      <c r="D65" s="1" t="str">
        <f t="shared" si="17"/>
        <v>N/A</v>
      </c>
      <c r="E65" s="1">
        <v>0</v>
      </c>
      <c r="F65" s="1" t="str">
        <f t="shared" si="18"/>
        <v>N/A</v>
      </c>
      <c r="G65" s="1">
        <v>0</v>
      </c>
      <c r="H65" s="7" t="str">
        <f t="shared" si="19"/>
        <v>N/A</v>
      </c>
      <c r="I65" s="8" t="s">
        <v>1749</v>
      </c>
      <c r="J65" s="8" t="s">
        <v>1749</v>
      </c>
      <c r="K65" s="28" t="s">
        <v>739</v>
      </c>
      <c r="L65" s="112" t="str">
        <f t="shared" si="33"/>
        <v>N/A</v>
      </c>
    </row>
    <row r="66" spans="1:12" x14ac:dyDescent="0.2">
      <c r="A66" s="111" t="s">
        <v>191</v>
      </c>
      <c r="B66" s="22" t="s">
        <v>213</v>
      </c>
      <c r="C66" s="1">
        <v>242</v>
      </c>
      <c r="D66" s="1" t="str">
        <f t="shared" si="17"/>
        <v>N/A</v>
      </c>
      <c r="E66" s="1">
        <v>247</v>
      </c>
      <c r="F66" s="1" t="str">
        <f t="shared" si="18"/>
        <v>N/A</v>
      </c>
      <c r="G66" s="1">
        <v>276</v>
      </c>
      <c r="H66" s="7" t="str">
        <f t="shared" si="19"/>
        <v>N/A</v>
      </c>
      <c r="I66" s="8">
        <v>2.0659999999999998</v>
      </c>
      <c r="J66" s="8">
        <v>11.74</v>
      </c>
      <c r="K66" s="28" t="s">
        <v>739</v>
      </c>
      <c r="L66" s="112" t="str">
        <f t="shared" si="33"/>
        <v>Yes</v>
      </c>
    </row>
    <row r="67" spans="1:12" x14ac:dyDescent="0.2">
      <c r="A67" s="111" t="s">
        <v>192</v>
      </c>
      <c r="B67" s="22" t="s">
        <v>213</v>
      </c>
      <c r="C67" s="1">
        <v>0</v>
      </c>
      <c r="D67" s="1" t="str">
        <f t="shared" si="17"/>
        <v>N/A</v>
      </c>
      <c r="E67" s="1">
        <v>0</v>
      </c>
      <c r="F67" s="1" t="str">
        <f t="shared" si="18"/>
        <v>N/A</v>
      </c>
      <c r="G67" s="1">
        <v>0</v>
      </c>
      <c r="H67" s="7" t="str">
        <f t="shared" si="19"/>
        <v>N/A</v>
      </c>
      <c r="I67" s="8" t="s">
        <v>1749</v>
      </c>
      <c r="J67" s="8" t="s">
        <v>1749</v>
      </c>
      <c r="K67" s="28" t="s">
        <v>739</v>
      </c>
      <c r="L67" s="112" t="str">
        <f t="shared" si="33"/>
        <v>N/A</v>
      </c>
    </row>
    <row r="68" spans="1:12" x14ac:dyDescent="0.2">
      <c r="A68" s="135" t="s">
        <v>193</v>
      </c>
      <c r="B68" s="30" t="s">
        <v>213</v>
      </c>
      <c r="C68" s="1">
        <v>0</v>
      </c>
      <c r="D68" s="1" t="str">
        <f t="shared" si="17"/>
        <v>N/A</v>
      </c>
      <c r="E68" s="1">
        <v>0</v>
      </c>
      <c r="F68" s="1" t="str">
        <f t="shared" si="18"/>
        <v>N/A</v>
      </c>
      <c r="G68" s="1">
        <v>0</v>
      </c>
      <c r="H68" s="7" t="str">
        <f t="shared" si="19"/>
        <v>N/A</v>
      </c>
      <c r="I68" s="36" t="s">
        <v>1749</v>
      </c>
      <c r="J68" s="36" t="s">
        <v>1749</v>
      </c>
      <c r="K68" s="30" t="s">
        <v>739</v>
      </c>
      <c r="L68" s="112" t="str">
        <f t="shared" si="33"/>
        <v>N/A</v>
      </c>
    </row>
    <row r="69" spans="1:12" x14ac:dyDescent="0.2">
      <c r="A69" s="135" t="s">
        <v>194</v>
      </c>
      <c r="B69" s="30" t="s">
        <v>213</v>
      </c>
      <c r="C69" s="1">
        <v>57256</v>
      </c>
      <c r="D69" s="1" t="str">
        <f t="shared" si="17"/>
        <v>N/A</v>
      </c>
      <c r="E69" s="1">
        <v>57762</v>
      </c>
      <c r="F69" s="1" t="str">
        <f t="shared" si="18"/>
        <v>N/A</v>
      </c>
      <c r="G69" s="1">
        <v>70906</v>
      </c>
      <c r="H69" s="7" t="str">
        <f t="shared" si="19"/>
        <v>N/A</v>
      </c>
      <c r="I69" s="36">
        <v>0.88380000000000003</v>
      </c>
      <c r="J69" s="36">
        <v>22.76</v>
      </c>
      <c r="K69" s="30" t="s">
        <v>739</v>
      </c>
      <c r="L69" s="112" t="str">
        <f t="shared" si="33"/>
        <v>Yes</v>
      </c>
    </row>
    <row r="70" spans="1:12" x14ac:dyDescent="0.2">
      <c r="A70" s="175" t="s">
        <v>78</v>
      </c>
      <c r="B70" s="30" t="s">
        <v>294</v>
      </c>
      <c r="C70" s="9">
        <v>2.7743634767000001</v>
      </c>
      <c r="D70" s="27" t="str">
        <f>IF($B70="N/A","N/A",IF(C70&gt;=20,"No",IF(C70&lt;0,"No","Yes")))</f>
        <v>Yes</v>
      </c>
      <c r="E70" s="9">
        <v>2.8324457822000002</v>
      </c>
      <c r="F70" s="27" t="str">
        <f>IF($B70="N/A","N/A",IF(E70&gt;=20,"No",IF(E70&lt;0,"No","Yes")))</f>
        <v>Yes</v>
      </c>
      <c r="G70" s="9">
        <v>3.5591663040000001</v>
      </c>
      <c r="H70" s="27" t="str">
        <f>IF($B70="N/A","N/A",IF(G70&gt;=20,"No",IF(G70&lt;0,"No","Yes")))</f>
        <v>Yes</v>
      </c>
      <c r="I70" s="8">
        <v>2.0939999999999999</v>
      </c>
      <c r="J70" s="8">
        <v>25.66</v>
      </c>
      <c r="K70" s="28" t="s">
        <v>739</v>
      </c>
      <c r="L70" s="112" t="str">
        <f t="shared" si="20"/>
        <v>Yes</v>
      </c>
    </row>
    <row r="71" spans="1:12" x14ac:dyDescent="0.2">
      <c r="A71" s="175" t="s">
        <v>79</v>
      </c>
      <c r="B71" s="22" t="s">
        <v>213</v>
      </c>
      <c r="C71" s="9">
        <v>0</v>
      </c>
      <c r="D71" s="27" t="str">
        <f>IF($B71="N/A","N/A",IF(C71&gt;10,"No",IF(C71&lt;-10,"No","Yes")))</f>
        <v>N/A</v>
      </c>
      <c r="E71" s="9">
        <v>0</v>
      </c>
      <c r="F71" s="27" t="str">
        <f>IF($B71="N/A","N/A",IF(E71&gt;10,"No",IF(E71&lt;-10,"No","Yes")))</f>
        <v>N/A</v>
      </c>
      <c r="G71" s="9">
        <v>2.4179118999999999E-3</v>
      </c>
      <c r="H71" s="27" t="str">
        <f>IF($B71="N/A","N/A",IF(G71&gt;10,"No",IF(G71&lt;-10,"No","Yes")))</f>
        <v>N/A</v>
      </c>
      <c r="I71" s="8" t="s">
        <v>1749</v>
      </c>
      <c r="J71" s="8" t="s">
        <v>1749</v>
      </c>
      <c r="K71" s="28" t="s">
        <v>739</v>
      </c>
      <c r="L71" s="112" t="str">
        <f t="shared" si="20"/>
        <v>N/A</v>
      </c>
    </row>
    <row r="72" spans="1:12" x14ac:dyDescent="0.2">
      <c r="A72" s="175" t="s">
        <v>80</v>
      </c>
      <c r="B72" s="22" t="s">
        <v>213</v>
      </c>
      <c r="C72" s="9">
        <v>0</v>
      </c>
      <c r="D72" s="27" t="str">
        <f>IF($B72="N/A","N/A",IF(C72&gt;10,"No",IF(C72&lt;-10,"No","Yes")))</f>
        <v>N/A</v>
      </c>
      <c r="E72" s="9">
        <v>0</v>
      </c>
      <c r="F72" s="27" t="str">
        <f>IF($B72="N/A","N/A",IF(E72&gt;10,"No",IF(E72&lt;-10,"No","Yes")))</f>
        <v>N/A</v>
      </c>
      <c r="G72" s="9">
        <v>0</v>
      </c>
      <c r="H72" s="27" t="str">
        <f>IF($B72="N/A","N/A",IF(G72&gt;10,"No",IF(G72&lt;-10,"No","Yes")))</f>
        <v>N/A</v>
      </c>
      <c r="I72" s="8" t="s">
        <v>1749</v>
      </c>
      <c r="J72" s="8" t="s">
        <v>1749</v>
      </c>
      <c r="K72" s="28" t="s">
        <v>739</v>
      </c>
      <c r="L72" s="112" t="str">
        <f t="shared" si="20"/>
        <v>N/A</v>
      </c>
    </row>
    <row r="73" spans="1:12" x14ac:dyDescent="0.2">
      <c r="A73" s="175" t="s">
        <v>81</v>
      </c>
      <c r="B73" s="22" t="s">
        <v>213</v>
      </c>
      <c r="C73" s="9" t="s">
        <v>1749</v>
      </c>
      <c r="D73" s="27" t="str">
        <f>IF($B73="N/A","N/A",IF(C73&gt;10,"No",IF(C73&lt;-10,"No","Yes")))</f>
        <v>N/A</v>
      </c>
      <c r="E73" s="9" t="s">
        <v>1749</v>
      </c>
      <c r="F73" s="27" t="str">
        <f>IF($B73="N/A","N/A",IF(E73&gt;10,"No",IF(E73&lt;-10,"No","Yes")))</f>
        <v>N/A</v>
      </c>
      <c r="G73" s="9" t="s">
        <v>1749</v>
      </c>
      <c r="H73" s="27" t="str">
        <f>IF($B73="N/A","N/A",IF(G73&gt;10,"No",IF(G73&lt;-10,"No","Yes")))</f>
        <v>N/A</v>
      </c>
      <c r="I73" s="8" t="s">
        <v>1749</v>
      </c>
      <c r="J73" s="8" t="s">
        <v>1749</v>
      </c>
      <c r="K73" s="28" t="s">
        <v>739</v>
      </c>
      <c r="L73" s="112" t="str">
        <f t="shared" si="20"/>
        <v>N/A</v>
      </c>
    </row>
    <row r="74" spans="1:12" x14ac:dyDescent="0.2">
      <c r="A74" s="175" t="s">
        <v>121</v>
      </c>
      <c r="B74" s="22" t="s">
        <v>213</v>
      </c>
      <c r="C74" s="9" t="s">
        <v>1749</v>
      </c>
      <c r="D74" s="27" t="str">
        <f>IF($B74="N/A","N/A",IF(C74&gt;10,"No",IF(C74&lt;-10,"No","Yes")))</f>
        <v>N/A</v>
      </c>
      <c r="E74" s="9" t="s">
        <v>1749</v>
      </c>
      <c r="F74" s="27" t="str">
        <f>IF($B74="N/A","N/A",IF(E74&gt;10,"No",IF(E74&lt;-10,"No","Yes")))</f>
        <v>N/A</v>
      </c>
      <c r="G74" s="9" t="s">
        <v>1749</v>
      </c>
      <c r="H74" s="27" t="str">
        <f>IF($B74="N/A","N/A",IF(G74&gt;10,"No",IF(G74&lt;-10,"No","Yes")))</f>
        <v>N/A</v>
      </c>
      <c r="I74" s="8" t="s">
        <v>1749</v>
      </c>
      <c r="J74" s="8" t="s">
        <v>1749</v>
      </c>
      <c r="K74" s="28" t="s">
        <v>739</v>
      </c>
      <c r="L74" s="112" t="str">
        <f t="shared" si="20"/>
        <v>N/A</v>
      </c>
    </row>
    <row r="75" spans="1:12" x14ac:dyDescent="0.2">
      <c r="A75" s="175" t="s">
        <v>82</v>
      </c>
      <c r="B75" s="22" t="s">
        <v>213</v>
      </c>
      <c r="C75" s="9" t="s">
        <v>1749</v>
      </c>
      <c r="D75" s="27" t="str">
        <f>IF($B75="N/A","N/A",IF(C75&gt;10,"No",IF(C75&lt;-10,"No","Yes")))</f>
        <v>N/A</v>
      </c>
      <c r="E75" s="9" t="s">
        <v>1749</v>
      </c>
      <c r="F75" s="27" t="str">
        <f>IF($B75="N/A","N/A",IF(E75&gt;10,"No",IF(E75&lt;-10,"No","Yes")))</f>
        <v>N/A</v>
      </c>
      <c r="G75" s="9" t="s">
        <v>1749</v>
      </c>
      <c r="H75" s="27" t="str">
        <f>IF($B75="N/A","N/A",IF(G75&gt;10,"No",IF(G75&lt;-10,"No","Yes")))</f>
        <v>N/A</v>
      </c>
      <c r="I75" s="8" t="s">
        <v>1749</v>
      </c>
      <c r="J75" s="8" t="s">
        <v>1749</v>
      </c>
      <c r="K75" s="28" t="s">
        <v>739</v>
      </c>
      <c r="L75" s="112" t="str">
        <f t="shared" si="20"/>
        <v>N/A</v>
      </c>
    </row>
    <row r="76" spans="1:12" x14ac:dyDescent="0.2">
      <c r="A76" s="175" t="s">
        <v>195</v>
      </c>
      <c r="B76" s="22" t="s">
        <v>213</v>
      </c>
      <c r="C76" s="9">
        <v>98.709116862000002</v>
      </c>
      <c r="D76" s="27" t="str">
        <f t="shared" ref="D76:D98" si="34">IF($B76="N/A","N/A",IF(C76&gt;10,"No",IF(C76&lt;-10,"No","Yes")))</f>
        <v>N/A</v>
      </c>
      <c r="E76" s="9">
        <v>98.963418309000005</v>
      </c>
      <c r="F76" s="27" t="str">
        <f t="shared" ref="F76:F98" si="35">IF($B76="N/A","N/A",IF(E76&gt;10,"No",IF(E76&lt;-10,"No","Yes")))</f>
        <v>N/A</v>
      </c>
      <c r="G76" s="9">
        <v>99.698630136999995</v>
      </c>
      <c r="H76" s="27" t="str">
        <f t="shared" ref="H76:H98" si="36">IF($B76="N/A","N/A",IF(G76&gt;10,"No",IF(G76&lt;-10,"No","Yes")))</f>
        <v>N/A</v>
      </c>
      <c r="I76" s="8">
        <v>0.2576</v>
      </c>
      <c r="J76" s="8">
        <v>0.7429</v>
      </c>
      <c r="K76" s="28" t="s">
        <v>739</v>
      </c>
      <c r="L76" s="112" t="str">
        <f>IF(J76="Div by 0", "N/A", IF(OR(J76="N/A",K76="N/A"),"N/A", IF(J76&gt;VALUE(MID(K76,1,2)), "No", IF(J76&lt;-1*VALUE(MID(K76,1,2)), "No", "Yes"))))</f>
        <v>Yes</v>
      </c>
    </row>
    <row r="77" spans="1:12" x14ac:dyDescent="0.2">
      <c r="A77" s="175" t="s">
        <v>196</v>
      </c>
      <c r="B77" s="22" t="s">
        <v>213</v>
      </c>
      <c r="C77" s="9">
        <v>0</v>
      </c>
      <c r="D77" s="27" t="str">
        <f t="shared" si="34"/>
        <v>N/A</v>
      </c>
      <c r="E77" s="9">
        <v>0</v>
      </c>
      <c r="F77" s="27" t="str">
        <f t="shared" si="35"/>
        <v>N/A</v>
      </c>
      <c r="G77" s="9">
        <v>8.2191780800000003E-2</v>
      </c>
      <c r="H77" s="27" t="str">
        <f t="shared" si="36"/>
        <v>N/A</v>
      </c>
      <c r="I77" s="8" t="s">
        <v>1749</v>
      </c>
      <c r="J77" s="8" t="s">
        <v>1749</v>
      </c>
      <c r="K77" s="28" t="s">
        <v>739</v>
      </c>
      <c r="L77" s="112" t="str">
        <f t="shared" ref="L77:L81" si="37">IF(J77="Div by 0", "N/A", IF(OR(J77="N/A",K77="N/A"),"N/A", IF(J77&gt;VALUE(MID(K77,1,2)), "No", IF(J77&lt;-1*VALUE(MID(K77,1,2)), "No", "Yes"))))</f>
        <v>N/A</v>
      </c>
    </row>
    <row r="78" spans="1:12" x14ac:dyDescent="0.2">
      <c r="A78" s="175" t="s">
        <v>197</v>
      </c>
      <c r="B78" s="22" t="s">
        <v>213</v>
      </c>
      <c r="C78" s="9">
        <v>0</v>
      </c>
      <c r="D78" s="27" t="str">
        <f t="shared" si="34"/>
        <v>N/A</v>
      </c>
      <c r="E78" s="9">
        <v>0</v>
      </c>
      <c r="F78" s="27" t="str">
        <f t="shared" si="35"/>
        <v>N/A</v>
      </c>
      <c r="G78" s="9">
        <v>0</v>
      </c>
      <c r="H78" s="27" t="str">
        <f t="shared" si="36"/>
        <v>N/A</v>
      </c>
      <c r="I78" s="8" t="s">
        <v>1749</v>
      </c>
      <c r="J78" s="8" t="s">
        <v>1749</v>
      </c>
      <c r="K78" s="28" t="s">
        <v>739</v>
      </c>
      <c r="L78" s="112" t="str">
        <f t="shared" si="37"/>
        <v>N/A</v>
      </c>
    </row>
    <row r="79" spans="1:12" x14ac:dyDescent="0.2">
      <c r="A79" s="175" t="s">
        <v>198</v>
      </c>
      <c r="B79" s="22" t="s">
        <v>213</v>
      </c>
      <c r="C79" s="9">
        <v>88.467773061000003</v>
      </c>
      <c r="D79" s="27" t="str">
        <f t="shared" si="34"/>
        <v>N/A</v>
      </c>
      <c r="E79" s="9">
        <v>88.177982354999997</v>
      </c>
      <c r="F79" s="27" t="str">
        <f t="shared" si="35"/>
        <v>N/A</v>
      </c>
      <c r="G79" s="9">
        <v>86.949855700000001</v>
      </c>
      <c r="H79" s="27" t="str">
        <f t="shared" si="36"/>
        <v>N/A</v>
      </c>
      <c r="I79" s="8">
        <v>-0.32800000000000001</v>
      </c>
      <c r="J79" s="8">
        <v>-1.39</v>
      </c>
      <c r="K79" s="28" t="s">
        <v>739</v>
      </c>
      <c r="L79" s="112" t="str">
        <f t="shared" si="37"/>
        <v>Yes</v>
      </c>
    </row>
    <row r="80" spans="1:12" x14ac:dyDescent="0.2">
      <c r="A80" s="175" t="s">
        <v>199</v>
      </c>
      <c r="B80" s="22" t="s">
        <v>213</v>
      </c>
      <c r="C80" s="9">
        <v>0</v>
      </c>
      <c r="D80" s="27" t="str">
        <f t="shared" si="34"/>
        <v>N/A</v>
      </c>
      <c r="E80" s="9">
        <v>0</v>
      </c>
      <c r="F80" s="27" t="str">
        <f t="shared" si="35"/>
        <v>N/A</v>
      </c>
      <c r="G80" s="9">
        <v>0</v>
      </c>
      <c r="H80" s="27" t="str">
        <f t="shared" si="36"/>
        <v>N/A</v>
      </c>
      <c r="I80" s="8" t="s">
        <v>1749</v>
      </c>
      <c r="J80" s="8" t="s">
        <v>1749</v>
      </c>
      <c r="K80" s="28" t="s">
        <v>739</v>
      </c>
      <c r="L80" s="112" t="str">
        <f t="shared" si="37"/>
        <v>N/A</v>
      </c>
    </row>
    <row r="81" spans="1:12" x14ac:dyDescent="0.2">
      <c r="A81" s="175" t="s">
        <v>200</v>
      </c>
      <c r="B81" s="30" t="s">
        <v>213</v>
      </c>
      <c r="C81" s="9">
        <v>0</v>
      </c>
      <c r="D81" s="27" t="str">
        <f t="shared" si="34"/>
        <v>N/A</v>
      </c>
      <c r="E81" s="9">
        <v>0</v>
      </c>
      <c r="F81" s="27" t="str">
        <f t="shared" si="35"/>
        <v>N/A</v>
      </c>
      <c r="G81" s="9">
        <v>0</v>
      </c>
      <c r="H81" s="27" t="str">
        <f t="shared" si="36"/>
        <v>N/A</v>
      </c>
      <c r="I81" s="8" t="s">
        <v>1749</v>
      </c>
      <c r="J81" s="8" t="s">
        <v>1749</v>
      </c>
      <c r="K81" s="30" t="s">
        <v>739</v>
      </c>
      <c r="L81" s="112" t="str">
        <f t="shared" si="37"/>
        <v>N/A</v>
      </c>
    </row>
    <row r="82" spans="1:12" x14ac:dyDescent="0.2">
      <c r="A82" s="175" t="s">
        <v>73</v>
      </c>
      <c r="B82" s="22" t="s">
        <v>213</v>
      </c>
      <c r="C82" s="23">
        <v>194036</v>
      </c>
      <c r="D82" s="27" t="str">
        <f t="shared" si="34"/>
        <v>N/A</v>
      </c>
      <c r="E82" s="23">
        <v>198298</v>
      </c>
      <c r="F82" s="27" t="str">
        <f t="shared" si="35"/>
        <v>N/A</v>
      </c>
      <c r="G82" s="23">
        <v>183590</v>
      </c>
      <c r="H82" s="27" t="str">
        <f t="shared" si="36"/>
        <v>N/A</v>
      </c>
      <c r="I82" s="8">
        <v>2.1960000000000002</v>
      </c>
      <c r="J82" s="8">
        <v>-7.42</v>
      </c>
      <c r="K82" s="28" t="s">
        <v>739</v>
      </c>
      <c r="L82" s="112" t="str">
        <f t="shared" si="20"/>
        <v>Yes</v>
      </c>
    </row>
    <row r="83" spans="1:12" x14ac:dyDescent="0.2">
      <c r="A83" s="175" t="s">
        <v>1269</v>
      </c>
      <c r="B83" s="22" t="s">
        <v>213</v>
      </c>
      <c r="C83" s="4">
        <v>38.641798428999998</v>
      </c>
      <c r="D83" s="27" t="str">
        <f t="shared" si="34"/>
        <v>N/A</v>
      </c>
      <c r="E83" s="4">
        <v>36.7729377</v>
      </c>
      <c r="F83" s="27" t="str">
        <f t="shared" si="35"/>
        <v>N/A</v>
      </c>
      <c r="G83" s="4">
        <v>36.119069666000001</v>
      </c>
      <c r="H83" s="27" t="str">
        <f t="shared" si="36"/>
        <v>N/A</v>
      </c>
      <c r="I83" s="8">
        <v>-4.84</v>
      </c>
      <c r="J83" s="8">
        <v>-1.78</v>
      </c>
      <c r="K83" s="28" t="s">
        <v>739</v>
      </c>
      <c r="L83" s="112" t="str">
        <f t="shared" si="20"/>
        <v>Yes</v>
      </c>
    </row>
    <row r="84" spans="1:12" x14ac:dyDescent="0.2">
      <c r="A84" s="175" t="s">
        <v>1270</v>
      </c>
      <c r="B84" s="22" t="s">
        <v>213</v>
      </c>
      <c r="C84" s="4">
        <v>0</v>
      </c>
      <c r="D84" s="27" t="str">
        <f t="shared" si="34"/>
        <v>N/A</v>
      </c>
      <c r="E84" s="4">
        <v>0</v>
      </c>
      <c r="F84" s="27" t="str">
        <f t="shared" si="35"/>
        <v>N/A</v>
      </c>
      <c r="G84" s="4">
        <v>0</v>
      </c>
      <c r="H84" s="27" t="str">
        <f t="shared" si="36"/>
        <v>N/A</v>
      </c>
      <c r="I84" s="8" t="s">
        <v>1749</v>
      </c>
      <c r="J84" s="8" t="s">
        <v>1749</v>
      </c>
      <c r="K84" s="28" t="s">
        <v>739</v>
      </c>
      <c r="L84" s="112" t="str">
        <f t="shared" si="20"/>
        <v>N/A</v>
      </c>
    </row>
    <row r="85" spans="1:12" x14ac:dyDescent="0.2">
      <c r="A85" s="175" t="s">
        <v>1271</v>
      </c>
      <c r="B85" s="22" t="s">
        <v>213</v>
      </c>
      <c r="C85" s="4">
        <v>0</v>
      </c>
      <c r="D85" s="27" t="str">
        <f t="shared" si="34"/>
        <v>N/A</v>
      </c>
      <c r="E85" s="4">
        <v>0</v>
      </c>
      <c r="F85" s="27" t="str">
        <f t="shared" si="35"/>
        <v>N/A</v>
      </c>
      <c r="G85" s="4">
        <v>0</v>
      </c>
      <c r="H85" s="27" t="str">
        <f t="shared" si="36"/>
        <v>N/A</v>
      </c>
      <c r="I85" s="8" t="s">
        <v>1749</v>
      </c>
      <c r="J85" s="8" t="s">
        <v>1749</v>
      </c>
      <c r="K85" s="28" t="s">
        <v>739</v>
      </c>
      <c r="L85" s="112" t="str">
        <f t="shared" si="20"/>
        <v>N/A</v>
      </c>
    </row>
    <row r="86" spans="1:12" x14ac:dyDescent="0.2">
      <c r="A86" s="175" t="s">
        <v>1272</v>
      </c>
      <c r="B86" s="22" t="s">
        <v>213</v>
      </c>
      <c r="C86" s="4">
        <v>0</v>
      </c>
      <c r="D86" s="27" t="str">
        <f t="shared" si="34"/>
        <v>N/A</v>
      </c>
      <c r="E86" s="4">
        <v>0</v>
      </c>
      <c r="F86" s="27" t="str">
        <f t="shared" si="35"/>
        <v>N/A</v>
      </c>
      <c r="G86" s="4">
        <v>0</v>
      </c>
      <c r="H86" s="27" t="str">
        <f t="shared" si="36"/>
        <v>N/A</v>
      </c>
      <c r="I86" s="8" t="s">
        <v>1749</v>
      </c>
      <c r="J86" s="8" t="s">
        <v>1749</v>
      </c>
      <c r="K86" s="28" t="s">
        <v>739</v>
      </c>
      <c r="L86" s="112" t="str">
        <f t="shared" si="20"/>
        <v>N/A</v>
      </c>
    </row>
    <row r="87" spans="1:12" x14ac:dyDescent="0.2">
      <c r="A87" s="175" t="s">
        <v>1273</v>
      </c>
      <c r="B87" s="22" t="s">
        <v>213</v>
      </c>
      <c r="C87" s="4">
        <v>0.1010121833</v>
      </c>
      <c r="D87" s="27" t="str">
        <f t="shared" si="34"/>
        <v>N/A</v>
      </c>
      <c r="E87" s="4">
        <v>0.1038840533</v>
      </c>
      <c r="F87" s="27" t="str">
        <f t="shared" si="35"/>
        <v>N/A</v>
      </c>
      <c r="G87" s="4">
        <v>0.1105724713</v>
      </c>
      <c r="H87" s="27" t="str">
        <f t="shared" si="36"/>
        <v>N/A</v>
      </c>
      <c r="I87" s="8">
        <v>2.843</v>
      </c>
      <c r="J87" s="8">
        <v>6.4379999999999997</v>
      </c>
      <c r="K87" s="28" t="s">
        <v>739</v>
      </c>
      <c r="L87" s="112" t="str">
        <f t="shared" si="20"/>
        <v>Yes</v>
      </c>
    </row>
    <row r="88" spans="1:12" x14ac:dyDescent="0.2">
      <c r="A88" s="175" t="s">
        <v>1274</v>
      </c>
      <c r="B88" s="22" t="s">
        <v>213</v>
      </c>
      <c r="C88" s="4">
        <v>23.351852233999999</v>
      </c>
      <c r="D88" s="27" t="str">
        <f t="shared" si="34"/>
        <v>N/A</v>
      </c>
      <c r="E88" s="4">
        <v>25.167172639</v>
      </c>
      <c r="F88" s="27" t="str">
        <f t="shared" si="35"/>
        <v>N/A</v>
      </c>
      <c r="G88" s="4">
        <v>25.088512445999999</v>
      </c>
      <c r="H88" s="27" t="str">
        <f t="shared" si="36"/>
        <v>N/A</v>
      </c>
      <c r="I88" s="8">
        <v>7.774</v>
      </c>
      <c r="J88" s="8">
        <v>-0.313</v>
      </c>
      <c r="K88" s="28" t="s">
        <v>739</v>
      </c>
      <c r="L88" s="112" t="str">
        <f t="shared" si="20"/>
        <v>Yes</v>
      </c>
    </row>
    <row r="89" spans="1:12" x14ac:dyDescent="0.2">
      <c r="A89" s="175" t="s">
        <v>1275</v>
      </c>
      <c r="B89" s="22" t="s">
        <v>213</v>
      </c>
      <c r="C89" s="4">
        <v>0</v>
      </c>
      <c r="D89" s="27" t="str">
        <f t="shared" si="34"/>
        <v>N/A</v>
      </c>
      <c r="E89" s="4">
        <v>0</v>
      </c>
      <c r="F89" s="27" t="str">
        <f t="shared" si="35"/>
        <v>N/A</v>
      </c>
      <c r="G89" s="4">
        <v>0</v>
      </c>
      <c r="H89" s="27" t="str">
        <f t="shared" si="36"/>
        <v>N/A</v>
      </c>
      <c r="I89" s="8" t="s">
        <v>1749</v>
      </c>
      <c r="J89" s="8" t="s">
        <v>1749</v>
      </c>
      <c r="K89" s="28" t="s">
        <v>739</v>
      </c>
      <c r="L89" s="112" t="str">
        <f t="shared" si="20"/>
        <v>N/A</v>
      </c>
    </row>
    <row r="90" spans="1:12" x14ac:dyDescent="0.2">
      <c r="A90" s="175" t="s">
        <v>1276</v>
      </c>
      <c r="B90" s="22" t="s">
        <v>213</v>
      </c>
      <c r="C90" s="4">
        <v>0</v>
      </c>
      <c r="D90" s="27" t="str">
        <f t="shared" si="34"/>
        <v>N/A</v>
      </c>
      <c r="E90" s="4">
        <v>0</v>
      </c>
      <c r="F90" s="27" t="str">
        <f t="shared" si="35"/>
        <v>N/A</v>
      </c>
      <c r="G90" s="4">
        <v>0</v>
      </c>
      <c r="H90" s="27" t="str">
        <f t="shared" si="36"/>
        <v>N/A</v>
      </c>
      <c r="I90" s="8" t="s">
        <v>1749</v>
      </c>
      <c r="J90" s="8" t="s">
        <v>1749</v>
      </c>
      <c r="K90" s="28" t="s">
        <v>739</v>
      </c>
      <c r="L90" s="112" t="str">
        <f t="shared" si="20"/>
        <v>N/A</v>
      </c>
    </row>
    <row r="91" spans="1:12" x14ac:dyDescent="0.2">
      <c r="A91" s="175" t="s">
        <v>1277</v>
      </c>
      <c r="B91" s="22" t="s">
        <v>213</v>
      </c>
      <c r="C91" s="4">
        <v>0</v>
      </c>
      <c r="D91" s="27" t="str">
        <f t="shared" si="34"/>
        <v>N/A</v>
      </c>
      <c r="E91" s="4">
        <v>0</v>
      </c>
      <c r="F91" s="27" t="str">
        <f t="shared" si="35"/>
        <v>N/A</v>
      </c>
      <c r="G91" s="4">
        <v>0</v>
      </c>
      <c r="H91" s="27" t="str">
        <f t="shared" si="36"/>
        <v>N/A</v>
      </c>
      <c r="I91" s="8" t="s">
        <v>1749</v>
      </c>
      <c r="J91" s="8" t="s">
        <v>1749</v>
      </c>
      <c r="K91" s="28" t="s">
        <v>739</v>
      </c>
      <c r="L91" s="112" t="str">
        <f t="shared" si="20"/>
        <v>N/A</v>
      </c>
    </row>
    <row r="92" spans="1:12" x14ac:dyDescent="0.2">
      <c r="A92" s="175" t="s">
        <v>1278</v>
      </c>
      <c r="B92" s="22" t="s">
        <v>213</v>
      </c>
      <c r="C92" s="4">
        <v>0</v>
      </c>
      <c r="D92" s="27" t="str">
        <f t="shared" si="34"/>
        <v>N/A</v>
      </c>
      <c r="E92" s="4">
        <v>0</v>
      </c>
      <c r="F92" s="27" t="str">
        <f t="shared" si="35"/>
        <v>N/A</v>
      </c>
      <c r="G92" s="4">
        <v>0</v>
      </c>
      <c r="H92" s="27" t="str">
        <f t="shared" si="36"/>
        <v>N/A</v>
      </c>
      <c r="I92" s="8" t="s">
        <v>1749</v>
      </c>
      <c r="J92" s="8" t="s">
        <v>1749</v>
      </c>
      <c r="K92" s="28" t="s">
        <v>739</v>
      </c>
      <c r="L92" s="112" t="str">
        <f t="shared" si="20"/>
        <v>N/A</v>
      </c>
    </row>
    <row r="93" spans="1:12" x14ac:dyDescent="0.2">
      <c r="A93" s="175" t="s">
        <v>1279</v>
      </c>
      <c r="B93" s="22" t="s">
        <v>213</v>
      </c>
      <c r="C93" s="4">
        <v>0</v>
      </c>
      <c r="D93" s="27" t="str">
        <f t="shared" si="34"/>
        <v>N/A</v>
      </c>
      <c r="E93" s="4">
        <v>0</v>
      </c>
      <c r="F93" s="27" t="str">
        <f t="shared" si="35"/>
        <v>N/A</v>
      </c>
      <c r="G93" s="4">
        <v>0</v>
      </c>
      <c r="H93" s="27" t="str">
        <f t="shared" si="36"/>
        <v>N/A</v>
      </c>
      <c r="I93" s="8" t="s">
        <v>1749</v>
      </c>
      <c r="J93" s="8" t="s">
        <v>1749</v>
      </c>
      <c r="K93" s="28" t="s">
        <v>739</v>
      </c>
      <c r="L93" s="112" t="str">
        <f t="shared" si="20"/>
        <v>N/A</v>
      </c>
    </row>
    <row r="94" spans="1:12" x14ac:dyDescent="0.2">
      <c r="A94" s="175" t="s">
        <v>1280</v>
      </c>
      <c r="B94" s="22" t="s">
        <v>213</v>
      </c>
      <c r="C94" s="4">
        <v>0</v>
      </c>
      <c r="D94" s="27" t="str">
        <f t="shared" si="34"/>
        <v>N/A</v>
      </c>
      <c r="E94" s="4">
        <v>0</v>
      </c>
      <c r="F94" s="27" t="str">
        <f t="shared" si="35"/>
        <v>N/A</v>
      </c>
      <c r="G94" s="4">
        <v>0</v>
      </c>
      <c r="H94" s="27" t="str">
        <f t="shared" si="36"/>
        <v>N/A</v>
      </c>
      <c r="I94" s="8" t="s">
        <v>1749</v>
      </c>
      <c r="J94" s="8" t="s">
        <v>1749</v>
      </c>
      <c r="K94" s="28" t="s">
        <v>739</v>
      </c>
      <c r="L94" s="112" t="str">
        <f t="shared" si="20"/>
        <v>N/A</v>
      </c>
    </row>
    <row r="95" spans="1:12" x14ac:dyDescent="0.2">
      <c r="A95" s="175" t="s">
        <v>1281</v>
      </c>
      <c r="B95" s="30" t="s">
        <v>213</v>
      </c>
      <c r="C95" s="9">
        <v>0</v>
      </c>
      <c r="D95" s="7" t="str">
        <f t="shared" si="34"/>
        <v>N/A</v>
      </c>
      <c r="E95" s="9">
        <v>0</v>
      </c>
      <c r="F95" s="7" t="str">
        <f t="shared" si="35"/>
        <v>N/A</v>
      </c>
      <c r="G95" s="9">
        <v>0</v>
      </c>
      <c r="H95" s="7" t="str">
        <f t="shared" si="36"/>
        <v>N/A</v>
      </c>
      <c r="I95" s="36" t="s">
        <v>1749</v>
      </c>
      <c r="J95" s="36" t="s">
        <v>1749</v>
      </c>
      <c r="K95" s="30" t="s">
        <v>739</v>
      </c>
      <c r="L95" s="112" t="str">
        <f t="shared" si="20"/>
        <v>N/A</v>
      </c>
    </row>
    <row r="96" spans="1:12" x14ac:dyDescent="0.2">
      <c r="A96" s="175" t="s">
        <v>1282</v>
      </c>
      <c r="B96" s="30" t="s">
        <v>213</v>
      </c>
      <c r="C96" s="9">
        <v>0</v>
      </c>
      <c r="D96" s="7" t="str">
        <f t="shared" si="34"/>
        <v>N/A</v>
      </c>
      <c r="E96" s="9">
        <v>0</v>
      </c>
      <c r="F96" s="7" t="str">
        <f t="shared" si="35"/>
        <v>N/A</v>
      </c>
      <c r="G96" s="9">
        <v>0</v>
      </c>
      <c r="H96" s="7" t="str">
        <f t="shared" si="36"/>
        <v>N/A</v>
      </c>
      <c r="I96" s="36" t="s">
        <v>1749</v>
      </c>
      <c r="J96" s="36" t="s">
        <v>1749</v>
      </c>
      <c r="K96" s="30" t="s">
        <v>739</v>
      </c>
      <c r="L96" s="112" t="str">
        <f t="shared" si="20"/>
        <v>N/A</v>
      </c>
    </row>
    <row r="97" spans="1:12" x14ac:dyDescent="0.2">
      <c r="A97" s="175" t="s">
        <v>1283</v>
      </c>
      <c r="B97" s="22" t="s">
        <v>213</v>
      </c>
      <c r="C97" s="4">
        <v>0</v>
      </c>
      <c r="D97" s="27" t="str">
        <f t="shared" si="34"/>
        <v>N/A</v>
      </c>
      <c r="E97" s="4">
        <v>0</v>
      </c>
      <c r="F97" s="27" t="str">
        <f t="shared" si="35"/>
        <v>N/A</v>
      </c>
      <c r="G97" s="4">
        <v>0</v>
      </c>
      <c r="H97" s="27" t="str">
        <f t="shared" si="36"/>
        <v>N/A</v>
      </c>
      <c r="I97" s="8" t="s">
        <v>1749</v>
      </c>
      <c r="J97" s="8" t="s">
        <v>1749</v>
      </c>
      <c r="K97" s="28" t="s">
        <v>739</v>
      </c>
      <c r="L97" s="112" t="str">
        <f t="shared" si="20"/>
        <v>N/A</v>
      </c>
    </row>
    <row r="98" spans="1:12" x14ac:dyDescent="0.2">
      <c r="A98" s="175" t="s">
        <v>1284</v>
      </c>
      <c r="B98" s="22" t="s">
        <v>213</v>
      </c>
      <c r="C98" s="4">
        <v>37.905337154000001</v>
      </c>
      <c r="D98" s="27" t="str">
        <f t="shared" si="34"/>
        <v>N/A</v>
      </c>
      <c r="E98" s="4">
        <v>37.956005607999998</v>
      </c>
      <c r="F98" s="27" t="str">
        <f t="shared" si="35"/>
        <v>N/A</v>
      </c>
      <c r="G98" s="4">
        <v>38.681845416000002</v>
      </c>
      <c r="H98" s="27" t="str">
        <f t="shared" si="36"/>
        <v>N/A</v>
      </c>
      <c r="I98" s="8">
        <v>0.13370000000000001</v>
      </c>
      <c r="J98" s="8">
        <v>1.9119999999999999</v>
      </c>
      <c r="K98" s="28" t="s">
        <v>739</v>
      </c>
      <c r="L98" s="112" t="str">
        <f t="shared" si="20"/>
        <v>Yes</v>
      </c>
    </row>
    <row r="99" spans="1:12" x14ac:dyDescent="0.2">
      <c r="A99" s="175" t="s">
        <v>1285</v>
      </c>
      <c r="B99" s="38" t="s">
        <v>278</v>
      </c>
      <c r="C99" s="4">
        <v>0</v>
      </c>
      <c r="D99" s="27" t="str">
        <f>IF($B99="N/A","N/A",IF(C99&gt;=5,"No",IF(C99&lt;0,"No","Yes")))</f>
        <v>Yes</v>
      </c>
      <c r="E99" s="4">
        <v>0</v>
      </c>
      <c r="F99" s="27" t="str">
        <f>IF($B99="N/A","N/A",IF(E99&gt;=5,"No",IF(E99&lt;0,"No","Yes")))</f>
        <v>Yes</v>
      </c>
      <c r="G99" s="4">
        <v>0</v>
      </c>
      <c r="H99" s="27" t="str">
        <f>IF($B99="N/A","N/A",IF(G99&gt;=5,"No",IF(G99&lt;0,"No","Yes")))</f>
        <v>Yes</v>
      </c>
      <c r="I99" s="8" t="s">
        <v>1749</v>
      </c>
      <c r="J99" s="8" t="s">
        <v>1749</v>
      </c>
      <c r="K99" s="28" t="s">
        <v>739</v>
      </c>
      <c r="L99" s="112" t="str">
        <f t="shared" si="20"/>
        <v>N/A</v>
      </c>
    </row>
    <row r="100" spans="1:12" x14ac:dyDescent="0.2">
      <c r="A100" s="175" t="s">
        <v>107</v>
      </c>
      <c r="B100" s="22" t="s">
        <v>213</v>
      </c>
      <c r="C100" s="29">
        <v>417200725</v>
      </c>
      <c r="D100" s="27" t="str">
        <f>IF($B100="N/A","N/A",IF(C100&gt;10,"No",IF(C100&lt;-10,"No","Yes")))</f>
        <v>N/A</v>
      </c>
      <c r="E100" s="29">
        <v>430347841</v>
      </c>
      <c r="F100" s="27" t="str">
        <f>IF($B100="N/A","N/A",IF(E100&gt;10,"No",IF(E100&lt;-10,"No","Yes")))</f>
        <v>N/A</v>
      </c>
      <c r="G100" s="29">
        <v>346629711</v>
      </c>
      <c r="H100" s="27" t="str">
        <f>IF($B100="N/A","N/A",IF(G100&gt;10,"No",IF(G100&lt;-10,"No","Yes")))</f>
        <v>N/A</v>
      </c>
      <c r="I100" s="8">
        <v>3.1509999999999998</v>
      </c>
      <c r="J100" s="8">
        <v>-19.5</v>
      </c>
      <c r="K100" s="28" t="s">
        <v>739</v>
      </c>
      <c r="L100" s="112" t="str">
        <f t="shared" ref="L100:L111" si="38">IF(J100="Div by 0", "N/A", IF(K100="N/A","N/A", IF(J100&gt;VALUE(MID(K100,1,2)), "No", IF(J100&lt;-1*VALUE(MID(K100,1,2)), "No", "Yes"))))</f>
        <v>Yes</v>
      </c>
    </row>
    <row r="101" spans="1:12" x14ac:dyDescent="0.2">
      <c r="A101" s="175" t="s">
        <v>455</v>
      </c>
      <c r="B101" s="22" t="s">
        <v>213</v>
      </c>
      <c r="C101" s="29">
        <v>417200725</v>
      </c>
      <c r="D101" s="27" t="str">
        <f>IF($B101="N/A","N/A",IF(C101&gt;10,"No",IF(C101&lt;-10,"No","Yes")))</f>
        <v>N/A</v>
      </c>
      <c r="E101" s="29">
        <v>430347841</v>
      </c>
      <c r="F101" s="27" t="str">
        <f>IF($B101="N/A","N/A",IF(E101&gt;10,"No",IF(E101&lt;-10,"No","Yes")))</f>
        <v>N/A</v>
      </c>
      <c r="G101" s="29">
        <v>346629711</v>
      </c>
      <c r="H101" s="27" t="str">
        <f>IF($B101="N/A","N/A",IF(G101&gt;10,"No",IF(G101&lt;-10,"No","Yes")))</f>
        <v>N/A</v>
      </c>
      <c r="I101" s="8">
        <v>3.1509999999999998</v>
      </c>
      <c r="J101" s="8">
        <v>-19.5</v>
      </c>
      <c r="K101" s="28" t="s">
        <v>739</v>
      </c>
      <c r="L101" s="112" t="str">
        <f t="shared" si="38"/>
        <v>Yes</v>
      </c>
    </row>
    <row r="102" spans="1:12" x14ac:dyDescent="0.2">
      <c r="A102" s="175" t="s">
        <v>456</v>
      </c>
      <c r="B102" s="22" t="s">
        <v>213</v>
      </c>
      <c r="C102" s="29">
        <v>0</v>
      </c>
      <c r="D102" s="27" t="str">
        <f>IF($B102="N/A","N/A",IF(C102&gt;10,"No",IF(C102&lt;-10,"No","Yes")))</f>
        <v>N/A</v>
      </c>
      <c r="E102" s="29">
        <v>0</v>
      </c>
      <c r="F102" s="27" t="str">
        <f>IF($B102="N/A","N/A",IF(E102&gt;10,"No",IF(E102&lt;-10,"No","Yes")))</f>
        <v>N/A</v>
      </c>
      <c r="G102" s="29">
        <v>0</v>
      </c>
      <c r="H102" s="27" t="str">
        <f>IF($B102="N/A","N/A",IF(G102&gt;10,"No",IF(G102&lt;-10,"No","Yes")))</f>
        <v>N/A</v>
      </c>
      <c r="I102" s="8" t="s">
        <v>1749</v>
      </c>
      <c r="J102" s="8" t="s">
        <v>1749</v>
      </c>
      <c r="K102" s="28" t="s">
        <v>739</v>
      </c>
      <c r="L102" s="112" t="str">
        <f t="shared" si="38"/>
        <v>N/A</v>
      </c>
    </row>
    <row r="103" spans="1:12" x14ac:dyDescent="0.2">
      <c r="A103" s="175" t="s">
        <v>457</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1749</v>
      </c>
      <c r="J103" s="8" t="s">
        <v>1749</v>
      </c>
      <c r="K103" s="28" t="s">
        <v>739</v>
      </c>
      <c r="L103" s="112" t="str">
        <f t="shared" si="38"/>
        <v>N/A</v>
      </c>
    </row>
    <row r="104" spans="1:12" x14ac:dyDescent="0.2">
      <c r="A104" s="175" t="s">
        <v>108</v>
      </c>
      <c r="B104" s="39" t="s">
        <v>295</v>
      </c>
      <c r="C104" s="4">
        <v>0.93665291080000002</v>
      </c>
      <c r="D104" s="27" t="str">
        <f>IF($B104="N/A","N/A",IF(C104&gt;2,"No",IF(C104&lt;0.9,"No","Yes")))</f>
        <v>Yes</v>
      </c>
      <c r="E104" s="4">
        <v>0.93868240380000001</v>
      </c>
      <c r="F104" s="27" t="str">
        <f>IF($B104="N/A","N/A",IF(E104&gt;2,"No",IF(E104&lt;0.9,"No","Yes")))</f>
        <v>Yes</v>
      </c>
      <c r="G104" s="4">
        <v>0.7819157739</v>
      </c>
      <c r="H104" s="27" t="str">
        <f>IF($B104="N/A","N/A",IF(G104&gt;2,"No",IF(G104&lt;0.9,"No","Yes")))</f>
        <v>No</v>
      </c>
      <c r="I104" s="8">
        <v>0.2167</v>
      </c>
      <c r="J104" s="8">
        <v>-16.7</v>
      </c>
      <c r="K104" s="28" t="s">
        <v>739</v>
      </c>
      <c r="L104" s="112" t="str">
        <f t="shared" si="38"/>
        <v>Yes</v>
      </c>
    </row>
    <row r="105" spans="1:12" x14ac:dyDescent="0.2">
      <c r="A105" s="175" t="s">
        <v>458</v>
      </c>
      <c r="B105" s="39" t="s">
        <v>295</v>
      </c>
      <c r="C105" s="4">
        <v>0.93665291080000002</v>
      </c>
      <c r="D105" s="27" t="str">
        <f>IF($B105="N/A","N/A",IF(C105&gt;2,"No",IF(C105&lt;0.9,"No","Yes")))</f>
        <v>Yes</v>
      </c>
      <c r="E105" s="4">
        <v>0.93868240380000001</v>
      </c>
      <c r="F105" s="27" t="str">
        <f>IF($B105="N/A","N/A",IF(E105&gt;2,"No",IF(E105&lt;0.9,"No","Yes")))</f>
        <v>Yes</v>
      </c>
      <c r="G105" s="4">
        <v>0.7900734546</v>
      </c>
      <c r="H105" s="27" t="str">
        <f>IF($B105="N/A","N/A",IF(G105&gt;2,"No",IF(G105&lt;0.9,"No","Yes")))</f>
        <v>No</v>
      </c>
      <c r="I105" s="8">
        <v>0.2167</v>
      </c>
      <c r="J105" s="8">
        <v>-15.8</v>
      </c>
      <c r="K105" s="28" t="s">
        <v>739</v>
      </c>
      <c r="L105" s="112" t="str">
        <f t="shared" si="38"/>
        <v>Yes</v>
      </c>
    </row>
    <row r="106" spans="1:12" x14ac:dyDescent="0.2">
      <c r="A106" s="175" t="s">
        <v>459</v>
      </c>
      <c r="B106" s="39" t="s">
        <v>295</v>
      </c>
      <c r="C106" s="4">
        <v>0</v>
      </c>
      <c r="D106" s="27" t="str">
        <f>IF($B106="N/A","N/A",IF(C106&gt;2,"No",IF(C106&lt;0.9,"No","Yes")))</f>
        <v>No</v>
      </c>
      <c r="E106" s="4">
        <v>0</v>
      </c>
      <c r="F106" s="27" t="str">
        <f>IF($B106="N/A","N/A",IF(E106&gt;2,"No",IF(E106&lt;0.9,"No","Yes")))</f>
        <v>No</v>
      </c>
      <c r="G106" s="4">
        <v>0</v>
      </c>
      <c r="H106" s="27" t="str">
        <f>IF($B106="N/A","N/A",IF(G106&gt;2,"No",IF(G106&lt;0.9,"No","Yes")))</f>
        <v>No</v>
      </c>
      <c r="I106" s="8" t="s">
        <v>1749</v>
      </c>
      <c r="J106" s="8" t="s">
        <v>1749</v>
      </c>
      <c r="K106" s="28" t="s">
        <v>739</v>
      </c>
      <c r="L106" s="112" t="str">
        <f t="shared" si="38"/>
        <v>N/A</v>
      </c>
    </row>
    <row r="107" spans="1:12" x14ac:dyDescent="0.2">
      <c r="A107" s="175" t="s">
        <v>460</v>
      </c>
      <c r="B107" s="39" t="s">
        <v>295</v>
      </c>
      <c r="C107" s="4" t="s">
        <v>1749</v>
      </c>
      <c r="D107" s="27" t="str">
        <f>IF($B107="N/A","N/A",IF(C107&gt;2,"No",IF(C107&lt;0.9,"No","Yes")))</f>
        <v>No</v>
      </c>
      <c r="E107" s="4" t="s">
        <v>1749</v>
      </c>
      <c r="F107" s="27" t="str">
        <f>IF($B107="N/A","N/A",IF(E107&gt;2,"No",IF(E107&lt;0.9,"No","Yes")))</f>
        <v>No</v>
      </c>
      <c r="G107" s="4" t="s">
        <v>1749</v>
      </c>
      <c r="H107" s="27" t="str">
        <f>IF($B107="N/A","N/A",IF(G107&gt;2,"No",IF(G107&lt;0.9,"No","Yes")))</f>
        <v>No</v>
      </c>
      <c r="I107" s="8" t="s">
        <v>1749</v>
      </c>
      <c r="J107" s="8" t="s">
        <v>1749</v>
      </c>
      <c r="K107" s="28" t="s">
        <v>739</v>
      </c>
      <c r="L107" s="112" t="str">
        <f t="shared" si="38"/>
        <v>N/A</v>
      </c>
    </row>
    <row r="108" spans="1:12" x14ac:dyDescent="0.2">
      <c r="A108" s="175" t="s">
        <v>1286</v>
      </c>
      <c r="B108" s="22" t="s">
        <v>213</v>
      </c>
      <c r="C108" s="29">
        <v>289.94461386</v>
      </c>
      <c r="D108" s="27" t="str">
        <f>IF($B108="N/A","N/A",IF(C108&gt;10,"No",IF(C108&lt;-10,"No","Yes")))</f>
        <v>N/A</v>
      </c>
      <c r="E108" s="29">
        <v>300.48047861999999</v>
      </c>
      <c r="F108" s="27" t="str">
        <f>IF($B108="N/A","N/A",IF(E108&gt;10,"No",IF(E108&lt;-10,"No","Yes")))</f>
        <v>N/A</v>
      </c>
      <c r="G108" s="29">
        <v>240.00988138</v>
      </c>
      <c r="H108" s="27" t="str">
        <f>IF($B108="N/A","N/A",IF(G108&gt;10,"No",IF(G108&lt;-10,"No","Yes")))</f>
        <v>N/A</v>
      </c>
      <c r="I108" s="8">
        <v>3.6339999999999999</v>
      </c>
      <c r="J108" s="8">
        <v>-20.100000000000001</v>
      </c>
      <c r="K108" s="28" t="s">
        <v>739</v>
      </c>
      <c r="L108" s="112" t="str">
        <f t="shared" si="38"/>
        <v>Yes</v>
      </c>
    </row>
    <row r="109" spans="1:12" x14ac:dyDescent="0.2">
      <c r="A109" s="175" t="s">
        <v>1287</v>
      </c>
      <c r="B109" s="22" t="s">
        <v>213</v>
      </c>
      <c r="C109" s="29">
        <v>289.94461386</v>
      </c>
      <c r="D109" s="27" t="str">
        <f>IF($B109="N/A","N/A",IF(C109&gt;10,"No",IF(C109&lt;-10,"No","Yes")))</f>
        <v>N/A</v>
      </c>
      <c r="E109" s="29">
        <v>300.48047861999999</v>
      </c>
      <c r="F109" s="27" t="str">
        <f>IF($B109="N/A","N/A",IF(E109&gt;10,"No",IF(E109&lt;-10,"No","Yes")))</f>
        <v>N/A</v>
      </c>
      <c r="G109" s="29">
        <v>242.51389018</v>
      </c>
      <c r="H109" s="27" t="str">
        <f>IF($B109="N/A","N/A",IF(G109&gt;10,"No",IF(G109&lt;-10,"No","Yes")))</f>
        <v>N/A</v>
      </c>
      <c r="I109" s="8">
        <v>3.6339999999999999</v>
      </c>
      <c r="J109" s="8">
        <v>-19.3</v>
      </c>
      <c r="K109" s="28" t="s">
        <v>739</v>
      </c>
      <c r="L109" s="112" t="str">
        <f t="shared" si="38"/>
        <v>Yes</v>
      </c>
    </row>
    <row r="110" spans="1:12" x14ac:dyDescent="0.2">
      <c r="A110" s="175" t="s">
        <v>1288</v>
      </c>
      <c r="B110" s="22" t="s">
        <v>213</v>
      </c>
      <c r="C110" s="29">
        <v>0</v>
      </c>
      <c r="D110" s="27" t="str">
        <f>IF($B110="N/A","N/A",IF(C110&gt;10,"No",IF(C110&lt;-10,"No","Yes")))</f>
        <v>N/A</v>
      </c>
      <c r="E110" s="29">
        <v>0</v>
      </c>
      <c r="F110" s="27" t="str">
        <f>IF($B110="N/A","N/A",IF(E110&gt;10,"No",IF(E110&lt;-10,"No","Yes")))</f>
        <v>N/A</v>
      </c>
      <c r="G110" s="29">
        <v>0</v>
      </c>
      <c r="H110" s="27" t="str">
        <f>IF($B110="N/A","N/A",IF(G110&gt;10,"No",IF(G110&lt;-10,"No","Yes")))</f>
        <v>N/A</v>
      </c>
      <c r="I110" s="8" t="s">
        <v>1749</v>
      </c>
      <c r="J110" s="8" t="s">
        <v>1749</v>
      </c>
      <c r="K110" s="28" t="s">
        <v>739</v>
      </c>
      <c r="L110" s="112" t="str">
        <f t="shared" si="38"/>
        <v>N/A</v>
      </c>
    </row>
    <row r="111" spans="1:12" x14ac:dyDescent="0.2">
      <c r="A111" s="175" t="s">
        <v>1289</v>
      </c>
      <c r="B111" s="22" t="s">
        <v>213</v>
      </c>
      <c r="C111" s="29" t="s">
        <v>1749</v>
      </c>
      <c r="D111" s="27" t="str">
        <f>IF($B111="N/A","N/A",IF(C111&gt;10,"No",IF(C111&lt;-10,"No","Yes")))</f>
        <v>N/A</v>
      </c>
      <c r="E111" s="29" t="s">
        <v>1749</v>
      </c>
      <c r="F111" s="27" t="str">
        <f>IF($B111="N/A","N/A",IF(E111&gt;10,"No",IF(E111&lt;-10,"No","Yes")))</f>
        <v>N/A</v>
      </c>
      <c r="G111" s="29" t="s">
        <v>1749</v>
      </c>
      <c r="H111" s="27" t="str">
        <f>IF($B111="N/A","N/A",IF(G111&gt;10,"No",IF(G111&lt;-10,"No","Yes")))</f>
        <v>N/A</v>
      </c>
      <c r="I111" s="8" t="s">
        <v>1749</v>
      </c>
      <c r="J111" s="8" t="s">
        <v>1749</v>
      </c>
      <c r="K111" s="28" t="s">
        <v>739</v>
      </c>
      <c r="L111" s="112" t="str">
        <f t="shared" si="38"/>
        <v>N/A</v>
      </c>
    </row>
    <row r="112" spans="1:12" x14ac:dyDescent="0.2">
      <c r="A112" s="175" t="s">
        <v>325</v>
      </c>
      <c r="B112" s="30" t="s">
        <v>296</v>
      </c>
      <c r="C112" s="4">
        <v>98.438295041000003</v>
      </c>
      <c r="D112" s="27" t="str">
        <f>IF(OR($B112="N/A",$C112="N/A"),"N/A",IF(C112&gt;98,"Yes","No"))</f>
        <v>Yes</v>
      </c>
      <c r="E112" s="4">
        <v>98.329204551999993</v>
      </c>
      <c r="F112" s="27" t="str">
        <f>IF(OR($B112="N/A",$E112="N/A"),"N/A",IF(E112&gt;98,"Yes","No"))</f>
        <v>Yes</v>
      </c>
      <c r="G112" s="4">
        <v>84.739518261000001</v>
      </c>
      <c r="H112" s="27" t="str">
        <f t="shared" ref="H112:H115" si="39">IF($B112="N/A","N/A",IF(G112&gt;98,"Yes","No"))</f>
        <v>No</v>
      </c>
      <c r="I112" s="8">
        <v>-0.111</v>
      </c>
      <c r="J112" s="8">
        <v>-13.8</v>
      </c>
      <c r="K112" s="28" t="s">
        <v>739</v>
      </c>
      <c r="L112" s="112" t="str">
        <f>IF(J112="Div by 0", "N/A", IF(OR(J112="N/A",K112="N/A"),"N/A", IF(J112&gt;VALUE(MID(K112,1,2)), "No", IF(J112&lt;-1*VALUE(MID(K112,1,2)), "No", "Yes"))))</f>
        <v>Yes</v>
      </c>
    </row>
    <row r="113" spans="1:12" x14ac:dyDescent="0.2">
      <c r="A113" s="175" t="s">
        <v>461</v>
      </c>
      <c r="B113" s="30" t="s">
        <v>296</v>
      </c>
      <c r="C113" s="4">
        <v>98.438295041000003</v>
      </c>
      <c r="D113" s="27" t="str">
        <f t="shared" ref="D113:D115" si="40">IF(OR($B113="N/A",$C113="N/A"),"N/A",IF(C113&gt;98,"Yes","No"))</f>
        <v>Yes</v>
      </c>
      <c r="E113" s="4">
        <v>98.329204551999993</v>
      </c>
      <c r="F113" s="27" t="str">
        <f t="shared" ref="F113:F115" si="41">IF(OR($B113="N/A",$E113="N/A"),"N/A",IF(E113&gt;98,"Yes","No"))</f>
        <v>Yes</v>
      </c>
      <c r="G113" s="4">
        <v>86.524873271000004</v>
      </c>
      <c r="H113" s="27" t="str">
        <f t="shared" si="39"/>
        <v>No</v>
      </c>
      <c r="I113" s="8">
        <v>-0.111</v>
      </c>
      <c r="J113" s="8">
        <v>-12</v>
      </c>
      <c r="K113" s="28" t="s">
        <v>739</v>
      </c>
      <c r="L113" s="112" t="str">
        <f t="shared" ref="L113:L115" si="42">IF(J113="Div by 0", "N/A", IF(OR(J113="N/A",K113="N/A"),"N/A", IF(J113&gt;VALUE(MID(K113,1,2)), "No", IF(J113&lt;-1*VALUE(MID(K113,1,2)), "No", "Yes"))))</f>
        <v>Yes</v>
      </c>
    </row>
    <row r="114" spans="1:12" x14ac:dyDescent="0.2">
      <c r="A114" s="175" t="s">
        <v>462</v>
      </c>
      <c r="B114" s="30" t="s">
        <v>296</v>
      </c>
      <c r="C114" s="4">
        <v>0</v>
      </c>
      <c r="D114" s="27" t="str">
        <f t="shared" si="40"/>
        <v>No</v>
      </c>
      <c r="E114" s="4">
        <v>0</v>
      </c>
      <c r="F114" s="27" t="str">
        <f t="shared" si="41"/>
        <v>No</v>
      </c>
      <c r="G114" s="4">
        <v>0</v>
      </c>
      <c r="H114" s="27" t="str">
        <f t="shared" si="39"/>
        <v>No</v>
      </c>
      <c r="I114" s="8" t="s">
        <v>1749</v>
      </c>
      <c r="J114" s="8" t="s">
        <v>1749</v>
      </c>
      <c r="K114" s="28" t="s">
        <v>739</v>
      </c>
      <c r="L114" s="112" t="str">
        <f t="shared" si="42"/>
        <v>N/A</v>
      </c>
    </row>
    <row r="115" spans="1:12" x14ac:dyDescent="0.2">
      <c r="A115" s="175" t="s">
        <v>463</v>
      </c>
      <c r="B115" s="30" t="s">
        <v>296</v>
      </c>
      <c r="C115" s="4" t="s">
        <v>1749</v>
      </c>
      <c r="D115" s="27" t="str">
        <f t="shared" si="40"/>
        <v>Yes</v>
      </c>
      <c r="E115" s="4" t="s">
        <v>1749</v>
      </c>
      <c r="F115" s="27" t="str">
        <f t="shared" si="41"/>
        <v>Yes</v>
      </c>
      <c r="G115" s="4" t="s">
        <v>1749</v>
      </c>
      <c r="H115" s="27" t="str">
        <f t="shared" si="39"/>
        <v>Yes</v>
      </c>
      <c r="I115" s="8" t="s">
        <v>1749</v>
      </c>
      <c r="J115" s="8" t="s">
        <v>1749</v>
      </c>
      <c r="K115" s="28" t="s">
        <v>739</v>
      </c>
      <c r="L115" s="112" t="str">
        <f t="shared" si="42"/>
        <v>N/A</v>
      </c>
    </row>
    <row r="116" spans="1:12" x14ac:dyDescent="0.2">
      <c r="A116" s="111" t="s">
        <v>464</v>
      </c>
      <c r="B116" s="30" t="s">
        <v>213</v>
      </c>
      <c r="C116" s="31">
        <v>153294</v>
      </c>
      <c r="D116" s="27" t="str">
        <f>IF($B116="N/A","N/A",IF(C116&gt;10,"No",IF(C116&lt;-10,"No","Yes")))</f>
        <v>N/A</v>
      </c>
      <c r="E116" s="31">
        <v>146936</v>
      </c>
      <c r="F116" s="27" t="str">
        <f>IF($B116="N/A","N/A",IF(E116&gt;10,"No",IF(E116&lt;-10,"No","Yes")))</f>
        <v>N/A</v>
      </c>
      <c r="G116" s="31">
        <v>172085</v>
      </c>
      <c r="H116" s="27" t="str">
        <f>IF($B116="N/A","N/A",IF(G116&gt;10,"No",IF(G116&lt;-10,"No","Yes")))</f>
        <v>N/A</v>
      </c>
      <c r="I116" s="8">
        <v>-4.1500000000000004</v>
      </c>
      <c r="J116" s="8">
        <v>17.12</v>
      </c>
      <c r="K116" s="30" t="s">
        <v>739</v>
      </c>
      <c r="L116" s="112" t="str">
        <f>IF(J116="Div by 0", "N/A", IF(OR(J116="N/A",K116="N/A"),"N/A", IF(J116&gt;VALUE(MID(K116,1,2)), "No", IF(J116&lt;-1*VALUE(MID(K116,1,2)), "No", "Yes"))))</f>
        <v>Yes</v>
      </c>
    </row>
    <row r="117" spans="1:12" x14ac:dyDescent="0.2">
      <c r="A117" s="111" t="s">
        <v>211</v>
      </c>
      <c r="B117" s="30" t="s">
        <v>213</v>
      </c>
      <c r="C117" s="4">
        <v>86.152099886000002</v>
      </c>
      <c r="D117" s="27" t="str">
        <f>IF($B117="N/A","N/A",IF(C117&gt;10,"No",IF(C117&lt;-10,"No","Yes")))</f>
        <v>N/A</v>
      </c>
      <c r="E117" s="4">
        <v>87.356400065000003</v>
      </c>
      <c r="F117" s="27" t="str">
        <f>IF($B117="N/A","N/A",IF(E117&gt;10,"No",IF(E117&lt;-10,"No","Yes")))</f>
        <v>N/A</v>
      </c>
      <c r="G117" s="4">
        <v>87.181334805000006</v>
      </c>
      <c r="H117" s="27" t="str">
        <f>IF($B117="N/A","N/A",IF(G117&gt;10,"No",IF(G117&lt;-10,"No","Yes")))</f>
        <v>N/A</v>
      </c>
      <c r="I117" s="8">
        <v>1.3979999999999999</v>
      </c>
      <c r="J117" s="8">
        <v>-0.2</v>
      </c>
      <c r="K117" s="30" t="s">
        <v>739</v>
      </c>
      <c r="L117" s="112" t="str">
        <f>IF(J117="Div by 0", "N/A", IF(OR(J117="N/A",K117="N/A"),"N/A", IF(J117&gt;VALUE(MID(K117,1,2)), "No", IF(J117&lt;-1*VALUE(MID(K117,1,2)), "No", "Yes"))))</f>
        <v>Yes</v>
      </c>
    </row>
    <row r="118" spans="1:12" x14ac:dyDescent="0.2">
      <c r="A118" s="144" t="s">
        <v>1628</v>
      </c>
      <c r="B118" s="30" t="s">
        <v>213</v>
      </c>
      <c r="C118" s="10">
        <v>0</v>
      </c>
      <c r="D118" s="7" t="str">
        <f>IF($B118="N/A","N/A",IF(C118&gt;10,"No",IF(C118&lt;-10,"No","Yes")))</f>
        <v>N/A</v>
      </c>
      <c r="E118" s="10">
        <v>0</v>
      </c>
      <c r="F118" s="7" t="str">
        <f>IF($B118="N/A","N/A",IF(E118&gt;10,"No",IF(E118&lt;-10,"No","Yes")))</f>
        <v>N/A</v>
      </c>
      <c r="G118" s="10">
        <v>282512</v>
      </c>
      <c r="H118" s="7" t="str">
        <f>IF($B118="N/A","N/A",IF(G118&gt;10,"No",IF(G118&lt;-10,"No","Yes")))</f>
        <v>N/A</v>
      </c>
      <c r="I118" s="36" t="s">
        <v>1749</v>
      </c>
      <c r="J118" s="36" t="s">
        <v>1749</v>
      </c>
      <c r="K118" s="30" t="s">
        <v>739</v>
      </c>
      <c r="L118" s="112" t="str">
        <f>IF(J118="Div by 0", "N/A", IF(K118="N/A","N/A", IF(J118&gt;VALUE(MID(K118,1,2)), "No", IF(J118&lt;-1*VALUE(MID(K118,1,2)), "No", "Yes"))))</f>
        <v>N/A</v>
      </c>
    </row>
    <row r="119" spans="1:12" x14ac:dyDescent="0.2">
      <c r="A119" s="144" t="s">
        <v>1629</v>
      </c>
      <c r="B119" s="30" t="s">
        <v>213</v>
      </c>
      <c r="C119" s="10">
        <v>0</v>
      </c>
      <c r="D119" s="7" t="str">
        <f>IF($B119="N/A","N/A",IF(C119&gt;10,"No",IF(C119&lt;-10,"No","Yes")))</f>
        <v>N/A</v>
      </c>
      <c r="E119" s="10">
        <v>0</v>
      </c>
      <c r="F119" s="7" t="str">
        <f>IF($B119="N/A","N/A",IF(E119&gt;10,"No",IF(E119&lt;-10,"No","Yes")))</f>
        <v>N/A</v>
      </c>
      <c r="G119" s="10">
        <v>10296737</v>
      </c>
      <c r="H119" s="7" t="str">
        <f>IF($B119="N/A","N/A",IF(G119&gt;10,"No",IF(G119&lt;-10,"No","Yes")))</f>
        <v>N/A</v>
      </c>
      <c r="I119" s="36" t="s">
        <v>1749</v>
      </c>
      <c r="J119" s="36" t="s">
        <v>1749</v>
      </c>
      <c r="K119" s="30" t="s">
        <v>739</v>
      </c>
      <c r="L119" s="112" t="str">
        <f>IF(J119="Div by 0", "N/A", IF(K119="N/A","N/A", IF(J119&gt;VALUE(MID(K119,1,2)), "No", IF(J119&lt;-1*VALUE(MID(K119,1,2)), "No", "Yes"))))</f>
        <v>N/A</v>
      </c>
    </row>
    <row r="120" spans="1:12" x14ac:dyDescent="0.2">
      <c r="A120" s="144" t="s">
        <v>1630</v>
      </c>
      <c r="B120" s="30" t="s">
        <v>213</v>
      </c>
      <c r="C120" s="1">
        <v>0</v>
      </c>
      <c r="D120" s="7" t="str">
        <f>IF($B120="N/A","N/A",IF(C120&gt;10,"No",IF(C120&lt;-10,"No","Yes")))</f>
        <v>N/A</v>
      </c>
      <c r="E120" s="1">
        <v>0</v>
      </c>
      <c r="F120" s="7" t="str">
        <f>IF($B120="N/A","N/A",IF(E120&gt;10,"No",IF(E120&lt;-10,"No","Yes")))</f>
        <v>N/A</v>
      </c>
      <c r="G120" s="1">
        <v>3812</v>
      </c>
      <c r="H120" s="7" t="str">
        <f>IF($B120="N/A","N/A",IF(G120&gt;10,"No",IF(G120&lt;-10,"No","Yes")))</f>
        <v>N/A</v>
      </c>
      <c r="I120" s="36" t="s">
        <v>1749</v>
      </c>
      <c r="J120" s="36" t="s">
        <v>1749</v>
      </c>
      <c r="K120" s="30" t="s">
        <v>739</v>
      </c>
      <c r="L120" s="112" t="str">
        <f>IF(J120="Div by 0", "N/A", IF(K120="N/A","N/A", IF(J120&gt;VALUE(MID(K120,1,2)), "No", IF(J120&lt;-1*VALUE(MID(K120,1,2)), "No", "Yes"))))</f>
        <v>N/A</v>
      </c>
    </row>
    <row r="121" spans="1:12" x14ac:dyDescent="0.2">
      <c r="A121" s="144" t="s">
        <v>1631</v>
      </c>
      <c r="B121" s="3" t="s">
        <v>213</v>
      </c>
      <c r="C121" s="1">
        <v>0</v>
      </c>
      <c r="D121" s="5" t="str">
        <f t="shared" ref="D121:H134" si="43">IF($B121="N/A","N/A",IF(C121&lt;0,"No","Yes"))</f>
        <v>N/A</v>
      </c>
      <c r="E121" s="1">
        <v>0</v>
      </c>
      <c r="F121" s="5" t="str">
        <f t="shared" si="43"/>
        <v>N/A</v>
      </c>
      <c r="G121" s="1">
        <v>0</v>
      </c>
      <c r="H121" s="5" t="str">
        <f t="shared" si="43"/>
        <v>N/A</v>
      </c>
      <c r="I121" s="36" t="s">
        <v>1749</v>
      </c>
      <c r="J121" s="36" t="s">
        <v>1749</v>
      </c>
      <c r="K121" s="3" t="s">
        <v>739</v>
      </c>
      <c r="L121" s="112" t="str">
        <f t="shared" ref="L121:L142" si="44">IF(J121="Div by 0", "N/A", IF(OR(J121="N/A",K121="N/A"),"N/A", IF(J121&gt;VALUE(MID(K121,1,2)), "No", IF(J121&lt;-1*VALUE(MID(K121,1,2)), "No", "Yes"))))</f>
        <v>N/A</v>
      </c>
    </row>
    <row r="122" spans="1:12" x14ac:dyDescent="0.2">
      <c r="A122" s="144" t="s">
        <v>1632</v>
      </c>
      <c r="B122" s="3" t="s">
        <v>213</v>
      </c>
      <c r="C122" s="1">
        <v>0</v>
      </c>
      <c r="D122" s="5" t="str">
        <f t="shared" si="43"/>
        <v>N/A</v>
      </c>
      <c r="E122" s="1">
        <v>0</v>
      </c>
      <c r="F122" s="5" t="str">
        <f t="shared" si="43"/>
        <v>N/A</v>
      </c>
      <c r="G122" s="1">
        <v>282</v>
      </c>
      <c r="H122" s="5" t="str">
        <f t="shared" si="43"/>
        <v>N/A</v>
      </c>
      <c r="I122" s="36" t="s">
        <v>1749</v>
      </c>
      <c r="J122" s="36" t="s">
        <v>1749</v>
      </c>
      <c r="K122" s="3" t="s">
        <v>739</v>
      </c>
      <c r="L122" s="112" t="str">
        <f t="shared" si="44"/>
        <v>N/A</v>
      </c>
    </row>
    <row r="123" spans="1:12" x14ac:dyDescent="0.2">
      <c r="A123" s="144" t="s">
        <v>1633</v>
      </c>
      <c r="B123" s="3" t="s">
        <v>213</v>
      </c>
      <c r="C123" s="1">
        <v>0</v>
      </c>
      <c r="D123" s="5" t="str">
        <f t="shared" si="43"/>
        <v>N/A</v>
      </c>
      <c r="E123" s="1">
        <v>0</v>
      </c>
      <c r="F123" s="5" t="str">
        <f t="shared" si="43"/>
        <v>N/A</v>
      </c>
      <c r="G123" s="1">
        <v>3530</v>
      </c>
      <c r="H123" s="5" t="str">
        <f t="shared" si="43"/>
        <v>N/A</v>
      </c>
      <c r="I123" s="36" t="s">
        <v>1749</v>
      </c>
      <c r="J123" s="36" t="s">
        <v>1749</v>
      </c>
      <c r="K123" s="3" t="s">
        <v>739</v>
      </c>
      <c r="L123" s="112" t="str">
        <f t="shared" si="44"/>
        <v>N/A</v>
      </c>
    </row>
    <row r="124" spans="1:12" x14ac:dyDescent="0.2">
      <c r="A124" s="144" t="s">
        <v>1634</v>
      </c>
      <c r="B124" s="3" t="s">
        <v>213</v>
      </c>
      <c r="C124" s="1">
        <v>0</v>
      </c>
      <c r="D124" s="5" t="str">
        <f t="shared" si="43"/>
        <v>N/A</v>
      </c>
      <c r="E124" s="1">
        <v>0</v>
      </c>
      <c r="F124" s="5" t="str">
        <f t="shared" si="43"/>
        <v>N/A</v>
      </c>
      <c r="G124" s="1">
        <v>0</v>
      </c>
      <c r="H124" s="5" t="str">
        <f t="shared" si="43"/>
        <v>N/A</v>
      </c>
      <c r="I124" s="36" t="s">
        <v>1749</v>
      </c>
      <c r="J124" s="36" t="s">
        <v>1749</v>
      </c>
      <c r="K124" s="3" t="s">
        <v>739</v>
      </c>
      <c r="L124" s="112" t="str">
        <f t="shared" si="44"/>
        <v>N/A</v>
      </c>
    </row>
    <row r="125" spans="1:12" x14ac:dyDescent="0.2">
      <c r="A125" s="135" t="s">
        <v>1635</v>
      </c>
      <c r="B125" s="3" t="s">
        <v>213</v>
      </c>
      <c r="C125" s="40">
        <v>0</v>
      </c>
      <c r="D125" s="5" t="str">
        <f t="shared" si="43"/>
        <v>N/A</v>
      </c>
      <c r="E125" s="40">
        <v>0</v>
      </c>
      <c r="F125" s="5" t="str">
        <f t="shared" si="43"/>
        <v>N/A</v>
      </c>
      <c r="G125" s="40">
        <v>1.5801494758000001</v>
      </c>
      <c r="H125" s="5" t="str">
        <f t="shared" si="43"/>
        <v>N/A</v>
      </c>
      <c r="I125" s="8" t="s">
        <v>1749</v>
      </c>
      <c r="J125" s="8" t="s">
        <v>1749</v>
      </c>
      <c r="K125" s="30" t="s">
        <v>739</v>
      </c>
      <c r="L125" s="112" t="str">
        <f>IF(J125="Div by 0", "N/A", IF(OR(J125="N/A",K125="N/A"),"N/A", IF(J125&gt;VALUE(MID(K125,1,2)), "No", IF(J125&lt;-1*VALUE(MID(K125,1,2)), "No", "Yes"))))</f>
        <v>N/A</v>
      </c>
    </row>
    <row r="126" spans="1:12" ht="25.5" x14ac:dyDescent="0.2">
      <c r="A126" s="135" t="s">
        <v>1636</v>
      </c>
      <c r="B126" s="3" t="s">
        <v>213</v>
      </c>
      <c r="C126" s="40">
        <v>0</v>
      </c>
      <c r="D126" s="5" t="str">
        <f t="shared" si="43"/>
        <v>N/A</v>
      </c>
      <c r="E126" s="40">
        <v>0</v>
      </c>
      <c r="F126" s="5" t="str">
        <f t="shared" si="43"/>
        <v>N/A</v>
      </c>
      <c r="G126" s="40">
        <v>0</v>
      </c>
      <c r="H126" s="5" t="str">
        <f t="shared" si="43"/>
        <v>N/A</v>
      </c>
      <c r="I126" s="8" t="s">
        <v>1749</v>
      </c>
      <c r="J126" s="8" t="s">
        <v>1749</v>
      </c>
      <c r="K126" s="3" t="s">
        <v>739</v>
      </c>
      <c r="L126" s="112" t="str">
        <f t="shared" ref="L126:L129" si="45">IF(J126="Div by 0", "N/A", IF(OR(J126="N/A",K126="N/A"),"N/A", IF(J126&gt;VALUE(MID(K126,1,2)), "No", IF(J126&lt;-1*VALUE(MID(K126,1,2)), "No", "Yes"))))</f>
        <v>N/A</v>
      </c>
    </row>
    <row r="127" spans="1:12" ht="25.5" x14ac:dyDescent="0.2">
      <c r="A127" s="135" t="s">
        <v>1637</v>
      </c>
      <c r="B127" s="3" t="s">
        <v>213</v>
      </c>
      <c r="C127" s="40">
        <v>0</v>
      </c>
      <c r="D127" s="5" t="str">
        <f t="shared" si="43"/>
        <v>N/A</v>
      </c>
      <c r="E127" s="40">
        <v>0</v>
      </c>
      <c r="F127" s="5" t="str">
        <f t="shared" si="43"/>
        <v>N/A</v>
      </c>
      <c r="G127" s="40">
        <v>0.61488814270000003</v>
      </c>
      <c r="H127" s="5" t="str">
        <f t="shared" si="43"/>
        <v>N/A</v>
      </c>
      <c r="I127" s="8" t="s">
        <v>1749</v>
      </c>
      <c r="J127" s="8" t="s">
        <v>1749</v>
      </c>
      <c r="K127" s="3" t="s">
        <v>739</v>
      </c>
      <c r="L127" s="112" t="str">
        <f t="shared" si="45"/>
        <v>N/A</v>
      </c>
    </row>
    <row r="128" spans="1:12" ht="25.5" x14ac:dyDescent="0.2">
      <c r="A128" s="135" t="s">
        <v>1638</v>
      </c>
      <c r="B128" s="3" t="s">
        <v>213</v>
      </c>
      <c r="C128" s="40">
        <v>0</v>
      </c>
      <c r="D128" s="5" t="str">
        <f t="shared" si="43"/>
        <v>N/A</v>
      </c>
      <c r="E128" s="40">
        <v>0</v>
      </c>
      <c r="F128" s="5" t="str">
        <f t="shared" si="43"/>
        <v>N/A</v>
      </c>
      <c r="G128" s="40">
        <v>3.2885237044000002</v>
      </c>
      <c r="H128" s="5" t="str">
        <f t="shared" si="43"/>
        <v>N/A</v>
      </c>
      <c r="I128" s="8" t="s">
        <v>1749</v>
      </c>
      <c r="J128" s="8" t="s">
        <v>1749</v>
      </c>
      <c r="K128" s="3" t="s">
        <v>739</v>
      </c>
      <c r="L128" s="112" t="str">
        <f t="shared" si="45"/>
        <v>N/A</v>
      </c>
    </row>
    <row r="129" spans="1:12" ht="25.5" x14ac:dyDescent="0.2">
      <c r="A129" s="135" t="s">
        <v>1639</v>
      </c>
      <c r="B129" s="3" t="s">
        <v>213</v>
      </c>
      <c r="C129" s="40">
        <v>0</v>
      </c>
      <c r="D129" s="5" t="str">
        <f t="shared" si="43"/>
        <v>N/A</v>
      </c>
      <c r="E129" s="40">
        <v>0</v>
      </c>
      <c r="F129" s="5" t="str">
        <f t="shared" si="43"/>
        <v>N/A</v>
      </c>
      <c r="G129" s="40">
        <v>0</v>
      </c>
      <c r="H129" s="5" t="str">
        <f t="shared" si="43"/>
        <v>N/A</v>
      </c>
      <c r="I129" s="8" t="s">
        <v>1749</v>
      </c>
      <c r="J129" s="8" t="s">
        <v>1749</v>
      </c>
      <c r="K129" s="3" t="s">
        <v>739</v>
      </c>
      <c r="L129" s="112" t="str">
        <f t="shared" si="45"/>
        <v>N/A</v>
      </c>
    </row>
    <row r="130" spans="1:12" ht="25.5" x14ac:dyDescent="0.2">
      <c r="A130" s="135" t="s">
        <v>1640</v>
      </c>
      <c r="B130" s="3" t="s">
        <v>213</v>
      </c>
      <c r="C130" s="40" t="s">
        <v>1749</v>
      </c>
      <c r="D130" s="5" t="str">
        <f t="shared" si="43"/>
        <v>N/A</v>
      </c>
      <c r="E130" s="40" t="s">
        <v>1749</v>
      </c>
      <c r="F130" s="5" t="str">
        <f t="shared" si="43"/>
        <v>N/A</v>
      </c>
      <c r="G130" s="40">
        <v>35.807974815999998</v>
      </c>
      <c r="H130" s="5" t="str">
        <f t="shared" si="43"/>
        <v>N/A</v>
      </c>
      <c r="I130" s="8" t="s">
        <v>1749</v>
      </c>
      <c r="J130" s="8" t="s">
        <v>1749</v>
      </c>
      <c r="K130" s="30" t="s">
        <v>739</v>
      </c>
      <c r="L130" s="112" t="str">
        <f>IF(J130="Div by 0", "N/A", IF(OR(J130="N/A",K130="N/A"),"N/A", IF(J130&gt;VALUE(MID(K130,1,2)), "No", IF(J130&lt;-1*VALUE(MID(K130,1,2)), "No", "Yes"))))</f>
        <v>N/A</v>
      </c>
    </row>
    <row r="131" spans="1:12" ht="25.5" x14ac:dyDescent="0.2">
      <c r="A131" s="135" t="s">
        <v>1641</v>
      </c>
      <c r="B131" s="3" t="s">
        <v>213</v>
      </c>
      <c r="C131" s="40" t="s">
        <v>1749</v>
      </c>
      <c r="D131" s="5" t="str">
        <f t="shared" si="43"/>
        <v>N/A</v>
      </c>
      <c r="E131" s="40" t="s">
        <v>1749</v>
      </c>
      <c r="F131" s="5" t="str">
        <f t="shared" si="43"/>
        <v>N/A</v>
      </c>
      <c r="G131" s="40" t="s">
        <v>1749</v>
      </c>
      <c r="H131" s="5" t="str">
        <f t="shared" si="43"/>
        <v>N/A</v>
      </c>
      <c r="I131" s="8" t="s">
        <v>1749</v>
      </c>
      <c r="J131" s="8" t="s">
        <v>1749</v>
      </c>
      <c r="K131" s="3" t="s">
        <v>739</v>
      </c>
      <c r="L131" s="112" t="str">
        <f t="shared" si="44"/>
        <v>N/A</v>
      </c>
    </row>
    <row r="132" spans="1:12" ht="25.5" x14ac:dyDescent="0.2">
      <c r="A132" s="135" t="s">
        <v>496</v>
      </c>
      <c r="B132" s="3" t="s">
        <v>213</v>
      </c>
      <c r="C132" s="40" t="s">
        <v>1749</v>
      </c>
      <c r="D132" s="5" t="str">
        <f t="shared" si="43"/>
        <v>N/A</v>
      </c>
      <c r="E132" s="40" t="s">
        <v>1749</v>
      </c>
      <c r="F132" s="5" t="str">
        <f t="shared" si="43"/>
        <v>N/A</v>
      </c>
      <c r="G132" s="40">
        <v>33.687943261999997</v>
      </c>
      <c r="H132" s="5" t="str">
        <f t="shared" si="43"/>
        <v>N/A</v>
      </c>
      <c r="I132" s="8" t="s">
        <v>1749</v>
      </c>
      <c r="J132" s="8" t="s">
        <v>1749</v>
      </c>
      <c r="K132" s="3" t="s">
        <v>739</v>
      </c>
      <c r="L132" s="112" t="str">
        <f t="shared" si="44"/>
        <v>N/A</v>
      </c>
    </row>
    <row r="133" spans="1:12" ht="25.5" x14ac:dyDescent="0.2">
      <c r="A133" s="135" t="s">
        <v>497</v>
      </c>
      <c r="B133" s="3" t="s">
        <v>213</v>
      </c>
      <c r="C133" s="40" t="s">
        <v>1749</v>
      </c>
      <c r="D133" s="5" t="str">
        <f t="shared" si="43"/>
        <v>N/A</v>
      </c>
      <c r="E133" s="40" t="s">
        <v>1749</v>
      </c>
      <c r="F133" s="5" t="str">
        <f t="shared" si="43"/>
        <v>N/A</v>
      </c>
      <c r="G133" s="40">
        <v>35.977337110000001</v>
      </c>
      <c r="H133" s="5" t="str">
        <f t="shared" si="43"/>
        <v>N/A</v>
      </c>
      <c r="I133" s="8" t="s">
        <v>1749</v>
      </c>
      <c r="J133" s="8" t="s">
        <v>1749</v>
      </c>
      <c r="K133" s="3" t="s">
        <v>739</v>
      </c>
      <c r="L133" s="112" t="str">
        <f t="shared" si="44"/>
        <v>N/A</v>
      </c>
    </row>
    <row r="134" spans="1:12" ht="25.5" x14ac:dyDescent="0.2">
      <c r="A134" s="135" t="s">
        <v>498</v>
      </c>
      <c r="B134" s="3" t="s">
        <v>213</v>
      </c>
      <c r="C134" s="40" t="s">
        <v>1749</v>
      </c>
      <c r="D134" s="5" t="str">
        <f t="shared" si="43"/>
        <v>N/A</v>
      </c>
      <c r="E134" s="40" t="s">
        <v>1749</v>
      </c>
      <c r="F134" s="5" t="str">
        <f t="shared" si="43"/>
        <v>N/A</v>
      </c>
      <c r="G134" s="40" t="s">
        <v>1749</v>
      </c>
      <c r="H134" s="5" t="str">
        <f t="shared" si="43"/>
        <v>N/A</v>
      </c>
      <c r="I134" s="8" t="s">
        <v>1749</v>
      </c>
      <c r="J134" s="8" t="s">
        <v>1749</v>
      </c>
      <c r="K134" s="3" t="s">
        <v>739</v>
      </c>
      <c r="L134" s="112" t="str">
        <f t="shared" si="44"/>
        <v>N/A</v>
      </c>
    </row>
    <row r="135" spans="1:12" ht="25.5" x14ac:dyDescent="0.2">
      <c r="A135" s="135" t="s">
        <v>499</v>
      </c>
      <c r="B135" s="22" t="s">
        <v>213</v>
      </c>
      <c r="C135" s="40" t="s">
        <v>1749</v>
      </c>
      <c r="D135" s="27" t="str">
        <f t="shared" ref="D135:D141" si="46">IF($B135="N/A","N/A",IF(C135&gt;10,"No",IF(C135&lt;-10,"No","Yes")))</f>
        <v>N/A</v>
      </c>
      <c r="E135" s="40" t="s">
        <v>1749</v>
      </c>
      <c r="F135" s="27" t="str">
        <f t="shared" ref="F135:F141" si="47">IF($B135="N/A","N/A",IF(E135&gt;10,"No",IF(E135&lt;-10,"No","Yes")))</f>
        <v>N/A</v>
      </c>
      <c r="G135" s="40">
        <v>32.633788037999999</v>
      </c>
      <c r="H135" s="27" t="str">
        <f t="shared" ref="H135:H141" si="48">IF($B135="N/A","N/A",IF(G135&gt;10,"No",IF(G135&lt;-10,"No","Yes")))</f>
        <v>N/A</v>
      </c>
      <c r="I135" s="8" t="s">
        <v>1749</v>
      </c>
      <c r="J135" s="8" t="s">
        <v>1749</v>
      </c>
      <c r="K135" s="3" t="s">
        <v>739</v>
      </c>
      <c r="L135" s="112" t="str">
        <f t="shared" si="44"/>
        <v>N/A</v>
      </c>
    </row>
    <row r="136" spans="1:12" ht="25.5" x14ac:dyDescent="0.2">
      <c r="A136" s="135" t="s">
        <v>500</v>
      </c>
      <c r="B136" s="22" t="s">
        <v>213</v>
      </c>
      <c r="C136" s="40" t="s">
        <v>1749</v>
      </c>
      <c r="D136" s="27" t="str">
        <f t="shared" si="46"/>
        <v>N/A</v>
      </c>
      <c r="E136" s="40" t="s">
        <v>1749</v>
      </c>
      <c r="F136" s="27" t="str">
        <f t="shared" si="47"/>
        <v>N/A</v>
      </c>
      <c r="G136" s="40">
        <v>7.86988458E-2</v>
      </c>
      <c r="H136" s="27" t="str">
        <f t="shared" si="48"/>
        <v>N/A</v>
      </c>
      <c r="I136" s="8" t="s">
        <v>1749</v>
      </c>
      <c r="J136" s="8" t="s">
        <v>1749</v>
      </c>
      <c r="K136" s="3" t="s">
        <v>739</v>
      </c>
      <c r="L136" s="112" t="str">
        <f t="shared" si="44"/>
        <v>N/A</v>
      </c>
    </row>
    <row r="137" spans="1:12" ht="25.5" x14ac:dyDescent="0.2">
      <c r="A137" s="135" t="s">
        <v>501</v>
      </c>
      <c r="B137" s="22" t="s">
        <v>213</v>
      </c>
      <c r="C137" s="40" t="s">
        <v>1749</v>
      </c>
      <c r="D137" s="27" t="str">
        <f t="shared" si="46"/>
        <v>N/A</v>
      </c>
      <c r="E137" s="40" t="s">
        <v>1749</v>
      </c>
      <c r="F137" s="27" t="str">
        <f t="shared" si="47"/>
        <v>N/A</v>
      </c>
      <c r="G137" s="40">
        <v>2.1773347323999999</v>
      </c>
      <c r="H137" s="27" t="str">
        <f t="shared" si="48"/>
        <v>N/A</v>
      </c>
      <c r="I137" s="8" t="s">
        <v>1749</v>
      </c>
      <c r="J137" s="8" t="s">
        <v>1749</v>
      </c>
      <c r="K137" s="3" t="s">
        <v>739</v>
      </c>
      <c r="L137" s="112" t="str">
        <f t="shared" si="44"/>
        <v>N/A</v>
      </c>
    </row>
    <row r="138" spans="1:12" ht="25.5" x14ac:dyDescent="0.2">
      <c r="A138" s="135" t="s">
        <v>502</v>
      </c>
      <c r="B138" s="22" t="s">
        <v>213</v>
      </c>
      <c r="C138" s="40" t="s">
        <v>1749</v>
      </c>
      <c r="D138" s="27" t="str">
        <f t="shared" si="46"/>
        <v>N/A</v>
      </c>
      <c r="E138" s="40" t="s">
        <v>1749</v>
      </c>
      <c r="F138" s="27" t="str">
        <f t="shared" si="47"/>
        <v>N/A</v>
      </c>
      <c r="G138" s="40">
        <v>0</v>
      </c>
      <c r="H138" s="27" t="str">
        <f t="shared" si="48"/>
        <v>N/A</v>
      </c>
      <c r="I138" s="8" t="s">
        <v>1749</v>
      </c>
      <c r="J138" s="8" t="s">
        <v>1749</v>
      </c>
      <c r="K138" s="3" t="s">
        <v>739</v>
      </c>
      <c r="L138" s="112" t="str">
        <f t="shared" si="44"/>
        <v>N/A</v>
      </c>
    </row>
    <row r="139" spans="1:12" ht="25.5" x14ac:dyDescent="0.2">
      <c r="A139" s="135" t="s">
        <v>503</v>
      </c>
      <c r="B139" s="22" t="s">
        <v>213</v>
      </c>
      <c r="C139" s="40" t="s">
        <v>1749</v>
      </c>
      <c r="D139" s="27" t="str">
        <f t="shared" si="46"/>
        <v>N/A</v>
      </c>
      <c r="E139" s="40" t="s">
        <v>1749</v>
      </c>
      <c r="F139" s="27" t="str">
        <f t="shared" si="47"/>
        <v>N/A</v>
      </c>
      <c r="G139" s="40">
        <v>0</v>
      </c>
      <c r="H139" s="27" t="str">
        <f t="shared" si="48"/>
        <v>N/A</v>
      </c>
      <c r="I139" s="8" t="s">
        <v>1749</v>
      </c>
      <c r="J139" s="8" t="s">
        <v>1749</v>
      </c>
      <c r="K139" s="3" t="s">
        <v>739</v>
      </c>
      <c r="L139" s="112" t="str">
        <f t="shared" si="44"/>
        <v>N/A</v>
      </c>
    </row>
    <row r="140" spans="1:12" ht="25.5" x14ac:dyDescent="0.2">
      <c r="A140" s="135" t="s">
        <v>504</v>
      </c>
      <c r="B140" s="22" t="s">
        <v>213</v>
      </c>
      <c r="C140" s="40" t="s">
        <v>1749</v>
      </c>
      <c r="D140" s="27" t="str">
        <f t="shared" si="46"/>
        <v>N/A</v>
      </c>
      <c r="E140" s="40" t="s">
        <v>1749</v>
      </c>
      <c r="F140" s="27" t="str">
        <f t="shared" si="47"/>
        <v>N/A</v>
      </c>
      <c r="G140" s="40">
        <v>0.23609653729999999</v>
      </c>
      <c r="H140" s="27" t="str">
        <f t="shared" si="48"/>
        <v>N/A</v>
      </c>
      <c r="I140" s="8" t="s">
        <v>1749</v>
      </c>
      <c r="J140" s="8" t="s">
        <v>1749</v>
      </c>
      <c r="K140" s="3" t="s">
        <v>739</v>
      </c>
      <c r="L140" s="112" t="str">
        <f t="shared" si="44"/>
        <v>N/A</v>
      </c>
    </row>
    <row r="141" spans="1:12" ht="25.5" x14ac:dyDescent="0.2">
      <c r="A141" s="135" t="s">
        <v>505</v>
      </c>
      <c r="B141" s="22" t="s">
        <v>213</v>
      </c>
      <c r="C141" s="40" t="s">
        <v>1749</v>
      </c>
      <c r="D141" s="27" t="str">
        <f t="shared" si="46"/>
        <v>N/A</v>
      </c>
      <c r="E141" s="40" t="s">
        <v>1749</v>
      </c>
      <c r="F141" s="27" t="str">
        <f t="shared" si="47"/>
        <v>N/A</v>
      </c>
      <c r="G141" s="40">
        <v>0</v>
      </c>
      <c r="H141" s="27" t="str">
        <f t="shared" si="48"/>
        <v>N/A</v>
      </c>
      <c r="I141" s="8" t="s">
        <v>1749</v>
      </c>
      <c r="J141" s="8" t="s">
        <v>1749</v>
      </c>
      <c r="K141" s="3" t="s">
        <v>739</v>
      </c>
      <c r="L141" s="112" t="str">
        <f t="shared" si="44"/>
        <v>N/A</v>
      </c>
    </row>
    <row r="142" spans="1:12" ht="25.5" x14ac:dyDescent="0.2">
      <c r="A142" s="135" t="s">
        <v>506</v>
      </c>
      <c r="B142" s="22" t="s">
        <v>213</v>
      </c>
      <c r="C142" s="40" t="s">
        <v>1749</v>
      </c>
      <c r="D142" s="5" t="str">
        <f t="shared" ref="D142" si="49">IF($B142="N/A","N/A",IF(C142&lt;0,"No","Yes"))</f>
        <v>N/A</v>
      </c>
      <c r="E142" s="40" t="s">
        <v>1749</v>
      </c>
      <c r="F142" s="5" t="str">
        <f t="shared" ref="F142" si="50">IF($B142="N/A","N/A",IF(E142&lt;0,"No","Yes"))</f>
        <v>N/A</v>
      </c>
      <c r="G142" s="40">
        <v>6.6631689402000003</v>
      </c>
      <c r="H142" s="5" t="str">
        <f t="shared" ref="H142" si="51">IF($B142="N/A","N/A",IF(G142&lt;0,"No","Yes"))</f>
        <v>N/A</v>
      </c>
      <c r="I142" s="8" t="s">
        <v>1749</v>
      </c>
      <c r="J142" s="8" t="s">
        <v>1749</v>
      </c>
      <c r="K142" s="3" t="s">
        <v>739</v>
      </c>
      <c r="L142" s="112" t="str">
        <f t="shared" si="44"/>
        <v>N/A</v>
      </c>
    </row>
    <row r="143" spans="1:12" x14ac:dyDescent="0.2">
      <c r="A143" s="111" t="s">
        <v>736</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1749</v>
      </c>
      <c r="J143" s="8" t="s">
        <v>1749</v>
      </c>
      <c r="K143" s="28" t="s">
        <v>739</v>
      </c>
      <c r="L143" s="112" t="str">
        <f>IF(J143="Div by 0", "N/A", IF(K143="N/A","N/A", IF(J143&gt;VALUE(MID(K143,1,2)), "No", IF(J143&lt;-1*VALUE(MID(K143,1,2)), "No", "Yes"))))</f>
        <v>N/A</v>
      </c>
    </row>
    <row r="144" spans="1:12" x14ac:dyDescent="0.2">
      <c r="A144" s="111" t="s">
        <v>737</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1749</v>
      </c>
      <c r="J144" s="8" t="s">
        <v>1749</v>
      </c>
      <c r="K144" s="28" t="s">
        <v>739</v>
      </c>
      <c r="L144" s="112" t="str">
        <f>IF(J144="Div by 0", "N/A", IF(K144="N/A","N/A", IF(J144&gt;VALUE(MID(K144,1,2)), "No", IF(J144&lt;-1*VALUE(MID(K144,1,2)), "No", "Yes"))))</f>
        <v>N/A</v>
      </c>
    </row>
    <row r="145" spans="1:12" x14ac:dyDescent="0.2">
      <c r="A145" s="135" t="s">
        <v>507</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1749</v>
      </c>
      <c r="J145" s="8" t="s">
        <v>1749</v>
      </c>
      <c r="K145" s="30" t="s">
        <v>739</v>
      </c>
      <c r="L145" s="112" t="str">
        <f>IF(J145="Div by 0", "N/A", IF(OR(J145="N/A",K145="N/A"),"N/A", IF(J145&gt;VALUE(MID(K145,1,2)), "No", IF(J145&lt;-1*VALUE(MID(K145,1,2)), "No", "Yes"))))</f>
        <v>N/A</v>
      </c>
    </row>
    <row r="146" spans="1:12" x14ac:dyDescent="0.2">
      <c r="A146" s="135" t="s">
        <v>508</v>
      </c>
      <c r="B146" s="3" t="s">
        <v>213</v>
      </c>
      <c r="C146" s="40">
        <v>0</v>
      </c>
      <c r="D146" s="5" t="str">
        <f t="shared" si="52"/>
        <v>N/A</v>
      </c>
      <c r="E146" s="40">
        <v>0</v>
      </c>
      <c r="F146" s="5" t="str">
        <f t="shared" si="53"/>
        <v>N/A</v>
      </c>
      <c r="G146" s="40">
        <v>0</v>
      </c>
      <c r="H146" s="5" t="str">
        <f t="shared" si="54"/>
        <v>N/A</v>
      </c>
      <c r="I146" s="8" t="s">
        <v>1749</v>
      </c>
      <c r="J146" s="8" t="s">
        <v>1749</v>
      </c>
      <c r="K146" s="3" t="s">
        <v>739</v>
      </c>
      <c r="L146" s="112" t="str">
        <f t="shared" ref="L146:L149" si="55">IF(J146="Div by 0", "N/A", IF(OR(J146="N/A",K146="N/A"),"N/A", IF(J146&gt;VALUE(MID(K146,1,2)), "No", IF(J146&lt;-1*VALUE(MID(K146,1,2)), "No", "Yes"))))</f>
        <v>N/A</v>
      </c>
    </row>
    <row r="147" spans="1:12" x14ac:dyDescent="0.2">
      <c r="A147" s="135" t="s">
        <v>509</v>
      </c>
      <c r="B147" s="3" t="s">
        <v>213</v>
      </c>
      <c r="C147" s="40">
        <v>0</v>
      </c>
      <c r="D147" s="5" t="str">
        <f t="shared" si="52"/>
        <v>N/A</v>
      </c>
      <c r="E147" s="40">
        <v>0</v>
      </c>
      <c r="F147" s="5" t="str">
        <f t="shared" si="53"/>
        <v>N/A</v>
      </c>
      <c r="G147" s="40">
        <v>0</v>
      </c>
      <c r="H147" s="5" t="str">
        <f t="shared" si="54"/>
        <v>N/A</v>
      </c>
      <c r="I147" s="8" t="s">
        <v>1749</v>
      </c>
      <c r="J147" s="8" t="s">
        <v>1749</v>
      </c>
      <c r="K147" s="3" t="s">
        <v>739</v>
      </c>
      <c r="L147" s="112" t="str">
        <f t="shared" si="55"/>
        <v>N/A</v>
      </c>
    </row>
    <row r="148" spans="1:12" x14ac:dyDescent="0.2">
      <c r="A148" s="135" t="s">
        <v>510</v>
      </c>
      <c r="B148" s="3" t="s">
        <v>213</v>
      </c>
      <c r="C148" s="40">
        <v>0</v>
      </c>
      <c r="D148" s="5" t="str">
        <f t="shared" si="52"/>
        <v>N/A</v>
      </c>
      <c r="E148" s="40">
        <v>0</v>
      </c>
      <c r="F148" s="5" t="str">
        <f t="shared" si="53"/>
        <v>N/A</v>
      </c>
      <c r="G148" s="40">
        <v>0</v>
      </c>
      <c r="H148" s="5" t="str">
        <f t="shared" si="54"/>
        <v>N/A</v>
      </c>
      <c r="I148" s="8" t="s">
        <v>1749</v>
      </c>
      <c r="J148" s="8" t="s">
        <v>1749</v>
      </c>
      <c r="K148" s="3" t="s">
        <v>739</v>
      </c>
      <c r="L148" s="112" t="str">
        <f t="shared" si="55"/>
        <v>N/A</v>
      </c>
    </row>
    <row r="149" spans="1:12" x14ac:dyDescent="0.2">
      <c r="A149" s="135" t="s">
        <v>511</v>
      </c>
      <c r="B149" s="3" t="s">
        <v>213</v>
      </c>
      <c r="C149" s="40">
        <v>0</v>
      </c>
      <c r="D149" s="5" t="str">
        <f t="shared" si="52"/>
        <v>N/A</v>
      </c>
      <c r="E149" s="40">
        <v>0</v>
      </c>
      <c r="F149" s="5" t="str">
        <f t="shared" si="53"/>
        <v>N/A</v>
      </c>
      <c r="G149" s="40">
        <v>0</v>
      </c>
      <c r="H149" s="5" t="str">
        <f t="shared" si="54"/>
        <v>N/A</v>
      </c>
      <c r="I149" s="8" t="s">
        <v>1749</v>
      </c>
      <c r="J149" s="8" t="s">
        <v>1749</v>
      </c>
      <c r="K149" s="3" t="s">
        <v>739</v>
      </c>
      <c r="L149" s="112" t="str">
        <f t="shared" si="55"/>
        <v>N/A</v>
      </c>
    </row>
    <row r="150" spans="1:12" x14ac:dyDescent="0.2">
      <c r="A150" s="144" t="s">
        <v>738</v>
      </c>
      <c r="B150" s="30" t="s">
        <v>213</v>
      </c>
      <c r="C150" s="1">
        <v>153294</v>
      </c>
      <c r="D150" s="7" t="str">
        <f t="shared" ref="D150:D172" si="56">IF($B150="N/A","N/A",IF(C150&gt;10,"No",IF(C150&lt;-10,"No","Yes")))</f>
        <v>N/A</v>
      </c>
      <c r="E150" s="1">
        <v>146936</v>
      </c>
      <c r="F150" s="7" t="str">
        <f t="shared" ref="F150:F172" si="57">IF($B150="N/A","N/A",IF(E150&gt;10,"No",IF(E150&lt;-10,"No","Yes")))</f>
        <v>N/A</v>
      </c>
      <c r="G150" s="1">
        <v>168273</v>
      </c>
      <c r="H150" s="7" t="str">
        <f t="shared" ref="H150:H172" si="58">IF($B150="N/A","N/A",IF(G150&gt;10,"No",IF(G150&lt;-10,"No","Yes")))</f>
        <v>N/A</v>
      </c>
      <c r="I150" s="8">
        <v>-4.1500000000000004</v>
      </c>
      <c r="J150" s="8">
        <v>14.52</v>
      </c>
      <c r="K150" s="30" t="s">
        <v>739</v>
      </c>
      <c r="L150" s="112" t="str">
        <f t="shared" ref="L150:L172" si="59">IF(J150="Div by 0", "N/A", IF(K150="N/A","N/A", IF(J150&gt;VALUE(MID(K150,1,2)), "No", IF(J150&lt;-1*VALUE(MID(K150,1,2)), "No", "Yes"))))</f>
        <v>Yes</v>
      </c>
    </row>
    <row r="151" spans="1:12" x14ac:dyDescent="0.2">
      <c r="A151" s="144" t="s">
        <v>534</v>
      </c>
      <c r="B151" s="30" t="s">
        <v>213</v>
      </c>
      <c r="C151" s="1">
        <v>213</v>
      </c>
      <c r="D151" s="7" t="str">
        <f t="shared" si="56"/>
        <v>N/A</v>
      </c>
      <c r="E151" s="1">
        <v>195</v>
      </c>
      <c r="F151" s="7" t="str">
        <f t="shared" si="57"/>
        <v>N/A</v>
      </c>
      <c r="G151" s="1">
        <v>684</v>
      </c>
      <c r="H151" s="7" t="str">
        <f t="shared" si="58"/>
        <v>N/A</v>
      </c>
      <c r="I151" s="8">
        <v>-8.4499999999999993</v>
      </c>
      <c r="J151" s="8">
        <v>250.8</v>
      </c>
      <c r="K151" s="30" t="s">
        <v>739</v>
      </c>
      <c r="L151" s="112" t="str">
        <f t="shared" si="59"/>
        <v>No</v>
      </c>
    </row>
    <row r="152" spans="1:12" x14ac:dyDescent="0.2">
      <c r="A152" s="144" t="s">
        <v>535</v>
      </c>
      <c r="B152" s="30" t="s">
        <v>213</v>
      </c>
      <c r="C152" s="1">
        <v>7189</v>
      </c>
      <c r="D152" s="7" t="str">
        <f t="shared" si="56"/>
        <v>N/A</v>
      </c>
      <c r="E152" s="1">
        <v>7120</v>
      </c>
      <c r="F152" s="7" t="str">
        <f t="shared" si="57"/>
        <v>N/A</v>
      </c>
      <c r="G152" s="1">
        <v>20045</v>
      </c>
      <c r="H152" s="7" t="str">
        <f t="shared" si="58"/>
        <v>N/A</v>
      </c>
      <c r="I152" s="8">
        <v>-0.96</v>
      </c>
      <c r="J152" s="8">
        <v>181.5</v>
      </c>
      <c r="K152" s="30" t="s">
        <v>739</v>
      </c>
      <c r="L152" s="112" t="str">
        <f t="shared" si="59"/>
        <v>No</v>
      </c>
    </row>
    <row r="153" spans="1:12" x14ac:dyDescent="0.2">
      <c r="A153" s="144" t="s">
        <v>536</v>
      </c>
      <c r="B153" s="30" t="s">
        <v>213</v>
      </c>
      <c r="C153" s="1">
        <v>94953</v>
      </c>
      <c r="D153" s="7" t="str">
        <f t="shared" si="56"/>
        <v>N/A</v>
      </c>
      <c r="E153" s="1">
        <v>89939</v>
      </c>
      <c r="F153" s="7" t="str">
        <f t="shared" si="57"/>
        <v>N/A</v>
      </c>
      <c r="G153" s="1">
        <v>95524</v>
      </c>
      <c r="H153" s="7" t="str">
        <f t="shared" si="58"/>
        <v>N/A</v>
      </c>
      <c r="I153" s="8">
        <v>-5.28</v>
      </c>
      <c r="J153" s="8">
        <v>6.21</v>
      </c>
      <c r="K153" s="30" t="s">
        <v>739</v>
      </c>
      <c r="L153" s="112" t="str">
        <f t="shared" si="59"/>
        <v>Yes</v>
      </c>
    </row>
    <row r="154" spans="1:12" x14ac:dyDescent="0.2">
      <c r="A154" s="144" t="s">
        <v>537</v>
      </c>
      <c r="B154" s="30" t="s">
        <v>213</v>
      </c>
      <c r="C154" s="1">
        <v>50939</v>
      </c>
      <c r="D154" s="7" t="str">
        <f t="shared" si="56"/>
        <v>N/A</v>
      </c>
      <c r="E154" s="1">
        <v>49682</v>
      </c>
      <c r="F154" s="7" t="str">
        <f t="shared" si="57"/>
        <v>N/A</v>
      </c>
      <c r="G154" s="1">
        <v>52020</v>
      </c>
      <c r="H154" s="7" t="str">
        <f t="shared" si="58"/>
        <v>N/A</v>
      </c>
      <c r="I154" s="8">
        <v>-2.4700000000000002</v>
      </c>
      <c r="J154" s="8">
        <v>4.7060000000000004</v>
      </c>
      <c r="K154" s="30" t="s">
        <v>739</v>
      </c>
      <c r="L154" s="112" t="str">
        <f t="shared" si="59"/>
        <v>Yes</v>
      </c>
    </row>
    <row r="155" spans="1:12" x14ac:dyDescent="0.2">
      <c r="A155" s="135" t="s">
        <v>538</v>
      </c>
      <c r="B155" s="3" t="s">
        <v>213</v>
      </c>
      <c r="C155" s="40">
        <v>65.721182084000006</v>
      </c>
      <c r="D155" s="5" t="str">
        <f t="shared" ref="D155:D159" si="60">IF($B155="N/A","N/A",IF(C155&lt;0,"No","Yes"))</f>
        <v>N/A</v>
      </c>
      <c r="E155" s="40">
        <v>65.894424338999997</v>
      </c>
      <c r="F155" s="5" t="str">
        <f t="shared" ref="F155:F159" si="61">IF($B155="N/A","N/A",IF(E155&lt;0,"No","Yes"))</f>
        <v>N/A</v>
      </c>
      <c r="G155" s="40">
        <v>69.752490227999999</v>
      </c>
      <c r="H155" s="5" t="str">
        <f t="shared" ref="H155:H159" si="62">IF($B155="N/A","N/A",IF(G155&lt;0,"No","Yes"))</f>
        <v>N/A</v>
      </c>
      <c r="I155" s="8">
        <v>0.2636</v>
      </c>
      <c r="J155" s="8">
        <v>5.8550000000000004</v>
      </c>
      <c r="K155" s="30" t="s">
        <v>739</v>
      </c>
      <c r="L155" s="112" t="str">
        <f>IF(J155="Div by 0", "N/A", IF(OR(J155="N/A",K155="N/A"),"N/A", IF(J155&gt;VALUE(MID(K155,1,2)), "No", IF(J155&lt;-1*VALUE(MID(K155,1,2)), "No", "Yes"))))</f>
        <v>Yes</v>
      </c>
    </row>
    <row r="156" spans="1:12" ht="25.5" x14ac:dyDescent="0.2">
      <c r="A156" s="135" t="s">
        <v>539</v>
      </c>
      <c r="B156" s="3" t="s">
        <v>213</v>
      </c>
      <c r="C156" s="40">
        <v>1.0025416548999999</v>
      </c>
      <c r="D156" s="5" t="str">
        <f t="shared" si="60"/>
        <v>N/A</v>
      </c>
      <c r="E156" s="40">
        <v>1.0674403327999999</v>
      </c>
      <c r="F156" s="5" t="str">
        <f t="shared" si="61"/>
        <v>N/A</v>
      </c>
      <c r="G156" s="40">
        <v>3.8476683354999999</v>
      </c>
      <c r="H156" s="5" t="str">
        <f t="shared" si="62"/>
        <v>N/A</v>
      </c>
      <c r="I156" s="8">
        <v>6.4729999999999999</v>
      </c>
      <c r="J156" s="8">
        <v>260.5</v>
      </c>
      <c r="K156" s="3" t="s">
        <v>739</v>
      </c>
      <c r="L156" s="112" t="str">
        <f t="shared" ref="L156:L159" si="63">IF(J156="Div by 0", "N/A", IF(OR(J156="N/A",K156="N/A"),"N/A", IF(J156&gt;VALUE(MID(K156,1,2)), "No", IF(J156&lt;-1*VALUE(MID(K156,1,2)), "No", "Yes"))))</f>
        <v>No</v>
      </c>
    </row>
    <row r="157" spans="1:12" ht="25.5" x14ac:dyDescent="0.2">
      <c r="A157" s="135" t="s">
        <v>540</v>
      </c>
      <c r="B157" s="3" t="s">
        <v>213</v>
      </c>
      <c r="C157" s="40">
        <v>16.009709603000001</v>
      </c>
      <c r="D157" s="5" t="str">
        <f t="shared" si="60"/>
        <v>N/A</v>
      </c>
      <c r="E157" s="40">
        <v>15.987066643</v>
      </c>
      <c r="F157" s="5" t="str">
        <f t="shared" si="61"/>
        <v>N/A</v>
      </c>
      <c r="G157" s="40">
        <v>43.707208582</v>
      </c>
      <c r="H157" s="5" t="str">
        <f t="shared" si="62"/>
        <v>N/A</v>
      </c>
      <c r="I157" s="8">
        <v>-0.14099999999999999</v>
      </c>
      <c r="J157" s="8">
        <v>173.4</v>
      </c>
      <c r="K157" s="3" t="s">
        <v>739</v>
      </c>
      <c r="L157" s="112" t="str">
        <f t="shared" si="63"/>
        <v>No</v>
      </c>
    </row>
    <row r="158" spans="1:12" ht="25.5" x14ac:dyDescent="0.2">
      <c r="A158" s="135" t="s">
        <v>541</v>
      </c>
      <c r="B158" s="3" t="s">
        <v>213</v>
      </c>
      <c r="C158" s="40">
        <v>90.283535541999996</v>
      </c>
      <c r="D158" s="5" t="str">
        <f t="shared" si="60"/>
        <v>N/A</v>
      </c>
      <c r="E158" s="40">
        <v>90.108403799000001</v>
      </c>
      <c r="F158" s="5" t="str">
        <f t="shared" si="61"/>
        <v>N/A</v>
      </c>
      <c r="G158" s="40">
        <v>88.989500946000007</v>
      </c>
      <c r="H158" s="5" t="str">
        <f t="shared" si="62"/>
        <v>N/A</v>
      </c>
      <c r="I158" s="8">
        <v>-0.19400000000000001</v>
      </c>
      <c r="J158" s="8">
        <v>-1.24</v>
      </c>
      <c r="K158" s="3" t="s">
        <v>739</v>
      </c>
      <c r="L158" s="112" t="str">
        <f t="shared" si="63"/>
        <v>Yes</v>
      </c>
    </row>
    <row r="159" spans="1:12" ht="25.5" x14ac:dyDescent="0.2">
      <c r="A159" s="135" t="s">
        <v>542</v>
      </c>
      <c r="B159" s="3" t="s">
        <v>213</v>
      </c>
      <c r="C159" s="40">
        <v>82.256527847000001</v>
      </c>
      <c r="D159" s="5" t="str">
        <f t="shared" si="60"/>
        <v>N/A</v>
      </c>
      <c r="E159" s="40">
        <v>82.294479136999996</v>
      </c>
      <c r="F159" s="5" t="str">
        <f t="shared" si="61"/>
        <v>N/A</v>
      </c>
      <c r="G159" s="40">
        <v>74.038228888999996</v>
      </c>
      <c r="H159" s="5" t="str">
        <f t="shared" si="62"/>
        <v>N/A</v>
      </c>
      <c r="I159" s="8">
        <v>4.6100000000000002E-2</v>
      </c>
      <c r="J159" s="8">
        <v>-10</v>
      </c>
      <c r="K159" s="3" t="s">
        <v>739</v>
      </c>
      <c r="L159" s="112" t="str">
        <f t="shared" si="63"/>
        <v>Yes</v>
      </c>
    </row>
    <row r="160" spans="1:12" ht="25.5" x14ac:dyDescent="0.2">
      <c r="A160" s="144" t="s">
        <v>543</v>
      </c>
      <c r="B160" s="30" t="s">
        <v>213</v>
      </c>
      <c r="C160" s="1">
        <v>119912.29</v>
      </c>
      <c r="D160" s="7" t="str">
        <f t="shared" si="56"/>
        <v>N/A</v>
      </c>
      <c r="E160" s="1">
        <v>119353.03</v>
      </c>
      <c r="F160" s="7" t="str">
        <f t="shared" si="57"/>
        <v>N/A</v>
      </c>
      <c r="G160" s="1">
        <v>119117.14</v>
      </c>
      <c r="H160" s="7" t="str">
        <f t="shared" si="58"/>
        <v>N/A</v>
      </c>
      <c r="I160" s="8">
        <v>-0.46600000000000003</v>
      </c>
      <c r="J160" s="8">
        <v>-0.19800000000000001</v>
      </c>
      <c r="K160" s="30" t="s">
        <v>739</v>
      </c>
      <c r="L160" s="112" t="str">
        <f t="shared" si="59"/>
        <v>Yes</v>
      </c>
    </row>
    <row r="161" spans="1:12" x14ac:dyDescent="0.2">
      <c r="A161" s="144" t="s">
        <v>544</v>
      </c>
      <c r="B161" s="30" t="s">
        <v>213</v>
      </c>
      <c r="C161" s="10">
        <v>417200725</v>
      </c>
      <c r="D161" s="7" t="str">
        <f t="shared" si="56"/>
        <v>N/A</v>
      </c>
      <c r="E161" s="10">
        <v>430347841</v>
      </c>
      <c r="F161" s="7" t="str">
        <f t="shared" si="57"/>
        <v>N/A</v>
      </c>
      <c r="G161" s="10">
        <v>346347199</v>
      </c>
      <c r="H161" s="7" t="str">
        <f t="shared" si="58"/>
        <v>N/A</v>
      </c>
      <c r="I161" s="8">
        <v>3.1509999999999998</v>
      </c>
      <c r="J161" s="8">
        <v>-19.5</v>
      </c>
      <c r="K161" s="30" t="s">
        <v>739</v>
      </c>
      <c r="L161" s="112" t="str">
        <f t="shared" si="59"/>
        <v>Yes</v>
      </c>
    </row>
    <row r="162" spans="1:12" x14ac:dyDescent="0.2">
      <c r="A162" s="144" t="s">
        <v>1290</v>
      </c>
      <c r="B162" s="30" t="s">
        <v>213</v>
      </c>
      <c r="C162" s="10">
        <v>2721.5724359999999</v>
      </c>
      <c r="D162" s="7" t="str">
        <f t="shared" si="56"/>
        <v>N/A</v>
      </c>
      <c r="E162" s="10">
        <v>2928.8114621</v>
      </c>
      <c r="F162" s="7" t="str">
        <f t="shared" si="57"/>
        <v>N/A</v>
      </c>
      <c r="G162" s="10">
        <v>2058.2458207999998</v>
      </c>
      <c r="H162" s="7" t="str">
        <f t="shared" si="58"/>
        <v>N/A</v>
      </c>
      <c r="I162" s="8">
        <v>7.6150000000000002</v>
      </c>
      <c r="J162" s="8">
        <v>-29.7</v>
      </c>
      <c r="K162" s="30" t="s">
        <v>739</v>
      </c>
      <c r="L162" s="112" t="str">
        <f t="shared" si="59"/>
        <v>Yes</v>
      </c>
    </row>
    <row r="163" spans="1:12" ht="25.5" x14ac:dyDescent="0.2">
      <c r="A163" s="144" t="s">
        <v>1291</v>
      </c>
      <c r="B163" s="30" t="s">
        <v>213</v>
      </c>
      <c r="C163" s="10">
        <v>439.81220657</v>
      </c>
      <c r="D163" s="7" t="str">
        <f t="shared" si="56"/>
        <v>N/A</v>
      </c>
      <c r="E163" s="10">
        <v>518.25128204999999</v>
      </c>
      <c r="F163" s="7" t="str">
        <f t="shared" si="57"/>
        <v>N/A</v>
      </c>
      <c r="G163" s="10">
        <v>32.796783626</v>
      </c>
      <c r="H163" s="7" t="str">
        <f t="shared" si="58"/>
        <v>N/A</v>
      </c>
      <c r="I163" s="8">
        <v>17.829999999999998</v>
      </c>
      <c r="J163" s="8">
        <v>-93.7</v>
      </c>
      <c r="K163" s="30" t="s">
        <v>739</v>
      </c>
      <c r="L163" s="112" t="str">
        <f t="shared" si="59"/>
        <v>No</v>
      </c>
    </row>
    <row r="164" spans="1:12" ht="25.5" x14ac:dyDescent="0.2">
      <c r="A164" s="144" t="s">
        <v>1292</v>
      </c>
      <c r="B164" s="30" t="s">
        <v>213</v>
      </c>
      <c r="C164" s="10">
        <v>7768.8891362000004</v>
      </c>
      <c r="D164" s="7" t="str">
        <f t="shared" si="56"/>
        <v>N/A</v>
      </c>
      <c r="E164" s="10">
        <v>7954.2195224999996</v>
      </c>
      <c r="F164" s="7" t="str">
        <f t="shared" si="57"/>
        <v>N/A</v>
      </c>
      <c r="G164" s="10">
        <v>2382.2179596000001</v>
      </c>
      <c r="H164" s="7" t="str">
        <f t="shared" si="58"/>
        <v>N/A</v>
      </c>
      <c r="I164" s="8">
        <v>2.3860000000000001</v>
      </c>
      <c r="J164" s="8">
        <v>-70.099999999999994</v>
      </c>
      <c r="K164" s="30" t="s">
        <v>739</v>
      </c>
      <c r="L164" s="112" t="str">
        <f t="shared" si="59"/>
        <v>No</v>
      </c>
    </row>
    <row r="165" spans="1:12" ht="25.5" x14ac:dyDescent="0.2">
      <c r="A165" s="144" t="s">
        <v>1293</v>
      </c>
      <c r="B165" s="30" t="s">
        <v>213</v>
      </c>
      <c r="C165" s="10">
        <v>1966.4830179</v>
      </c>
      <c r="D165" s="7" t="str">
        <f t="shared" si="56"/>
        <v>N/A</v>
      </c>
      <c r="E165" s="10">
        <v>2085.2477011999999</v>
      </c>
      <c r="F165" s="7" t="str">
        <f t="shared" si="57"/>
        <v>N/A</v>
      </c>
      <c r="G165" s="10">
        <v>1582.7429651</v>
      </c>
      <c r="H165" s="7" t="str">
        <f t="shared" si="58"/>
        <v>N/A</v>
      </c>
      <c r="I165" s="8">
        <v>6.0389999999999997</v>
      </c>
      <c r="J165" s="8">
        <v>-24.1</v>
      </c>
      <c r="K165" s="30" t="s">
        <v>739</v>
      </c>
      <c r="L165" s="112" t="str">
        <f t="shared" si="59"/>
        <v>Yes</v>
      </c>
    </row>
    <row r="166" spans="1:12" ht="25.5" x14ac:dyDescent="0.2">
      <c r="A166" s="144" t="s">
        <v>1294</v>
      </c>
      <c r="B166" s="30" t="s">
        <v>213</v>
      </c>
      <c r="C166" s="10">
        <v>3426.3145920000002</v>
      </c>
      <c r="D166" s="7" t="str">
        <f t="shared" si="56"/>
        <v>N/A</v>
      </c>
      <c r="E166" s="10">
        <v>3745.1722153000001</v>
      </c>
      <c r="F166" s="7" t="str">
        <f t="shared" si="57"/>
        <v>N/A</v>
      </c>
      <c r="G166" s="10">
        <v>2833.2039215999998</v>
      </c>
      <c r="H166" s="7" t="str">
        <f t="shared" si="58"/>
        <v>N/A</v>
      </c>
      <c r="I166" s="8">
        <v>9.3059999999999992</v>
      </c>
      <c r="J166" s="8">
        <v>-24.4</v>
      </c>
      <c r="K166" s="30" t="s">
        <v>739</v>
      </c>
      <c r="L166" s="112" t="str">
        <f t="shared" si="59"/>
        <v>Yes</v>
      </c>
    </row>
    <row r="167" spans="1:12" x14ac:dyDescent="0.2">
      <c r="A167" s="175" t="s">
        <v>545</v>
      </c>
      <c r="B167" s="22" t="s">
        <v>213</v>
      </c>
      <c r="C167" s="29">
        <v>140081786</v>
      </c>
      <c r="D167" s="27" t="str">
        <f t="shared" si="56"/>
        <v>N/A</v>
      </c>
      <c r="E167" s="29">
        <v>111870043</v>
      </c>
      <c r="F167" s="27" t="str">
        <f t="shared" si="57"/>
        <v>N/A</v>
      </c>
      <c r="G167" s="29">
        <v>259243278</v>
      </c>
      <c r="H167" s="27" t="str">
        <f t="shared" si="58"/>
        <v>N/A</v>
      </c>
      <c r="I167" s="8">
        <v>-20.100000000000001</v>
      </c>
      <c r="J167" s="8">
        <v>131.69999999999999</v>
      </c>
      <c r="K167" s="28" t="s">
        <v>739</v>
      </c>
      <c r="L167" s="112" t="str">
        <f t="shared" si="59"/>
        <v>No</v>
      </c>
    </row>
    <row r="168" spans="1:12" x14ac:dyDescent="0.2">
      <c r="A168" s="175" t="s">
        <v>1295</v>
      </c>
      <c r="B168" s="22" t="s">
        <v>213</v>
      </c>
      <c r="C168" s="29">
        <v>913.81127767999999</v>
      </c>
      <c r="D168" s="27" t="str">
        <f t="shared" si="56"/>
        <v>N/A</v>
      </c>
      <c r="E168" s="29">
        <v>761.35217374000001</v>
      </c>
      <c r="F168" s="27" t="str">
        <f t="shared" si="57"/>
        <v>N/A</v>
      </c>
      <c r="G168" s="29">
        <v>1540.6112567</v>
      </c>
      <c r="H168" s="27" t="str">
        <f t="shared" si="58"/>
        <v>N/A</v>
      </c>
      <c r="I168" s="8">
        <v>-16.7</v>
      </c>
      <c r="J168" s="8">
        <v>102.4</v>
      </c>
      <c r="K168" s="28" t="s">
        <v>739</v>
      </c>
      <c r="L168" s="112" t="str">
        <f t="shared" si="59"/>
        <v>No</v>
      </c>
    </row>
    <row r="169" spans="1:12" ht="25.5" x14ac:dyDescent="0.2">
      <c r="A169" s="175" t="s">
        <v>1296</v>
      </c>
      <c r="B169" s="30" t="s">
        <v>213</v>
      </c>
      <c r="C169" s="10">
        <v>1717.9436619999999</v>
      </c>
      <c r="D169" s="7" t="str">
        <f t="shared" si="56"/>
        <v>N/A</v>
      </c>
      <c r="E169" s="10">
        <v>1842.6307692</v>
      </c>
      <c r="F169" s="7" t="str">
        <f t="shared" si="57"/>
        <v>N/A</v>
      </c>
      <c r="G169" s="10">
        <v>3255.4532164000002</v>
      </c>
      <c r="H169" s="7" t="str">
        <f t="shared" si="58"/>
        <v>N/A</v>
      </c>
      <c r="I169" s="8">
        <v>7.258</v>
      </c>
      <c r="J169" s="8">
        <v>76.67</v>
      </c>
      <c r="K169" s="30" t="s">
        <v>739</v>
      </c>
      <c r="L169" s="112" t="str">
        <f t="shared" si="59"/>
        <v>No</v>
      </c>
    </row>
    <row r="170" spans="1:12" ht="25.5" x14ac:dyDescent="0.2">
      <c r="A170" s="175" t="s">
        <v>1297</v>
      </c>
      <c r="B170" s="30" t="s">
        <v>213</v>
      </c>
      <c r="C170" s="10">
        <v>6869.9595214999999</v>
      </c>
      <c r="D170" s="7" t="str">
        <f t="shared" si="56"/>
        <v>N/A</v>
      </c>
      <c r="E170" s="10">
        <v>6238.9120787000002</v>
      </c>
      <c r="F170" s="7" t="str">
        <f t="shared" si="57"/>
        <v>N/A</v>
      </c>
      <c r="G170" s="10">
        <v>7827.8497380999997</v>
      </c>
      <c r="H170" s="7" t="str">
        <f t="shared" si="58"/>
        <v>N/A</v>
      </c>
      <c r="I170" s="8">
        <v>-9.19</v>
      </c>
      <c r="J170" s="8">
        <v>25.47</v>
      </c>
      <c r="K170" s="30" t="s">
        <v>739</v>
      </c>
      <c r="L170" s="112" t="str">
        <f t="shared" si="59"/>
        <v>Yes</v>
      </c>
    </row>
    <row r="171" spans="1:12" ht="25.5" x14ac:dyDescent="0.2">
      <c r="A171" s="175" t="s">
        <v>1298</v>
      </c>
      <c r="B171" s="30" t="s">
        <v>213</v>
      </c>
      <c r="C171" s="10">
        <v>796.56858655999997</v>
      </c>
      <c r="D171" s="7" t="str">
        <f t="shared" si="56"/>
        <v>N/A</v>
      </c>
      <c r="E171" s="10">
        <v>607.10067934999995</v>
      </c>
      <c r="F171" s="7" t="str">
        <f t="shared" si="57"/>
        <v>N/A</v>
      </c>
      <c r="G171" s="10">
        <v>701.81785729000001</v>
      </c>
      <c r="H171" s="7" t="str">
        <f t="shared" si="58"/>
        <v>N/A</v>
      </c>
      <c r="I171" s="8">
        <v>-23.8</v>
      </c>
      <c r="J171" s="8">
        <v>15.6</v>
      </c>
      <c r="K171" s="30" t="s">
        <v>739</v>
      </c>
      <c r="L171" s="112" t="str">
        <f t="shared" si="59"/>
        <v>Yes</v>
      </c>
    </row>
    <row r="172" spans="1:12" ht="25.5" x14ac:dyDescent="0.2">
      <c r="A172" s="175" t="s">
        <v>1299</v>
      </c>
      <c r="B172" s="30" t="s">
        <v>213</v>
      </c>
      <c r="C172" s="10">
        <v>288.40668249999999</v>
      </c>
      <c r="D172" s="7" t="str">
        <f t="shared" si="56"/>
        <v>N/A</v>
      </c>
      <c r="E172" s="10">
        <v>251.35155589999999</v>
      </c>
      <c r="F172" s="7" t="str">
        <f t="shared" si="57"/>
        <v>N/A</v>
      </c>
      <c r="G172" s="10">
        <v>635.6564975</v>
      </c>
      <c r="H172" s="7" t="str">
        <f t="shared" si="58"/>
        <v>N/A</v>
      </c>
      <c r="I172" s="8">
        <v>-12.8</v>
      </c>
      <c r="J172" s="8">
        <v>152.9</v>
      </c>
      <c r="K172" s="30" t="s">
        <v>739</v>
      </c>
      <c r="L172" s="112" t="str">
        <f t="shared" si="59"/>
        <v>No</v>
      </c>
    </row>
    <row r="173" spans="1:12" ht="25.5" x14ac:dyDescent="0.2">
      <c r="A173" s="135" t="s">
        <v>546</v>
      </c>
      <c r="B173" s="99" t="s">
        <v>213</v>
      </c>
      <c r="C173" s="100">
        <v>29723080</v>
      </c>
      <c r="D173" s="101" t="str">
        <f>IF($B173="N/A","N/A",IF(C173&gt;10,"No",IF(C173&lt;-10,"No","Yes")))</f>
        <v>N/A</v>
      </c>
      <c r="E173" s="100">
        <v>17887089</v>
      </c>
      <c r="F173" s="101" t="str">
        <f>IF($B173="N/A","N/A",IF(E173&gt;10,"No",IF(E173&lt;-10,"No","Yes")))</f>
        <v>N/A</v>
      </c>
      <c r="G173" s="100">
        <v>55067855</v>
      </c>
      <c r="H173" s="101" t="str">
        <f>IF($B173="N/A","N/A",IF(G173&gt;10,"No",IF(G173&lt;-10,"No","Yes")))</f>
        <v>N/A</v>
      </c>
      <c r="I173" s="96">
        <v>-39.799999999999997</v>
      </c>
      <c r="J173" s="96">
        <v>207.9</v>
      </c>
      <c r="K173" s="97" t="s">
        <v>739</v>
      </c>
      <c r="L173" s="114" t="str">
        <f>IF(J173="Div by 0", "N/A", IF(K173="N/A","N/A", IF(J173&gt;VALUE(MID(K173,1,2)), "No", IF(J173&lt;-1*VALUE(MID(K173,1,2)), "No", "Yes"))))</f>
        <v>No</v>
      </c>
    </row>
    <row r="174" spans="1:12" ht="25.5" x14ac:dyDescent="0.2">
      <c r="A174" s="135" t="s">
        <v>1300</v>
      </c>
      <c r="B174" s="30" t="s">
        <v>213</v>
      </c>
      <c r="C174" s="10">
        <v>4866854</v>
      </c>
      <c r="D174" s="7" t="str">
        <f t="shared" ref="D174:D181" si="64">IF($B174="N/A","N/A",IF(C174&gt;10,"No",IF(C174&lt;-10,"No","Yes")))</f>
        <v>N/A</v>
      </c>
      <c r="E174" s="10">
        <v>4259640</v>
      </c>
      <c r="F174" s="7" t="str">
        <f t="shared" ref="F174:F181" si="65">IF($B174="N/A","N/A",IF(E174&gt;10,"No",IF(E174&lt;-10,"No","Yes")))</f>
        <v>N/A</v>
      </c>
      <c r="G174" s="10">
        <v>11639271</v>
      </c>
      <c r="H174" s="7" t="str">
        <f t="shared" ref="H174:H181" si="66">IF($B174="N/A","N/A",IF(G174&gt;10,"No",IF(G174&lt;-10,"No","Yes")))</f>
        <v>N/A</v>
      </c>
      <c r="I174" s="8">
        <v>-12.5</v>
      </c>
      <c r="J174" s="8">
        <v>173.2</v>
      </c>
      <c r="K174" s="30" t="s">
        <v>739</v>
      </c>
      <c r="L174" s="112" t="str">
        <f t="shared" ref="L174:L181" si="67">IF(J174="Div by 0", "N/A", IF(K174="N/A","N/A", IF(J174&gt;VALUE(MID(K174,1,2)), "No", IF(J174&lt;-1*VALUE(MID(K174,1,2)), "No", "Yes"))))</f>
        <v>No</v>
      </c>
    </row>
    <row r="175" spans="1:12" ht="25.5" x14ac:dyDescent="0.2">
      <c r="A175" s="135" t="s">
        <v>547</v>
      </c>
      <c r="B175" s="30" t="s">
        <v>213</v>
      </c>
      <c r="C175" s="10">
        <v>1207211</v>
      </c>
      <c r="D175" s="7" t="str">
        <f t="shared" si="64"/>
        <v>N/A</v>
      </c>
      <c r="E175" s="10">
        <v>1192894</v>
      </c>
      <c r="F175" s="7" t="str">
        <f t="shared" si="65"/>
        <v>N/A</v>
      </c>
      <c r="G175" s="10">
        <v>2740537</v>
      </c>
      <c r="H175" s="7" t="str">
        <f t="shared" si="66"/>
        <v>N/A</v>
      </c>
      <c r="I175" s="8">
        <v>-1.19</v>
      </c>
      <c r="J175" s="8">
        <v>129.69999999999999</v>
      </c>
      <c r="K175" s="30" t="s">
        <v>739</v>
      </c>
      <c r="L175" s="112" t="str">
        <f t="shared" si="67"/>
        <v>No</v>
      </c>
    </row>
    <row r="176" spans="1:12" ht="25.5" x14ac:dyDescent="0.2">
      <c r="A176" s="135" t="s">
        <v>512</v>
      </c>
      <c r="B176" s="30" t="s">
        <v>213</v>
      </c>
      <c r="C176" s="10">
        <v>104284641</v>
      </c>
      <c r="D176" s="7" t="str">
        <f t="shared" si="64"/>
        <v>N/A</v>
      </c>
      <c r="E176" s="10">
        <v>88530420</v>
      </c>
      <c r="F176" s="7" t="str">
        <f t="shared" si="65"/>
        <v>N/A</v>
      </c>
      <c r="G176" s="10">
        <v>189795615</v>
      </c>
      <c r="H176" s="7" t="str">
        <f t="shared" si="66"/>
        <v>N/A</v>
      </c>
      <c r="I176" s="8">
        <v>-15.1</v>
      </c>
      <c r="J176" s="8">
        <v>114.4</v>
      </c>
      <c r="K176" s="30" t="s">
        <v>739</v>
      </c>
      <c r="L176" s="112" t="str">
        <f t="shared" si="67"/>
        <v>No</v>
      </c>
    </row>
    <row r="177" spans="1:12" ht="25.5" x14ac:dyDescent="0.2">
      <c r="A177" s="135" t="s">
        <v>513</v>
      </c>
      <c r="B177" s="30" t="s">
        <v>213</v>
      </c>
      <c r="C177" s="10">
        <v>193.89591243000001</v>
      </c>
      <c r="D177" s="7" t="str">
        <f t="shared" si="64"/>
        <v>N/A</v>
      </c>
      <c r="E177" s="10">
        <v>121.73387733</v>
      </c>
      <c r="F177" s="7" t="str">
        <f t="shared" si="65"/>
        <v>N/A</v>
      </c>
      <c r="G177" s="10">
        <v>327.25306496000002</v>
      </c>
      <c r="H177" s="7" t="str">
        <f t="shared" si="66"/>
        <v>N/A</v>
      </c>
      <c r="I177" s="8">
        <v>-37.200000000000003</v>
      </c>
      <c r="J177" s="8">
        <v>168.8</v>
      </c>
      <c r="K177" s="30" t="s">
        <v>739</v>
      </c>
      <c r="L177" s="112" t="str">
        <f t="shared" si="67"/>
        <v>No</v>
      </c>
    </row>
    <row r="178" spans="1:12" ht="25.5" x14ac:dyDescent="0.2">
      <c r="A178" s="135" t="s">
        <v>1301</v>
      </c>
      <c r="B178" s="22" t="s">
        <v>213</v>
      </c>
      <c r="C178" s="29">
        <v>31.748496353</v>
      </c>
      <c r="D178" s="27" t="str">
        <f t="shared" si="64"/>
        <v>N/A</v>
      </c>
      <c r="E178" s="29">
        <v>28.989764251</v>
      </c>
      <c r="F178" s="27" t="str">
        <f t="shared" si="65"/>
        <v>N/A</v>
      </c>
      <c r="G178" s="29">
        <v>69.168975415000006</v>
      </c>
      <c r="H178" s="27" t="str">
        <f t="shared" si="66"/>
        <v>N/A</v>
      </c>
      <c r="I178" s="8">
        <v>-8.69</v>
      </c>
      <c r="J178" s="8">
        <v>138.6</v>
      </c>
      <c r="K178" s="28" t="s">
        <v>739</v>
      </c>
      <c r="L178" s="112" t="str">
        <f t="shared" si="67"/>
        <v>No</v>
      </c>
    </row>
    <row r="179" spans="1:12" ht="25.5" x14ac:dyDescent="0.2">
      <c r="A179" s="135" t="s">
        <v>514</v>
      </c>
      <c r="B179" s="22" t="s">
        <v>213</v>
      </c>
      <c r="C179" s="29">
        <v>7.8751353607999999</v>
      </c>
      <c r="D179" s="27" t="str">
        <f t="shared" si="64"/>
        <v>N/A</v>
      </c>
      <c r="E179" s="29">
        <v>8.1184597376000003</v>
      </c>
      <c r="F179" s="27" t="str">
        <f t="shared" si="65"/>
        <v>N/A</v>
      </c>
      <c r="G179" s="29">
        <v>16.286255074</v>
      </c>
      <c r="H179" s="27" t="str">
        <f t="shared" si="66"/>
        <v>N/A</v>
      </c>
      <c r="I179" s="8">
        <v>3.09</v>
      </c>
      <c r="J179" s="8">
        <v>100.6</v>
      </c>
      <c r="K179" s="28" t="s">
        <v>739</v>
      </c>
      <c r="L179" s="112" t="str">
        <f t="shared" si="67"/>
        <v>No</v>
      </c>
    </row>
    <row r="180" spans="1:12" ht="25.5" x14ac:dyDescent="0.2">
      <c r="A180" s="135" t="s">
        <v>515</v>
      </c>
      <c r="B180" s="22" t="s">
        <v>213</v>
      </c>
      <c r="C180" s="29">
        <v>680.29173352999999</v>
      </c>
      <c r="D180" s="27" t="str">
        <f t="shared" si="64"/>
        <v>N/A</v>
      </c>
      <c r="E180" s="29">
        <v>602.51007241000002</v>
      </c>
      <c r="F180" s="27" t="str">
        <f t="shared" si="65"/>
        <v>N/A</v>
      </c>
      <c r="G180" s="29">
        <v>1127.9029613</v>
      </c>
      <c r="H180" s="27" t="str">
        <f t="shared" si="66"/>
        <v>N/A</v>
      </c>
      <c r="I180" s="8">
        <v>-11.4</v>
      </c>
      <c r="J180" s="8">
        <v>87.2</v>
      </c>
      <c r="K180" s="28" t="s">
        <v>739</v>
      </c>
      <c r="L180" s="112" t="str">
        <f t="shared" si="67"/>
        <v>No</v>
      </c>
    </row>
    <row r="181" spans="1:12" ht="25.5" x14ac:dyDescent="0.2">
      <c r="A181" s="135" t="s">
        <v>1653</v>
      </c>
      <c r="B181" s="30" t="s">
        <v>213</v>
      </c>
      <c r="C181" s="9">
        <v>86.152099886000002</v>
      </c>
      <c r="D181" s="7" t="str">
        <f t="shared" si="64"/>
        <v>N/A</v>
      </c>
      <c r="E181" s="9">
        <v>87.356400065000003</v>
      </c>
      <c r="F181" s="7" t="str">
        <f t="shared" si="65"/>
        <v>N/A</v>
      </c>
      <c r="G181" s="9">
        <v>88.345129641</v>
      </c>
      <c r="H181" s="7" t="str">
        <f t="shared" si="66"/>
        <v>N/A</v>
      </c>
      <c r="I181" s="36">
        <v>1.3979999999999999</v>
      </c>
      <c r="J181" s="36">
        <v>1.1319999999999999</v>
      </c>
      <c r="K181" s="30" t="s">
        <v>739</v>
      </c>
      <c r="L181" s="112" t="str">
        <f t="shared" si="67"/>
        <v>Yes</v>
      </c>
    </row>
    <row r="182" spans="1:12" ht="25.5" x14ac:dyDescent="0.2">
      <c r="A182" s="135" t="s">
        <v>1654</v>
      </c>
      <c r="B182" s="102" t="s">
        <v>213</v>
      </c>
      <c r="C182" s="103">
        <v>15.492957746</v>
      </c>
      <c r="D182" s="98" t="str">
        <f t="shared" ref="D182" si="68">IF($B182="N/A","N/A",IF(C182&lt;0,"No","Yes"))</f>
        <v>N/A</v>
      </c>
      <c r="E182" s="103">
        <v>15.897435896999999</v>
      </c>
      <c r="F182" s="98" t="str">
        <f t="shared" ref="F182" si="69">IF($B182="N/A","N/A",IF(E182&lt;0,"No","Yes"))</f>
        <v>N/A</v>
      </c>
      <c r="G182" s="103">
        <v>68.421052631999999</v>
      </c>
      <c r="H182" s="98" t="str">
        <f t="shared" ref="H182" si="70">IF($B182="N/A","N/A",IF(G182&lt;0,"No","Yes"))</f>
        <v>N/A</v>
      </c>
      <c r="I182" s="104">
        <v>2.6110000000000002</v>
      </c>
      <c r="J182" s="104">
        <v>330.4</v>
      </c>
      <c r="K182" s="102" t="s">
        <v>739</v>
      </c>
      <c r="L182" s="114" t="str">
        <f t="shared" ref="L182" si="71">IF(J182="Div by 0", "N/A", IF(OR(J182="N/A",K182="N/A"),"N/A", IF(J182&gt;VALUE(MID(K182,1,2)), "No", IF(J182&lt;-1*VALUE(MID(K182,1,2)), "No", "Yes"))))</f>
        <v>No</v>
      </c>
    </row>
    <row r="183" spans="1:12" ht="25.5" x14ac:dyDescent="0.2">
      <c r="A183" s="135" t="s">
        <v>1655</v>
      </c>
      <c r="B183" s="3" t="s">
        <v>213</v>
      </c>
      <c r="C183" s="9">
        <v>89.984698844999997</v>
      </c>
      <c r="D183" s="5" t="str">
        <f t="shared" ref="D183:D185" si="72">IF($B183="N/A","N/A",IF(C183&lt;0,"No","Yes"))</f>
        <v>N/A</v>
      </c>
      <c r="E183" s="9">
        <v>90.674157303000001</v>
      </c>
      <c r="F183" s="5" t="str">
        <f t="shared" ref="F183:F185" si="73">IF($B183="N/A","N/A",IF(E183&lt;0,"No","Yes"))</f>
        <v>N/A</v>
      </c>
      <c r="G183" s="9">
        <v>92.377151409000007</v>
      </c>
      <c r="H183" s="5" t="str">
        <f t="shared" ref="H183:H185" si="74">IF($B183="N/A","N/A",IF(G183&lt;0,"No","Yes"))</f>
        <v>N/A</v>
      </c>
      <c r="I183" s="36">
        <v>0.76619999999999999</v>
      </c>
      <c r="J183" s="36">
        <v>1.8779999999999999</v>
      </c>
      <c r="K183" s="3" t="s">
        <v>739</v>
      </c>
      <c r="L183" s="112" t="str">
        <f t="shared" ref="L183:L213" si="75">IF(J183="Div by 0", "N/A", IF(OR(J183="N/A",K183="N/A"),"N/A", IF(J183&gt;VALUE(MID(K183,1,2)), "No", IF(J183&lt;-1*VALUE(MID(K183,1,2)), "No", "Yes"))))</f>
        <v>Yes</v>
      </c>
    </row>
    <row r="184" spans="1:12" ht="25.5" x14ac:dyDescent="0.2">
      <c r="A184" s="135" t="s">
        <v>1656</v>
      </c>
      <c r="B184" s="3" t="s">
        <v>213</v>
      </c>
      <c r="C184" s="9">
        <v>85.856160415999994</v>
      </c>
      <c r="D184" s="5" t="str">
        <f t="shared" si="72"/>
        <v>N/A</v>
      </c>
      <c r="E184" s="9">
        <v>87.124606678000006</v>
      </c>
      <c r="F184" s="5" t="str">
        <f t="shared" si="73"/>
        <v>N/A</v>
      </c>
      <c r="G184" s="9">
        <v>88.438507599999994</v>
      </c>
      <c r="H184" s="5" t="str">
        <f t="shared" si="74"/>
        <v>N/A</v>
      </c>
      <c r="I184" s="36">
        <v>1.4770000000000001</v>
      </c>
      <c r="J184" s="36">
        <v>1.508</v>
      </c>
      <c r="K184" s="3" t="s">
        <v>739</v>
      </c>
      <c r="L184" s="112" t="str">
        <f t="shared" si="75"/>
        <v>Yes</v>
      </c>
    </row>
    <row r="185" spans="1:12" ht="25.5" x14ac:dyDescent="0.2">
      <c r="A185" s="135" t="s">
        <v>1657</v>
      </c>
      <c r="B185" s="3" t="s">
        <v>213</v>
      </c>
      <c r="C185" s="9">
        <v>86.458312883999994</v>
      </c>
      <c r="D185" s="5" t="str">
        <f t="shared" si="72"/>
        <v>N/A</v>
      </c>
      <c r="E185" s="9">
        <v>87.581015257000004</v>
      </c>
      <c r="F185" s="5" t="str">
        <f t="shared" si="73"/>
        <v>N/A</v>
      </c>
      <c r="G185" s="9">
        <v>86.881968474000004</v>
      </c>
      <c r="H185" s="5" t="str">
        <f t="shared" si="74"/>
        <v>N/A</v>
      </c>
      <c r="I185" s="36">
        <v>1.2989999999999999</v>
      </c>
      <c r="J185" s="36">
        <v>-0.79800000000000004</v>
      </c>
      <c r="K185" s="3" t="s">
        <v>739</v>
      </c>
      <c r="L185" s="112" t="str">
        <f t="shared" si="75"/>
        <v>Yes</v>
      </c>
    </row>
    <row r="186" spans="1:12" ht="25.5" x14ac:dyDescent="0.2">
      <c r="A186" s="135" t="s">
        <v>1659</v>
      </c>
      <c r="B186" s="105" t="s">
        <v>213</v>
      </c>
      <c r="C186" s="103">
        <v>11.290722403</v>
      </c>
      <c r="D186" s="95" t="str">
        <f>IF($B186="N/A","N/A",IF(C186&gt;10,"No",IF(C186&lt;-10,"No","Yes")))</f>
        <v>N/A</v>
      </c>
      <c r="E186" s="103">
        <v>26.523792671999999</v>
      </c>
      <c r="F186" s="95" t="str">
        <f>IF($B186="N/A","N/A",IF(E186&gt;10,"No",IF(E186&lt;-10,"No","Yes")))</f>
        <v>N/A</v>
      </c>
      <c r="G186" s="103">
        <v>25.687424602</v>
      </c>
      <c r="H186" s="95" t="str">
        <f>IF($B186="N/A","N/A",IF(G186&gt;10,"No",IF(G186&lt;-10,"No","Yes")))</f>
        <v>N/A</v>
      </c>
      <c r="I186" s="104">
        <v>134.9</v>
      </c>
      <c r="J186" s="104">
        <v>-3.15</v>
      </c>
      <c r="K186" s="105" t="s">
        <v>739</v>
      </c>
      <c r="L186" s="112" t="str">
        <f t="shared" si="75"/>
        <v>Yes</v>
      </c>
    </row>
    <row r="187" spans="1:12" ht="25.5" x14ac:dyDescent="0.2">
      <c r="A187" s="135" t="s">
        <v>1660</v>
      </c>
      <c r="B187" s="22" t="s">
        <v>213</v>
      </c>
      <c r="C187" s="9">
        <v>0</v>
      </c>
      <c r="D187" s="27" t="str">
        <f t="shared" ref="D187:D213" si="76">IF($B187="N/A","N/A",IF(C187&gt;10,"No",IF(C187&lt;-10,"No","Yes")))</f>
        <v>N/A</v>
      </c>
      <c r="E187" s="9">
        <v>0</v>
      </c>
      <c r="F187" s="27" t="str">
        <f t="shared" ref="F187:F213" si="77">IF($B187="N/A","N/A",IF(E187&gt;10,"No",IF(E187&lt;-10,"No","Yes")))</f>
        <v>N/A</v>
      </c>
      <c r="G187" s="9">
        <v>5.9427239999999999E-4</v>
      </c>
      <c r="H187" s="27" t="str">
        <f t="shared" ref="H187:H213" si="78">IF($B187="N/A","N/A",IF(G187&gt;10,"No",IF(G187&lt;-10,"No","Yes")))</f>
        <v>N/A</v>
      </c>
      <c r="I187" s="36" t="s">
        <v>1749</v>
      </c>
      <c r="J187" s="36" t="s">
        <v>1749</v>
      </c>
      <c r="K187" s="28" t="s">
        <v>739</v>
      </c>
      <c r="L187" s="112" t="str">
        <f t="shared" si="75"/>
        <v>N/A</v>
      </c>
    </row>
    <row r="188" spans="1:12" ht="25.5" x14ac:dyDescent="0.2">
      <c r="A188" s="135" t="s">
        <v>1661</v>
      </c>
      <c r="B188" s="22" t="s">
        <v>213</v>
      </c>
      <c r="C188" s="9">
        <v>0</v>
      </c>
      <c r="D188" s="27" t="str">
        <f t="shared" si="76"/>
        <v>N/A</v>
      </c>
      <c r="E188" s="9">
        <v>0</v>
      </c>
      <c r="F188" s="27" t="str">
        <f t="shared" si="77"/>
        <v>N/A</v>
      </c>
      <c r="G188" s="9">
        <v>0.22879487500000001</v>
      </c>
      <c r="H188" s="27" t="str">
        <f t="shared" si="78"/>
        <v>N/A</v>
      </c>
      <c r="I188" s="36" t="s">
        <v>1749</v>
      </c>
      <c r="J188" s="36" t="s">
        <v>1749</v>
      </c>
      <c r="K188" s="28" t="s">
        <v>739</v>
      </c>
      <c r="L188" s="112" t="str">
        <f t="shared" si="75"/>
        <v>N/A</v>
      </c>
    </row>
    <row r="189" spans="1:12" ht="25.5" x14ac:dyDescent="0.2">
      <c r="A189" s="135" t="s">
        <v>1662</v>
      </c>
      <c r="B189" s="22" t="s">
        <v>213</v>
      </c>
      <c r="C189" s="9">
        <v>0</v>
      </c>
      <c r="D189" s="27" t="str">
        <f t="shared" si="76"/>
        <v>N/A</v>
      </c>
      <c r="E189" s="9">
        <v>0</v>
      </c>
      <c r="F189" s="27" t="str">
        <f t="shared" si="77"/>
        <v>N/A</v>
      </c>
      <c r="G189" s="9">
        <v>0</v>
      </c>
      <c r="H189" s="27" t="str">
        <f t="shared" si="78"/>
        <v>N/A</v>
      </c>
      <c r="I189" s="36" t="s">
        <v>1749</v>
      </c>
      <c r="J189" s="36" t="s">
        <v>1749</v>
      </c>
      <c r="K189" s="28" t="s">
        <v>739</v>
      </c>
      <c r="L189" s="112" t="str">
        <f t="shared" si="75"/>
        <v>N/A</v>
      </c>
    </row>
    <row r="190" spans="1:12" ht="25.5" x14ac:dyDescent="0.2">
      <c r="A190" s="135" t="s">
        <v>1663</v>
      </c>
      <c r="B190" s="22" t="s">
        <v>213</v>
      </c>
      <c r="C190" s="9">
        <v>0</v>
      </c>
      <c r="D190" s="27" t="str">
        <f t="shared" si="76"/>
        <v>N/A</v>
      </c>
      <c r="E190" s="9">
        <v>0</v>
      </c>
      <c r="F190" s="27" t="str">
        <f t="shared" si="77"/>
        <v>N/A</v>
      </c>
      <c r="G190" s="9">
        <v>0</v>
      </c>
      <c r="H190" s="27" t="str">
        <f t="shared" si="78"/>
        <v>N/A</v>
      </c>
      <c r="I190" s="36" t="s">
        <v>1749</v>
      </c>
      <c r="J190" s="36" t="s">
        <v>1749</v>
      </c>
      <c r="K190" s="28" t="s">
        <v>739</v>
      </c>
      <c r="L190" s="112" t="str">
        <f t="shared" si="75"/>
        <v>N/A</v>
      </c>
    </row>
    <row r="191" spans="1:12" ht="25.5" x14ac:dyDescent="0.2">
      <c r="A191" s="135" t="s">
        <v>1664</v>
      </c>
      <c r="B191" s="22" t="s">
        <v>213</v>
      </c>
      <c r="C191" s="9">
        <v>29.448641172999999</v>
      </c>
      <c r="D191" s="27" t="str">
        <f t="shared" si="76"/>
        <v>N/A</v>
      </c>
      <c r="E191" s="9">
        <v>22.154543475000001</v>
      </c>
      <c r="F191" s="27" t="str">
        <f t="shared" si="77"/>
        <v>N/A</v>
      </c>
      <c r="G191" s="9">
        <v>77.408734616000004</v>
      </c>
      <c r="H191" s="27" t="str">
        <f t="shared" si="78"/>
        <v>N/A</v>
      </c>
      <c r="I191" s="36">
        <v>-24.8</v>
      </c>
      <c r="J191" s="36">
        <v>249.4</v>
      </c>
      <c r="K191" s="28" t="s">
        <v>739</v>
      </c>
      <c r="L191" s="112" t="str">
        <f t="shared" si="75"/>
        <v>No</v>
      </c>
    </row>
    <row r="192" spans="1:12" ht="25.5" x14ac:dyDescent="0.2">
      <c r="A192" s="135" t="s">
        <v>1665</v>
      </c>
      <c r="B192" s="22" t="s">
        <v>213</v>
      </c>
      <c r="C192" s="9">
        <v>0</v>
      </c>
      <c r="D192" s="27" t="str">
        <f t="shared" si="76"/>
        <v>N/A</v>
      </c>
      <c r="E192" s="9">
        <v>1.08890946E-2</v>
      </c>
      <c r="F192" s="27" t="str">
        <f t="shared" si="77"/>
        <v>N/A</v>
      </c>
      <c r="G192" s="9">
        <v>13.804947911999999</v>
      </c>
      <c r="H192" s="27" t="str">
        <f t="shared" si="78"/>
        <v>N/A</v>
      </c>
      <c r="I192" s="36" t="s">
        <v>1749</v>
      </c>
      <c r="J192" s="36">
        <v>127000</v>
      </c>
      <c r="K192" s="28" t="s">
        <v>739</v>
      </c>
      <c r="L192" s="112" t="str">
        <f t="shared" si="75"/>
        <v>No</v>
      </c>
    </row>
    <row r="193" spans="1:12" ht="25.5" x14ac:dyDescent="0.2">
      <c r="A193" s="135" t="s">
        <v>1666</v>
      </c>
      <c r="B193" s="22" t="s">
        <v>213</v>
      </c>
      <c r="C193" s="9">
        <v>17.000013046999999</v>
      </c>
      <c r="D193" s="27" t="str">
        <f t="shared" si="76"/>
        <v>N/A</v>
      </c>
      <c r="E193" s="9">
        <v>15.804840202999999</v>
      </c>
      <c r="F193" s="27" t="str">
        <f t="shared" si="77"/>
        <v>N/A</v>
      </c>
      <c r="G193" s="9">
        <v>4.8664967048000003</v>
      </c>
      <c r="H193" s="27" t="str">
        <f t="shared" si="78"/>
        <v>N/A</v>
      </c>
      <c r="I193" s="36">
        <v>-7.03</v>
      </c>
      <c r="J193" s="36">
        <v>-69.2</v>
      </c>
      <c r="K193" s="28" t="s">
        <v>739</v>
      </c>
      <c r="L193" s="112" t="str">
        <f t="shared" si="75"/>
        <v>No</v>
      </c>
    </row>
    <row r="194" spans="1:12" ht="25.5" x14ac:dyDescent="0.2">
      <c r="A194" s="135" t="s">
        <v>1667</v>
      </c>
      <c r="B194" s="22" t="s">
        <v>213</v>
      </c>
      <c r="C194" s="9">
        <v>39.540360352999997</v>
      </c>
      <c r="D194" s="27" t="str">
        <f t="shared" si="76"/>
        <v>N/A</v>
      </c>
      <c r="E194" s="9">
        <v>32.891190721999997</v>
      </c>
      <c r="F194" s="27" t="str">
        <f t="shared" si="77"/>
        <v>N/A</v>
      </c>
      <c r="G194" s="9">
        <v>37.977572160000001</v>
      </c>
      <c r="H194" s="27" t="str">
        <f t="shared" si="78"/>
        <v>N/A</v>
      </c>
      <c r="I194" s="36">
        <v>-16.8</v>
      </c>
      <c r="J194" s="36">
        <v>15.46</v>
      </c>
      <c r="K194" s="28" t="s">
        <v>739</v>
      </c>
      <c r="L194" s="112" t="str">
        <f t="shared" si="75"/>
        <v>Yes</v>
      </c>
    </row>
    <row r="195" spans="1:12" ht="25.5" x14ac:dyDescent="0.2">
      <c r="A195" s="135" t="s">
        <v>1668</v>
      </c>
      <c r="B195" s="22" t="s">
        <v>213</v>
      </c>
      <c r="C195" s="9">
        <v>23.994415959000001</v>
      </c>
      <c r="D195" s="27" t="str">
        <f t="shared" si="76"/>
        <v>N/A</v>
      </c>
      <c r="E195" s="9">
        <v>22.693553655999999</v>
      </c>
      <c r="F195" s="27" t="str">
        <f t="shared" si="77"/>
        <v>N/A</v>
      </c>
      <c r="G195" s="9">
        <v>11.708354876</v>
      </c>
      <c r="H195" s="27" t="str">
        <f t="shared" si="78"/>
        <v>N/A</v>
      </c>
      <c r="I195" s="36">
        <v>-5.42</v>
      </c>
      <c r="J195" s="36">
        <v>-48.4</v>
      </c>
      <c r="K195" s="28" t="s">
        <v>739</v>
      </c>
      <c r="L195" s="112" t="str">
        <f t="shared" si="75"/>
        <v>No</v>
      </c>
    </row>
    <row r="196" spans="1:12" ht="25.5" x14ac:dyDescent="0.2">
      <c r="A196" s="135" t="s">
        <v>1669</v>
      </c>
      <c r="B196" s="22" t="s">
        <v>213</v>
      </c>
      <c r="C196" s="9">
        <v>0.89827390500000004</v>
      </c>
      <c r="D196" s="27" t="str">
        <f t="shared" si="76"/>
        <v>N/A</v>
      </c>
      <c r="E196" s="9">
        <v>0.47707845589999998</v>
      </c>
      <c r="F196" s="27" t="str">
        <f t="shared" si="77"/>
        <v>N/A</v>
      </c>
      <c r="G196" s="9">
        <v>0.15569936949999999</v>
      </c>
      <c r="H196" s="27" t="str">
        <f t="shared" si="78"/>
        <v>N/A</v>
      </c>
      <c r="I196" s="36">
        <v>-46.9</v>
      </c>
      <c r="J196" s="36">
        <v>-67.400000000000006</v>
      </c>
      <c r="K196" s="28" t="s">
        <v>739</v>
      </c>
      <c r="L196" s="112" t="str">
        <f t="shared" si="75"/>
        <v>No</v>
      </c>
    </row>
    <row r="197" spans="1:12" ht="25.5" x14ac:dyDescent="0.2">
      <c r="A197" s="135" t="s">
        <v>1670</v>
      </c>
      <c r="B197" s="22" t="s">
        <v>213</v>
      </c>
      <c r="C197" s="9">
        <v>73.884170287000003</v>
      </c>
      <c r="D197" s="27" t="str">
        <f t="shared" si="76"/>
        <v>N/A</v>
      </c>
      <c r="E197" s="9">
        <v>74.181276202000006</v>
      </c>
      <c r="F197" s="27" t="str">
        <f t="shared" si="77"/>
        <v>N/A</v>
      </c>
      <c r="G197" s="9">
        <v>65.628472779000006</v>
      </c>
      <c r="H197" s="27" t="str">
        <f t="shared" si="78"/>
        <v>N/A</v>
      </c>
      <c r="I197" s="36">
        <v>0.40210000000000001</v>
      </c>
      <c r="J197" s="36">
        <v>-11.5</v>
      </c>
      <c r="K197" s="28" t="s">
        <v>739</v>
      </c>
      <c r="L197" s="112" t="str">
        <f t="shared" si="75"/>
        <v>Yes</v>
      </c>
    </row>
    <row r="198" spans="1:12" ht="25.5" x14ac:dyDescent="0.2">
      <c r="A198" s="135" t="s">
        <v>1671</v>
      </c>
      <c r="B198" s="22" t="s">
        <v>213</v>
      </c>
      <c r="C198" s="9">
        <v>69.772463371000001</v>
      </c>
      <c r="D198" s="27" t="str">
        <f t="shared" si="76"/>
        <v>N/A</v>
      </c>
      <c r="E198" s="9">
        <v>72.794277781000005</v>
      </c>
      <c r="F198" s="27" t="str">
        <f t="shared" si="77"/>
        <v>N/A</v>
      </c>
      <c r="G198" s="9">
        <v>72.330676936000003</v>
      </c>
      <c r="H198" s="27" t="str">
        <f t="shared" si="78"/>
        <v>N/A</v>
      </c>
      <c r="I198" s="36">
        <v>4.3310000000000004</v>
      </c>
      <c r="J198" s="36">
        <v>-0.63700000000000001</v>
      </c>
      <c r="K198" s="28" t="s">
        <v>739</v>
      </c>
      <c r="L198" s="112" t="str">
        <f t="shared" si="75"/>
        <v>Yes</v>
      </c>
    </row>
    <row r="199" spans="1:12" ht="25.5" x14ac:dyDescent="0.2">
      <c r="A199" s="135" t="s">
        <v>1672</v>
      </c>
      <c r="B199" s="22" t="s">
        <v>213</v>
      </c>
      <c r="C199" s="9">
        <v>11.996555638</v>
      </c>
      <c r="D199" s="27" t="str">
        <f t="shared" si="76"/>
        <v>N/A</v>
      </c>
      <c r="E199" s="9">
        <v>17.849267707999999</v>
      </c>
      <c r="F199" s="27" t="str">
        <f t="shared" si="77"/>
        <v>N/A</v>
      </c>
      <c r="G199" s="9">
        <v>4.3613651626000003</v>
      </c>
      <c r="H199" s="27" t="str">
        <f t="shared" si="78"/>
        <v>N/A</v>
      </c>
      <c r="I199" s="36">
        <v>48.79</v>
      </c>
      <c r="J199" s="36">
        <v>-75.599999999999994</v>
      </c>
      <c r="K199" s="28" t="s">
        <v>739</v>
      </c>
      <c r="L199" s="112" t="str">
        <f t="shared" si="75"/>
        <v>No</v>
      </c>
    </row>
    <row r="200" spans="1:12" ht="25.5" x14ac:dyDescent="0.2">
      <c r="A200" s="135" t="s">
        <v>1673</v>
      </c>
      <c r="B200" s="22" t="s">
        <v>213</v>
      </c>
      <c r="C200" s="9">
        <v>3.1129724581999998</v>
      </c>
      <c r="D200" s="27" t="str">
        <f t="shared" si="76"/>
        <v>N/A</v>
      </c>
      <c r="E200" s="9">
        <v>1.4734306092</v>
      </c>
      <c r="F200" s="27" t="str">
        <f t="shared" si="77"/>
        <v>N/A</v>
      </c>
      <c r="G200" s="9">
        <v>0.37142025159999997</v>
      </c>
      <c r="H200" s="27" t="str">
        <f t="shared" si="78"/>
        <v>N/A</v>
      </c>
      <c r="I200" s="36">
        <v>-52.7</v>
      </c>
      <c r="J200" s="36">
        <v>-74.8</v>
      </c>
      <c r="K200" s="28" t="s">
        <v>739</v>
      </c>
      <c r="L200" s="112" t="str">
        <f t="shared" si="75"/>
        <v>No</v>
      </c>
    </row>
    <row r="201" spans="1:12" ht="25.5" x14ac:dyDescent="0.2">
      <c r="A201" s="135" t="s">
        <v>1674</v>
      </c>
      <c r="B201" s="22" t="s">
        <v>213</v>
      </c>
      <c r="C201" s="9">
        <v>0</v>
      </c>
      <c r="D201" s="27" t="str">
        <f t="shared" si="76"/>
        <v>N/A</v>
      </c>
      <c r="E201" s="9">
        <v>2.7222736000000001E-3</v>
      </c>
      <c r="F201" s="27" t="str">
        <f t="shared" si="77"/>
        <v>N/A</v>
      </c>
      <c r="G201" s="9">
        <v>5.9427239999999999E-4</v>
      </c>
      <c r="H201" s="27" t="str">
        <f t="shared" si="78"/>
        <v>N/A</v>
      </c>
      <c r="I201" s="36" t="s">
        <v>1749</v>
      </c>
      <c r="J201" s="36">
        <v>-78.2</v>
      </c>
      <c r="K201" s="28" t="s">
        <v>739</v>
      </c>
      <c r="L201" s="112" t="str">
        <f t="shared" si="75"/>
        <v>No</v>
      </c>
    </row>
    <row r="202" spans="1:12" ht="25.5" x14ac:dyDescent="0.2">
      <c r="A202" s="135" t="s">
        <v>1675</v>
      </c>
      <c r="B202" s="22" t="s">
        <v>213</v>
      </c>
      <c r="C202" s="9">
        <v>0.13829634560000001</v>
      </c>
      <c r="D202" s="27" t="str">
        <f t="shared" si="76"/>
        <v>N/A</v>
      </c>
      <c r="E202" s="9">
        <v>0</v>
      </c>
      <c r="F202" s="27" t="str">
        <f t="shared" si="77"/>
        <v>N/A</v>
      </c>
      <c r="G202" s="9">
        <v>0</v>
      </c>
      <c r="H202" s="27" t="str">
        <f t="shared" si="78"/>
        <v>N/A</v>
      </c>
      <c r="I202" s="36">
        <v>-100</v>
      </c>
      <c r="J202" s="36" t="s">
        <v>1749</v>
      </c>
      <c r="K202" s="28" t="s">
        <v>739</v>
      </c>
      <c r="L202" s="112" t="str">
        <f t="shared" si="75"/>
        <v>N/A</v>
      </c>
    </row>
    <row r="203" spans="1:12" ht="25.5" x14ac:dyDescent="0.2">
      <c r="A203" s="135" t="s">
        <v>1676</v>
      </c>
      <c r="B203" s="22" t="s">
        <v>213</v>
      </c>
      <c r="C203" s="9">
        <v>7.5371508343000002</v>
      </c>
      <c r="D203" s="27" t="str">
        <f t="shared" si="76"/>
        <v>N/A</v>
      </c>
      <c r="E203" s="9">
        <v>6.3292862199999994E-2</v>
      </c>
      <c r="F203" s="27" t="str">
        <f t="shared" si="77"/>
        <v>N/A</v>
      </c>
      <c r="G203" s="9">
        <v>2.0205261700000001E-2</v>
      </c>
      <c r="H203" s="27" t="str">
        <f t="shared" si="78"/>
        <v>N/A</v>
      </c>
      <c r="I203" s="36">
        <v>-99.2</v>
      </c>
      <c r="J203" s="36">
        <v>-68.099999999999994</v>
      </c>
      <c r="K203" s="28" t="s">
        <v>739</v>
      </c>
      <c r="L203" s="112" t="str">
        <f t="shared" si="75"/>
        <v>No</v>
      </c>
    </row>
    <row r="204" spans="1:12" ht="25.5" x14ac:dyDescent="0.2">
      <c r="A204" s="135" t="s">
        <v>1677</v>
      </c>
      <c r="B204" s="22" t="s">
        <v>213</v>
      </c>
      <c r="C204" s="9">
        <v>0.2726786437</v>
      </c>
      <c r="D204" s="27" t="str">
        <f t="shared" si="76"/>
        <v>N/A</v>
      </c>
      <c r="E204" s="9">
        <v>0.15925300810000001</v>
      </c>
      <c r="F204" s="27" t="str">
        <f t="shared" si="77"/>
        <v>N/A</v>
      </c>
      <c r="G204" s="9">
        <v>7.7255412300000006E-2</v>
      </c>
      <c r="H204" s="27" t="str">
        <f t="shared" si="78"/>
        <v>N/A</v>
      </c>
      <c r="I204" s="36">
        <v>-41.6</v>
      </c>
      <c r="J204" s="36">
        <v>-51.5</v>
      </c>
      <c r="K204" s="28" t="s">
        <v>739</v>
      </c>
      <c r="L204" s="112" t="str">
        <f t="shared" si="75"/>
        <v>No</v>
      </c>
    </row>
    <row r="205" spans="1:12" ht="25.5" x14ac:dyDescent="0.2">
      <c r="A205" s="135" t="s">
        <v>1678</v>
      </c>
      <c r="B205" s="22" t="s">
        <v>213</v>
      </c>
      <c r="C205" s="9">
        <v>0</v>
      </c>
      <c r="D205" s="27" t="str">
        <f t="shared" si="76"/>
        <v>N/A</v>
      </c>
      <c r="E205" s="9">
        <v>0</v>
      </c>
      <c r="F205" s="27" t="str">
        <f t="shared" si="77"/>
        <v>N/A</v>
      </c>
      <c r="G205" s="9">
        <v>0</v>
      </c>
      <c r="H205" s="27" t="str">
        <f t="shared" si="78"/>
        <v>N/A</v>
      </c>
      <c r="I205" s="36" t="s">
        <v>1749</v>
      </c>
      <c r="J205" s="36" t="s">
        <v>1749</v>
      </c>
      <c r="K205" s="28" t="s">
        <v>739</v>
      </c>
      <c r="L205" s="112" t="str">
        <f t="shared" si="75"/>
        <v>N/A</v>
      </c>
    </row>
    <row r="206" spans="1:12" ht="25.5" x14ac:dyDescent="0.2">
      <c r="A206" s="135" t="s">
        <v>1679</v>
      </c>
      <c r="B206" s="22" t="s">
        <v>213</v>
      </c>
      <c r="C206" s="9">
        <v>2.6537242162000001</v>
      </c>
      <c r="D206" s="27" t="str">
        <f t="shared" si="76"/>
        <v>N/A</v>
      </c>
      <c r="E206" s="9">
        <v>9.6749605269999996</v>
      </c>
      <c r="F206" s="27" t="str">
        <f t="shared" si="77"/>
        <v>N/A</v>
      </c>
      <c r="G206" s="9">
        <v>3.3196056407999999</v>
      </c>
      <c r="H206" s="27" t="str">
        <f t="shared" si="78"/>
        <v>N/A</v>
      </c>
      <c r="I206" s="36">
        <v>264.60000000000002</v>
      </c>
      <c r="J206" s="36">
        <v>-65.7</v>
      </c>
      <c r="K206" s="28" t="s">
        <v>739</v>
      </c>
      <c r="L206" s="112" t="str">
        <f t="shared" si="75"/>
        <v>No</v>
      </c>
    </row>
    <row r="207" spans="1:12" ht="25.5" x14ac:dyDescent="0.2">
      <c r="A207" s="135" t="s">
        <v>1680</v>
      </c>
      <c r="B207" s="22" t="s">
        <v>213</v>
      </c>
      <c r="C207" s="9">
        <v>0</v>
      </c>
      <c r="D207" s="27" t="str">
        <f t="shared" si="76"/>
        <v>N/A</v>
      </c>
      <c r="E207" s="9">
        <v>0</v>
      </c>
      <c r="F207" s="27" t="str">
        <f t="shared" si="77"/>
        <v>N/A</v>
      </c>
      <c r="G207" s="9">
        <v>0</v>
      </c>
      <c r="H207" s="27" t="str">
        <f t="shared" si="78"/>
        <v>N/A</v>
      </c>
      <c r="I207" s="36" t="s">
        <v>1749</v>
      </c>
      <c r="J207" s="36" t="s">
        <v>1749</v>
      </c>
      <c r="K207" s="28" t="s">
        <v>739</v>
      </c>
      <c r="L207" s="112" t="str">
        <f t="shared" si="75"/>
        <v>N/A</v>
      </c>
    </row>
    <row r="208" spans="1:12" ht="25.5" x14ac:dyDescent="0.2">
      <c r="A208" s="135" t="s">
        <v>1681</v>
      </c>
      <c r="B208" s="22" t="s">
        <v>213</v>
      </c>
      <c r="C208" s="9">
        <v>10.517045677</v>
      </c>
      <c r="D208" s="27" t="str">
        <f t="shared" si="76"/>
        <v>N/A</v>
      </c>
      <c r="E208" s="9">
        <v>9.6307235802999998</v>
      </c>
      <c r="F208" s="27" t="str">
        <f t="shared" si="77"/>
        <v>N/A</v>
      </c>
      <c r="G208" s="9">
        <v>20.706827596</v>
      </c>
      <c r="H208" s="27" t="str">
        <f t="shared" si="78"/>
        <v>N/A</v>
      </c>
      <c r="I208" s="36">
        <v>-8.43</v>
      </c>
      <c r="J208" s="36">
        <v>115</v>
      </c>
      <c r="K208" s="28" t="s">
        <v>739</v>
      </c>
      <c r="L208" s="112" t="str">
        <f t="shared" si="75"/>
        <v>No</v>
      </c>
    </row>
    <row r="209" spans="1:12" ht="25.5" x14ac:dyDescent="0.2">
      <c r="A209" s="135" t="s">
        <v>1682</v>
      </c>
      <c r="B209" s="22" t="s">
        <v>213</v>
      </c>
      <c r="C209" s="9">
        <v>0</v>
      </c>
      <c r="D209" s="27" t="str">
        <f t="shared" si="76"/>
        <v>N/A</v>
      </c>
      <c r="E209" s="9">
        <v>0</v>
      </c>
      <c r="F209" s="27" t="str">
        <f t="shared" si="77"/>
        <v>N/A</v>
      </c>
      <c r="G209" s="9">
        <v>0</v>
      </c>
      <c r="H209" s="27" t="str">
        <f t="shared" si="78"/>
        <v>N/A</v>
      </c>
      <c r="I209" s="36" t="s">
        <v>1749</v>
      </c>
      <c r="J209" s="36" t="s">
        <v>1749</v>
      </c>
      <c r="K209" s="28" t="s">
        <v>739</v>
      </c>
      <c r="L209" s="112" t="str">
        <f t="shared" si="75"/>
        <v>N/A</v>
      </c>
    </row>
    <row r="210" spans="1:12" ht="25.5" x14ac:dyDescent="0.2">
      <c r="A210" s="135" t="s">
        <v>1683</v>
      </c>
      <c r="B210" s="22" t="s">
        <v>213</v>
      </c>
      <c r="C210" s="9">
        <v>12.704345897</v>
      </c>
      <c r="D210" s="27" t="str">
        <f t="shared" si="76"/>
        <v>N/A</v>
      </c>
      <c r="E210" s="9">
        <v>17.742418468</v>
      </c>
      <c r="F210" s="27" t="str">
        <f t="shared" si="77"/>
        <v>N/A</v>
      </c>
      <c r="G210" s="9">
        <v>20.34669852</v>
      </c>
      <c r="H210" s="27" t="str">
        <f t="shared" si="78"/>
        <v>N/A</v>
      </c>
      <c r="I210" s="36">
        <v>39.659999999999997</v>
      </c>
      <c r="J210" s="36">
        <v>14.68</v>
      </c>
      <c r="K210" s="28" t="s">
        <v>739</v>
      </c>
      <c r="L210" s="112" t="str">
        <f t="shared" si="75"/>
        <v>Yes</v>
      </c>
    </row>
    <row r="211" spans="1:12" ht="25.5" x14ac:dyDescent="0.2">
      <c r="A211" s="135" t="s">
        <v>1684</v>
      </c>
      <c r="B211" s="22" t="s">
        <v>213</v>
      </c>
      <c r="C211" s="9">
        <v>0</v>
      </c>
      <c r="D211" s="27" t="str">
        <f t="shared" si="76"/>
        <v>N/A</v>
      </c>
      <c r="E211" s="9">
        <v>0</v>
      </c>
      <c r="F211" s="27" t="str">
        <f t="shared" si="77"/>
        <v>N/A</v>
      </c>
      <c r="G211" s="9">
        <v>0</v>
      </c>
      <c r="H211" s="27" t="str">
        <f t="shared" si="78"/>
        <v>N/A</v>
      </c>
      <c r="I211" s="36" t="s">
        <v>1749</v>
      </c>
      <c r="J211" s="36" t="s">
        <v>1749</v>
      </c>
      <c r="K211" s="28" t="s">
        <v>739</v>
      </c>
      <c r="L211" s="112" t="str">
        <f t="shared" si="75"/>
        <v>N/A</v>
      </c>
    </row>
    <row r="212" spans="1:12" ht="25.5" x14ac:dyDescent="0.2">
      <c r="A212" s="135" t="s">
        <v>1685</v>
      </c>
      <c r="B212" s="22" t="s">
        <v>213</v>
      </c>
      <c r="C212" s="9">
        <v>9.6546505399999996E-2</v>
      </c>
      <c r="D212" s="27" t="str">
        <f t="shared" si="76"/>
        <v>N/A</v>
      </c>
      <c r="E212" s="9">
        <v>8.7793325000000005E-2</v>
      </c>
      <c r="F212" s="27" t="str">
        <f t="shared" si="77"/>
        <v>N/A</v>
      </c>
      <c r="G212" s="9">
        <v>0.15926500390000001</v>
      </c>
      <c r="H212" s="27" t="str">
        <f t="shared" si="78"/>
        <v>N/A</v>
      </c>
      <c r="I212" s="36">
        <v>-9.07</v>
      </c>
      <c r="J212" s="36">
        <v>81.41</v>
      </c>
      <c r="K212" s="28" t="s">
        <v>739</v>
      </c>
      <c r="L212" s="112" t="str">
        <f t="shared" si="75"/>
        <v>No</v>
      </c>
    </row>
    <row r="213" spans="1:12" ht="38.25" x14ac:dyDescent="0.2">
      <c r="A213" s="136" t="s">
        <v>1658</v>
      </c>
      <c r="B213" s="120" t="s">
        <v>213</v>
      </c>
      <c r="C213" s="176">
        <v>0.29746761129999999</v>
      </c>
      <c r="D213" s="152" t="str">
        <f t="shared" si="76"/>
        <v>N/A</v>
      </c>
      <c r="E213" s="176">
        <v>0.38588228889999998</v>
      </c>
      <c r="F213" s="152" t="str">
        <f t="shared" si="77"/>
        <v>N/A</v>
      </c>
      <c r="G213" s="176">
        <v>7.3095505500000005E-2</v>
      </c>
      <c r="H213" s="152" t="str">
        <f t="shared" si="78"/>
        <v>N/A</v>
      </c>
      <c r="I213" s="177">
        <v>29.72</v>
      </c>
      <c r="J213" s="177">
        <v>-81.099999999999994</v>
      </c>
      <c r="K213" s="168" t="s">
        <v>739</v>
      </c>
      <c r="L213" s="123" t="str">
        <f t="shared" si="75"/>
        <v>No</v>
      </c>
    </row>
    <row r="214" spans="1:12" x14ac:dyDescent="0.2">
      <c r="A214" s="198" t="s">
        <v>1647</v>
      </c>
      <c r="B214" s="199"/>
      <c r="C214" s="199"/>
      <c r="D214" s="199"/>
      <c r="E214" s="199"/>
      <c r="F214" s="199"/>
      <c r="G214" s="199"/>
      <c r="H214" s="199"/>
      <c r="I214" s="199"/>
      <c r="J214" s="199"/>
      <c r="K214" s="199"/>
      <c r="L214" s="200"/>
    </row>
    <row r="215" spans="1:12" x14ac:dyDescent="0.2">
      <c r="A215" s="193" t="s">
        <v>1645</v>
      </c>
      <c r="B215" s="194"/>
      <c r="C215" s="194"/>
      <c r="D215" s="194"/>
      <c r="E215" s="194"/>
      <c r="F215" s="194"/>
      <c r="G215" s="194"/>
      <c r="H215" s="194"/>
      <c r="I215" s="194"/>
      <c r="J215" s="194"/>
      <c r="K215" s="194"/>
      <c r="L215" s="195"/>
    </row>
    <row r="216" spans="1:12" s="13" customFormat="1" x14ac:dyDescent="0.2">
      <c r="A216" s="196" t="s">
        <v>1743</v>
      </c>
      <c r="B216" s="196"/>
      <c r="C216" s="196"/>
      <c r="D216" s="196"/>
      <c r="E216" s="196"/>
      <c r="F216" s="196"/>
      <c r="G216" s="196"/>
      <c r="H216" s="196"/>
      <c r="I216" s="196"/>
      <c r="J216" s="196"/>
      <c r="K216" s="196"/>
      <c r="L216" s="197"/>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1" activePane="bottomRight" state="frozen"/>
      <selection activeCell="L3" sqref="L3"/>
      <selection pane="topRight" activeCell="L3" sqref="L3"/>
      <selection pane="bottomLeft" activeCell="L3" sqref="L3"/>
      <selection pane="bottomRight" activeCell="A3" sqref="A3:L3"/>
    </sheetView>
  </sheetViews>
  <sheetFormatPr defaultColWidth="9.140625" defaultRowHeight="12.75" x14ac:dyDescent="0.2"/>
  <cols>
    <col min="1" max="1" width="77.28515625" style="37" customWidth="1"/>
    <col min="2" max="2" width="18.7109375"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0.42578125" style="13" customWidth="1"/>
    <col min="12" max="12" width="27.5703125" style="26" customWidth="1"/>
    <col min="13" max="16384" width="9.140625" style="26"/>
  </cols>
  <sheetData>
    <row r="1" spans="1:12" s="12" customFormat="1" ht="18.75" customHeight="1" x14ac:dyDescent="0.2">
      <c r="A1" s="184" t="s">
        <v>1713</v>
      </c>
      <c r="B1" s="185"/>
      <c r="C1" s="185"/>
      <c r="D1" s="185"/>
      <c r="E1" s="185"/>
      <c r="F1" s="185"/>
      <c r="G1" s="185"/>
      <c r="H1" s="185"/>
      <c r="I1" s="185"/>
      <c r="J1" s="185"/>
      <c r="K1" s="185"/>
      <c r="L1" s="186"/>
    </row>
    <row r="2" spans="1:12" ht="54" customHeight="1" x14ac:dyDescent="0.2">
      <c r="A2" s="207" t="s">
        <v>1608</v>
      </c>
      <c r="B2" s="208"/>
      <c r="C2" s="208"/>
      <c r="D2" s="208"/>
      <c r="E2" s="208"/>
      <c r="F2" s="208"/>
      <c r="G2" s="208"/>
      <c r="H2" s="208"/>
      <c r="I2" s="208"/>
      <c r="J2" s="208"/>
      <c r="K2" s="208"/>
      <c r="L2" s="209"/>
    </row>
    <row r="3" spans="1:12" s="13" customFormat="1" x14ac:dyDescent="0.2">
      <c r="A3" s="201" t="s">
        <v>1748</v>
      </c>
      <c r="B3" s="202"/>
      <c r="C3" s="202"/>
      <c r="D3" s="202"/>
      <c r="E3" s="202"/>
      <c r="F3" s="202"/>
      <c r="G3" s="202"/>
      <c r="H3" s="202"/>
      <c r="I3" s="202"/>
      <c r="J3" s="202"/>
      <c r="K3" s="202"/>
      <c r="L3" s="203"/>
    </row>
    <row r="4" spans="1:12" s="13" customFormat="1" x14ac:dyDescent="0.2">
      <c r="A4" s="187" t="s">
        <v>650</v>
      </c>
      <c r="B4" s="188"/>
      <c r="C4" s="188"/>
      <c r="D4" s="188"/>
      <c r="E4" s="188"/>
      <c r="F4" s="188"/>
      <c r="G4" s="188"/>
      <c r="H4" s="188"/>
      <c r="I4" s="188"/>
      <c r="J4" s="188"/>
      <c r="K4" s="188"/>
      <c r="L4" s="189"/>
    </row>
    <row r="5" spans="1:12" ht="51" x14ac:dyDescent="0.2">
      <c r="A5" s="147" t="s">
        <v>11</v>
      </c>
      <c r="B5" s="116" t="s">
        <v>212</v>
      </c>
      <c r="C5" s="116" t="s">
        <v>651</v>
      </c>
      <c r="D5" s="116" t="s">
        <v>1717</v>
      </c>
      <c r="E5" s="116" t="s">
        <v>652</v>
      </c>
      <c r="F5" s="116" t="s">
        <v>1718</v>
      </c>
      <c r="G5" s="116" t="s">
        <v>1719</v>
      </c>
      <c r="H5" s="116" t="s">
        <v>1714</v>
      </c>
      <c r="I5" s="148" t="s">
        <v>1716</v>
      </c>
      <c r="J5" s="148" t="s">
        <v>1715</v>
      </c>
      <c r="K5" s="149" t="s">
        <v>744</v>
      </c>
      <c r="L5" s="150" t="s">
        <v>743</v>
      </c>
    </row>
    <row r="6" spans="1:12" x14ac:dyDescent="0.2">
      <c r="A6" s="145" t="s">
        <v>3</v>
      </c>
      <c r="B6" s="30" t="s">
        <v>213</v>
      </c>
      <c r="C6" s="1">
        <v>41196</v>
      </c>
      <c r="D6" s="7" t="str">
        <f t="shared" ref="D6:D39" si="0">IF($B6="N/A","N/A",IF(C6&gt;10,"No",IF(C6&lt;-10,"No","Yes")))</f>
        <v>N/A</v>
      </c>
      <c r="E6" s="1">
        <v>38281</v>
      </c>
      <c r="F6" s="7" t="str">
        <f t="shared" ref="F6:F39" si="1">IF($B6="N/A","N/A",IF(E6&gt;10,"No",IF(E6&lt;-10,"No","Yes")))</f>
        <v>N/A</v>
      </c>
      <c r="G6" s="1">
        <v>33084</v>
      </c>
      <c r="H6" s="7" t="str">
        <f t="shared" ref="H6:H39" si="2">IF($B6="N/A","N/A",IF(G6&gt;10,"No",IF(G6&lt;-10,"No","Yes")))</f>
        <v>N/A</v>
      </c>
      <c r="I6" s="36">
        <v>-7.08</v>
      </c>
      <c r="J6" s="36">
        <v>-13.6</v>
      </c>
      <c r="K6" s="30" t="s">
        <v>739</v>
      </c>
      <c r="L6" s="112" t="str">
        <f t="shared" ref="L6:L39" si="3">IF(J6="Div by 0", "N/A", IF(K6="N/A","N/A", IF(J6&gt;VALUE(MID(K6,1,2)), "No", IF(J6&lt;-1*VALUE(MID(K6,1,2)), "No", "Yes"))))</f>
        <v>Yes</v>
      </c>
    </row>
    <row r="7" spans="1:12" x14ac:dyDescent="0.2">
      <c r="A7" s="145" t="s">
        <v>4</v>
      </c>
      <c r="B7" s="22" t="s">
        <v>213</v>
      </c>
      <c r="C7" s="23">
        <v>27648</v>
      </c>
      <c r="D7" s="27" t="str">
        <f t="shared" si="0"/>
        <v>N/A</v>
      </c>
      <c r="E7" s="23">
        <v>25906</v>
      </c>
      <c r="F7" s="27" t="str">
        <f t="shared" si="1"/>
        <v>N/A</v>
      </c>
      <c r="G7" s="23">
        <v>21508</v>
      </c>
      <c r="H7" s="27" t="str">
        <f t="shared" si="2"/>
        <v>N/A</v>
      </c>
      <c r="I7" s="8">
        <v>-6.3</v>
      </c>
      <c r="J7" s="8">
        <v>-17</v>
      </c>
      <c r="K7" s="28" t="s">
        <v>739</v>
      </c>
      <c r="L7" s="112" t="str">
        <f t="shared" si="3"/>
        <v>Yes</v>
      </c>
    </row>
    <row r="8" spans="1:12" x14ac:dyDescent="0.2">
      <c r="A8" s="145" t="s">
        <v>359</v>
      </c>
      <c r="B8" s="22" t="s">
        <v>213</v>
      </c>
      <c r="C8" s="23">
        <v>67.113311972000005</v>
      </c>
      <c r="D8" s="27" t="str">
        <f>IF($B8="N/A","N/A",IF(C8&gt;10,"No",IF(C8&lt;-10,"No","Yes")))</f>
        <v>N/A</v>
      </c>
      <c r="E8" s="23">
        <v>67.673258274000005</v>
      </c>
      <c r="F8" s="27" t="str">
        <f t="shared" si="1"/>
        <v>N/A</v>
      </c>
      <c r="G8" s="4">
        <v>65.010276871000002</v>
      </c>
      <c r="H8" s="27" t="str">
        <f t="shared" si="2"/>
        <v>N/A</v>
      </c>
      <c r="I8" s="8">
        <v>0.83430000000000004</v>
      </c>
      <c r="J8" s="8">
        <v>-3.94</v>
      </c>
      <c r="K8" s="28" t="s">
        <v>739</v>
      </c>
      <c r="L8" s="112" t="str">
        <f t="shared" si="3"/>
        <v>Yes</v>
      </c>
    </row>
    <row r="9" spans="1:12" x14ac:dyDescent="0.2">
      <c r="A9" s="145" t="s">
        <v>83</v>
      </c>
      <c r="B9" s="22" t="s">
        <v>213</v>
      </c>
      <c r="C9" s="23">
        <v>31561.02</v>
      </c>
      <c r="D9" s="27" t="str">
        <f t="shared" si="0"/>
        <v>N/A</v>
      </c>
      <c r="E9" s="23">
        <v>32986.6</v>
      </c>
      <c r="F9" s="27" t="str">
        <f t="shared" si="1"/>
        <v>N/A</v>
      </c>
      <c r="G9" s="23">
        <v>21249.23</v>
      </c>
      <c r="H9" s="27" t="str">
        <f t="shared" si="2"/>
        <v>N/A</v>
      </c>
      <c r="I9" s="8">
        <v>4.5170000000000003</v>
      </c>
      <c r="J9" s="8">
        <v>-35.6</v>
      </c>
      <c r="K9" s="28" t="s">
        <v>739</v>
      </c>
      <c r="L9" s="112" t="str">
        <f t="shared" si="3"/>
        <v>No</v>
      </c>
    </row>
    <row r="10" spans="1:12" x14ac:dyDescent="0.2">
      <c r="A10" s="145" t="s">
        <v>100</v>
      </c>
      <c r="B10" s="22" t="s">
        <v>213</v>
      </c>
      <c r="C10" s="23">
        <v>3046</v>
      </c>
      <c r="D10" s="27" t="str">
        <f t="shared" si="0"/>
        <v>N/A</v>
      </c>
      <c r="E10" s="23">
        <v>1645</v>
      </c>
      <c r="F10" s="27" t="str">
        <f t="shared" si="1"/>
        <v>N/A</v>
      </c>
      <c r="G10" s="23">
        <v>674</v>
      </c>
      <c r="H10" s="27" t="str">
        <f t="shared" si="2"/>
        <v>N/A</v>
      </c>
      <c r="I10" s="8">
        <v>-46</v>
      </c>
      <c r="J10" s="8">
        <v>-59</v>
      </c>
      <c r="K10" s="28" t="s">
        <v>739</v>
      </c>
      <c r="L10" s="112" t="str">
        <f t="shared" si="3"/>
        <v>No</v>
      </c>
    </row>
    <row r="11" spans="1:12" x14ac:dyDescent="0.2">
      <c r="A11" s="145" t="s">
        <v>991</v>
      </c>
      <c r="B11" s="22" t="s">
        <v>213</v>
      </c>
      <c r="C11" s="23">
        <v>95</v>
      </c>
      <c r="D11" s="27" t="str">
        <f t="shared" si="0"/>
        <v>N/A</v>
      </c>
      <c r="E11" s="23">
        <v>93</v>
      </c>
      <c r="F11" s="27" t="str">
        <f t="shared" si="1"/>
        <v>N/A</v>
      </c>
      <c r="G11" s="23">
        <v>50</v>
      </c>
      <c r="H11" s="27" t="str">
        <f t="shared" si="2"/>
        <v>N/A</v>
      </c>
      <c r="I11" s="8">
        <v>-2.11</v>
      </c>
      <c r="J11" s="8">
        <v>-46.2</v>
      </c>
      <c r="K11" s="28" t="s">
        <v>739</v>
      </c>
      <c r="L11" s="112" t="str">
        <f t="shared" si="3"/>
        <v>No</v>
      </c>
    </row>
    <row r="12" spans="1:12" x14ac:dyDescent="0.2">
      <c r="A12" s="145" t="s">
        <v>992</v>
      </c>
      <c r="B12" s="22" t="s">
        <v>213</v>
      </c>
      <c r="C12" s="23">
        <v>39</v>
      </c>
      <c r="D12" s="27" t="str">
        <f t="shared" si="0"/>
        <v>N/A</v>
      </c>
      <c r="E12" s="23">
        <v>36</v>
      </c>
      <c r="F12" s="27" t="str">
        <f t="shared" si="1"/>
        <v>N/A</v>
      </c>
      <c r="G12" s="23">
        <v>81</v>
      </c>
      <c r="H12" s="27" t="str">
        <f t="shared" si="2"/>
        <v>N/A</v>
      </c>
      <c r="I12" s="8">
        <v>-7.69</v>
      </c>
      <c r="J12" s="8">
        <v>125</v>
      </c>
      <c r="K12" s="28" t="s">
        <v>739</v>
      </c>
      <c r="L12" s="112" t="str">
        <f t="shared" si="3"/>
        <v>No</v>
      </c>
    </row>
    <row r="13" spans="1:12" x14ac:dyDescent="0.2">
      <c r="A13" s="145" t="s">
        <v>993</v>
      </c>
      <c r="B13" s="22" t="s">
        <v>213</v>
      </c>
      <c r="C13" s="23">
        <v>11</v>
      </c>
      <c r="D13" s="27" t="str">
        <f t="shared" si="0"/>
        <v>N/A</v>
      </c>
      <c r="E13" s="23">
        <v>11</v>
      </c>
      <c r="F13" s="27" t="str">
        <f t="shared" si="1"/>
        <v>N/A</v>
      </c>
      <c r="G13" s="23">
        <v>11</v>
      </c>
      <c r="H13" s="27" t="str">
        <f t="shared" si="2"/>
        <v>N/A</v>
      </c>
      <c r="I13" s="8">
        <v>0</v>
      </c>
      <c r="J13" s="8">
        <v>0</v>
      </c>
      <c r="K13" s="28" t="s">
        <v>739</v>
      </c>
      <c r="L13" s="112" t="str">
        <f t="shared" si="3"/>
        <v>Yes</v>
      </c>
    </row>
    <row r="14" spans="1:12" x14ac:dyDescent="0.2">
      <c r="A14" s="145" t="s">
        <v>994</v>
      </c>
      <c r="B14" s="22" t="s">
        <v>213</v>
      </c>
      <c r="C14" s="23">
        <v>634</v>
      </c>
      <c r="D14" s="27" t="str">
        <f t="shared" si="0"/>
        <v>N/A</v>
      </c>
      <c r="E14" s="23">
        <v>591</v>
      </c>
      <c r="F14" s="27" t="str">
        <f t="shared" si="1"/>
        <v>N/A</v>
      </c>
      <c r="G14" s="23">
        <v>283</v>
      </c>
      <c r="H14" s="27" t="str">
        <f t="shared" si="2"/>
        <v>N/A</v>
      </c>
      <c r="I14" s="8">
        <v>-6.78</v>
      </c>
      <c r="J14" s="8">
        <v>-52.1</v>
      </c>
      <c r="K14" s="28" t="s">
        <v>739</v>
      </c>
      <c r="L14" s="112" t="str">
        <f t="shared" si="3"/>
        <v>No</v>
      </c>
    </row>
    <row r="15" spans="1:12" x14ac:dyDescent="0.2">
      <c r="A15" s="144" t="s">
        <v>995</v>
      </c>
      <c r="B15" s="22" t="s">
        <v>213</v>
      </c>
      <c r="C15" s="23">
        <v>2277</v>
      </c>
      <c r="D15" s="27" t="str">
        <f t="shared" si="0"/>
        <v>N/A</v>
      </c>
      <c r="E15" s="23">
        <v>924</v>
      </c>
      <c r="F15" s="27" t="str">
        <f t="shared" si="1"/>
        <v>N/A</v>
      </c>
      <c r="G15" s="23">
        <v>259</v>
      </c>
      <c r="H15" s="27" t="str">
        <f t="shared" si="2"/>
        <v>N/A</v>
      </c>
      <c r="I15" s="8">
        <v>-59.4</v>
      </c>
      <c r="J15" s="8">
        <v>-72</v>
      </c>
      <c r="K15" s="28" t="s">
        <v>739</v>
      </c>
      <c r="L15" s="112" t="str">
        <f t="shared" si="3"/>
        <v>No</v>
      </c>
    </row>
    <row r="16" spans="1:12" x14ac:dyDescent="0.2">
      <c r="A16" s="144" t="s">
        <v>102</v>
      </c>
      <c r="B16" s="22" t="s">
        <v>213</v>
      </c>
      <c r="C16" s="23">
        <v>19096</v>
      </c>
      <c r="D16" s="27" t="str">
        <f t="shared" si="0"/>
        <v>N/A</v>
      </c>
      <c r="E16" s="23">
        <v>18424</v>
      </c>
      <c r="F16" s="27" t="str">
        <f t="shared" si="1"/>
        <v>N/A</v>
      </c>
      <c r="G16" s="23">
        <v>6895</v>
      </c>
      <c r="H16" s="27" t="str">
        <f t="shared" si="2"/>
        <v>N/A</v>
      </c>
      <c r="I16" s="8">
        <v>-3.52</v>
      </c>
      <c r="J16" s="8">
        <v>-62.6</v>
      </c>
      <c r="K16" s="28" t="s">
        <v>739</v>
      </c>
      <c r="L16" s="112" t="str">
        <f t="shared" si="3"/>
        <v>No</v>
      </c>
    </row>
    <row r="17" spans="1:12" x14ac:dyDescent="0.2">
      <c r="A17" s="144" t="s">
        <v>996</v>
      </c>
      <c r="B17" s="22" t="s">
        <v>213</v>
      </c>
      <c r="C17" s="23">
        <v>15210</v>
      </c>
      <c r="D17" s="27" t="str">
        <f t="shared" si="0"/>
        <v>N/A</v>
      </c>
      <c r="E17" s="23">
        <v>15053</v>
      </c>
      <c r="F17" s="27" t="str">
        <f t="shared" si="1"/>
        <v>N/A</v>
      </c>
      <c r="G17" s="23">
        <v>4499</v>
      </c>
      <c r="H17" s="27" t="str">
        <f t="shared" si="2"/>
        <v>N/A</v>
      </c>
      <c r="I17" s="8">
        <v>-1.03</v>
      </c>
      <c r="J17" s="8">
        <v>-70.099999999999994</v>
      </c>
      <c r="K17" s="28" t="s">
        <v>739</v>
      </c>
      <c r="L17" s="112" t="str">
        <f t="shared" si="3"/>
        <v>No</v>
      </c>
    </row>
    <row r="18" spans="1:12" x14ac:dyDescent="0.2">
      <c r="A18" s="144" t="s">
        <v>997</v>
      </c>
      <c r="B18" s="22" t="s">
        <v>213</v>
      </c>
      <c r="C18" s="23">
        <v>302</v>
      </c>
      <c r="D18" s="27" t="str">
        <f t="shared" si="0"/>
        <v>N/A</v>
      </c>
      <c r="E18" s="23">
        <v>249</v>
      </c>
      <c r="F18" s="27" t="str">
        <f t="shared" si="1"/>
        <v>N/A</v>
      </c>
      <c r="G18" s="23">
        <v>303</v>
      </c>
      <c r="H18" s="27" t="str">
        <f t="shared" si="2"/>
        <v>N/A</v>
      </c>
      <c r="I18" s="8">
        <v>-17.5</v>
      </c>
      <c r="J18" s="8">
        <v>21.69</v>
      </c>
      <c r="K18" s="28" t="s">
        <v>739</v>
      </c>
      <c r="L18" s="112" t="str">
        <f t="shared" si="3"/>
        <v>Yes</v>
      </c>
    </row>
    <row r="19" spans="1:12" x14ac:dyDescent="0.2">
      <c r="A19" s="144" t="s">
        <v>998</v>
      </c>
      <c r="B19" s="22" t="s">
        <v>213</v>
      </c>
      <c r="C19" s="23">
        <v>357</v>
      </c>
      <c r="D19" s="27" t="str">
        <f t="shared" si="0"/>
        <v>N/A</v>
      </c>
      <c r="E19" s="23">
        <v>271</v>
      </c>
      <c r="F19" s="27" t="str">
        <f t="shared" si="1"/>
        <v>N/A</v>
      </c>
      <c r="G19" s="23">
        <v>219</v>
      </c>
      <c r="H19" s="27" t="str">
        <f t="shared" si="2"/>
        <v>N/A</v>
      </c>
      <c r="I19" s="8">
        <v>-24.1</v>
      </c>
      <c r="J19" s="8">
        <v>-19.2</v>
      </c>
      <c r="K19" s="28" t="s">
        <v>739</v>
      </c>
      <c r="L19" s="112" t="str">
        <f t="shared" si="3"/>
        <v>Yes</v>
      </c>
    </row>
    <row r="20" spans="1:12" x14ac:dyDescent="0.2">
      <c r="A20" s="144" t="s">
        <v>999</v>
      </c>
      <c r="B20" s="22" t="s">
        <v>213</v>
      </c>
      <c r="C20" s="23">
        <v>3227</v>
      </c>
      <c r="D20" s="27" t="str">
        <f t="shared" si="0"/>
        <v>N/A</v>
      </c>
      <c r="E20" s="23">
        <v>2851</v>
      </c>
      <c r="F20" s="27" t="str">
        <f t="shared" si="1"/>
        <v>N/A</v>
      </c>
      <c r="G20" s="23">
        <v>1874</v>
      </c>
      <c r="H20" s="27" t="str">
        <f t="shared" si="2"/>
        <v>N/A</v>
      </c>
      <c r="I20" s="8">
        <v>-11.7</v>
      </c>
      <c r="J20" s="8">
        <v>-34.299999999999997</v>
      </c>
      <c r="K20" s="28" t="s">
        <v>739</v>
      </c>
      <c r="L20" s="112" t="str">
        <f t="shared" si="3"/>
        <v>No</v>
      </c>
    </row>
    <row r="21" spans="1:12" x14ac:dyDescent="0.2">
      <c r="A21" s="135" t="s">
        <v>1000</v>
      </c>
      <c r="B21" s="22" t="s">
        <v>213</v>
      </c>
      <c r="C21" s="23">
        <v>0</v>
      </c>
      <c r="D21" s="27" t="str">
        <f t="shared" si="0"/>
        <v>N/A</v>
      </c>
      <c r="E21" s="23">
        <v>0</v>
      </c>
      <c r="F21" s="27" t="str">
        <f t="shared" si="1"/>
        <v>N/A</v>
      </c>
      <c r="G21" s="23">
        <v>0</v>
      </c>
      <c r="H21" s="27" t="str">
        <f t="shared" si="2"/>
        <v>N/A</v>
      </c>
      <c r="I21" s="8" t="s">
        <v>1749</v>
      </c>
      <c r="J21" s="8" t="s">
        <v>1749</v>
      </c>
      <c r="K21" s="28" t="s">
        <v>739</v>
      </c>
      <c r="L21" s="112" t="str">
        <f t="shared" si="3"/>
        <v>N/A</v>
      </c>
    </row>
    <row r="22" spans="1:12" x14ac:dyDescent="0.2">
      <c r="A22" s="144" t="s">
        <v>1729</v>
      </c>
      <c r="B22" s="22" t="s">
        <v>213</v>
      </c>
      <c r="C22" s="23">
        <v>10217</v>
      </c>
      <c r="D22" s="27" t="str">
        <f t="shared" si="0"/>
        <v>N/A</v>
      </c>
      <c r="E22" s="23">
        <v>9867</v>
      </c>
      <c r="F22" s="27" t="str">
        <f t="shared" si="1"/>
        <v>N/A</v>
      </c>
      <c r="G22" s="23">
        <v>11814</v>
      </c>
      <c r="H22" s="27" t="str">
        <f t="shared" si="2"/>
        <v>N/A</v>
      </c>
      <c r="I22" s="8">
        <v>-3.43</v>
      </c>
      <c r="J22" s="8">
        <v>19.73</v>
      </c>
      <c r="K22" s="28" t="s">
        <v>739</v>
      </c>
      <c r="L22" s="112" t="str">
        <f t="shared" si="3"/>
        <v>Yes</v>
      </c>
    </row>
    <row r="23" spans="1:12" x14ac:dyDescent="0.2">
      <c r="A23" s="144" t="s">
        <v>1001</v>
      </c>
      <c r="B23" s="22" t="s">
        <v>213</v>
      </c>
      <c r="C23" s="23">
        <v>127</v>
      </c>
      <c r="D23" s="27" t="str">
        <f t="shared" si="0"/>
        <v>N/A</v>
      </c>
      <c r="E23" s="23">
        <v>90</v>
      </c>
      <c r="F23" s="27" t="str">
        <f t="shared" si="1"/>
        <v>N/A</v>
      </c>
      <c r="G23" s="23">
        <v>226</v>
      </c>
      <c r="H23" s="27" t="str">
        <f t="shared" si="2"/>
        <v>N/A</v>
      </c>
      <c r="I23" s="8">
        <v>-29.1</v>
      </c>
      <c r="J23" s="8">
        <v>151.1</v>
      </c>
      <c r="K23" s="28" t="s">
        <v>739</v>
      </c>
      <c r="L23" s="112" t="str">
        <f t="shared" si="3"/>
        <v>No</v>
      </c>
    </row>
    <row r="24" spans="1:12" x14ac:dyDescent="0.2">
      <c r="A24" s="144" t="s">
        <v>1002</v>
      </c>
      <c r="B24" s="22" t="s">
        <v>213</v>
      </c>
      <c r="C24" s="23">
        <v>0</v>
      </c>
      <c r="D24" s="27" t="str">
        <f t="shared" si="0"/>
        <v>N/A</v>
      </c>
      <c r="E24" s="23">
        <v>0</v>
      </c>
      <c r="F24" s="27" t="str">
        <f t="shared" si="1"/>
        <v>N/A</v>
      </c>
      <c r="G24" s="23">
        <v>0</v>
      </c>
      <c r="H24" s="27" t="str">
        <f t="shared" si="2"/>
        <v>N/A</v>
      </c>
      <c r="I24" s="8" t="s">
        <v>1749</v>
      </c>
      <c r="J24" s="8" t="s">
        <v>1749</v>
      </c>
      <c r="K24" s="28" t="s">
        <v>739</v>
      </c>
      <c r="L24" s="112" t="str">
        <f t="shared" si="3"/>
        <v>N/A</v>
      </c>
    </row>
    <row r="25" spans="1:12" x14ac:dyDescent="0.2">
      <c r="A25" s="144" t="s">
        <v>1003</v>
      </c>
      <c r="B25" s="22" t="s">
        <v>213</v>
      </c>
      <c r="C25" s="23">
        <v>0</v>
      </c>
      <c r="D25" s="27" t="str">
        <f t="shared" si="0"/>
        <v>N/A</v>
      </c>
      <c r="E25" s="23">
        <v>0</v>
      </c>
      <c r="F25" s="27" t="str">
        <f t="shared" si="1"/>
        <v>N/A</v>
      </c>
      <c r="G25" s="23">
        <v>0</v>
      </c>
      <c r="H25" s="27" t="str">
        <f t="shared" si="2"/>
        <v>N/A</v>
      </c>
      <c r="I25" s="8" t="s">
        <v>1749</v>
      </c>
      <c r="J25" s="8" t="s">
        <v>1749</v>
      </c>
      <c r="K25" s="28" t="s">
        <v>739</v>
      </c>
      <c r="L25" s="112" t="str">
        <f t="shared" si="3"/>
        <v>N/A</v>
      </c>
    </row>
    <row r="26" spans="1:12" x14ac:dyDescent="0.2">
      <c r="A26" s="144" t="s">
        <v>1004</v>
      </c>
      <c r="B26" s="22" t="s">
        <v>213</v>
      </c>
      <c r="C26" s="23">
        <v>2018</v>
      </c>
      <c r="D26" s="27" t="str">
        <f t="shared" si="0"/>
        <v>N/A</v>
      </c>
      <c r="E26" s="23">
        <v>2249</v>
      </c>
      <c r="F26" s="27" t="str">
        <f t="shared" si="1"/>
        <v>N/A</v>
      </c>
      <c r="G26" s="23">
        <v>2878</v>
      </c>
      <c r="H26" s="27" t="str">
        <f t="shared" si="2"/>
        <v>N/A</v>
      </c>
      <c r="I26" s="8">
        <v>11.45</v>
      </c>
      <c r="J26" s="8">
        <v>27.97</v>
      </c>
      <c r="K26" s="28" t="s">
        <v>739</v>
      </c>
      <c r="L26" s="112" t="str">
        <f t="shared" si="3"/>
        <v>Yes</v>
      </c>
    </row>
    <row r="27" spans="1:12" x14ac:dyDescent="0.2">
      <c r="A27" s="144" t="s">
        <v>1005</v>
      </c>
      <c r="B27" s="22" t="s">
        <v>213</v>
      </c>
      <c r="C27" s="23">
        <v>386</v>
      </c>
      <c r="D27" s="27" t="str">
        <f t="shared" si="0"/>
        <v>N/A</v>
      </c>
      <c r="E27" s="23">
        <v>302</v>
      </c>
      <c r="F27" s="27" t="str">
        <f t="shared" si="1"/>
        <v>N/A</v>
      </c>
      <c r="G27" s="23">
        <v>371</v>
      </c>
      <c r="H27" s="27" t="str">
        <f t="shared" si="2"/>
        <v>N/A</v>
      </c>
      <c r="I27" s="8">
        <v>-21.8</v>
      </c>
      <c r="J27" s="8">
        <v>22.85</v>
      </c>
      <c r="K27" s="28" t="s">
        <v>739</v>
      </c>
      <c r="L27" s="112" t="str">
        <f t="shared" si="3"/>
        <v>Yes</v>
      </c>
    </row>
    <row r="28" spans="1:12" x14ac:dyDescent="0.2">
      <c r="A28" s="163" t="s">
        <v>1006</v>
      </c>
      <c r="B28" s="22" t="s">
        <v>213</v>
      </c>
      <c r="C28" s="23">
        <v>1279</v>
      </c>
      <c r="D28" s="27" t="str">
        <f t="shared" si="0"/>
        <v>N/A</v>
      </c>
      <c r="E28" s="23">
        <v>1185</v>
      </c>
      <c r="F28" s="27" t="str">
        <f t="shared" si="1"/>
        <v>N/A</v>
      </c>
      <c r="G28" s="23">
        <v>1167</v>
      </c>
      <c r="H28" s="27" t="str">
        <f t="shared" si="2"/>
        <v>N/A</v>
      </c>
      <c r="I28" s="8">
        <v>-7.35</v>
      </c>
      <c r="J28" s="8">
        <v>-1.52</v>
      </c>
      <c r="K28" s="28" t="s">
        <v>739</v>
      </c>
      <c r="L28" s="112" t="str">
        <f t="shared" si="3"/>
        <v>Yes</v>
      </c>
    </row>
    <row r="29" spans="1:12" x14ac:dyDescent="0.2">
      <c r="A29" s="163" t="s">
        <v>1007</v>
      </c>
      <c r="B29" s="22" t="s">
        <v>213</v>
      </c>
      <c r="C29" s="23">
        <v>6407</v>
      </c>
      <c r="D29" s="27" t="str">
        <f t="shared" si="0"/>
        <v>N/A</v>
      </c>
      <c r="E29" s="23">
        <v>6041</v>
      </c>
      <c r="F29" s="27" t="str">
        <f t="shared" si="1"/>
        <v>N/A</v>
      </c>
      <c r="G29" s="23">
        <v>7172</v>
      </c>
      <c r="H29" s="27" t="str">
        <f t="shared" si="2"/>
        <v>N/A</v>
      </c>
      <c r="I29" s="8">
        <v>-5.71</v>
      </c>
      <c r="J29" s="8">
        <v>18.72</v>
      </c>
      <c r="K29" s="28" t="s">
        <v>739</v>
      </c>
      <c r="L29" s="112" t="str">
        <f t="shared" si="3"/>
        <v>Yes</v>
      </c>
    </row>
    <row r="30" spans="1:12" x14ac:dyDescent="0.2">
      <c r="A30" s="163" t="s">
        <v>106</v>
      </c>
      <c r="B30" s="22" t="s">
        <v>213</v>
      </c>
      <c r="C30" s="23">
        <v>8837</v>
      </c>
      <c r="D30" s="27" t="str">
        <f t="shared" si="0"/>
        <v>N/A</v>
      </c>
      <c r="E30" s="23">
        <v>8345</v>
      </c>
      <c r="F30" s="27" t="str">
        <f t="shared" si="1"/>
        <v>N/A</v>
      </c>
      <c r="G30" s="23">
        <v>13701</v>
      </c>
      <c r="H30" s="27" t="str">
        <f t="shared" si="2"/>
        <v>N/A</v>
      </c>
      <c r="I30" s="8">
        <v>-5.57</v>
      </c>
      <c r="J30" s="8">
        <v>64.180000000000007</v>
      </c>
      <c r="K30" s="28" t="s">
        <v>739</v>
      </c>
      <c r="L30" s="112" t="str">
        <f t="shared" si="3"/>
        <v>No</v>
      </c>
    </row>
    <row r="31" spans="1:12" x14ac:dyDescent="0.2">
      <c r="A31" s="175" t="s">
        <v>1008</v>
      </c>
      <c r="B31" s="22" t="s">
        <v>213</v>
      </c>
      <c r="C31" s="23">
        <v>109</v>
      </c>
      <c r="D31" s="27" t="str">
        <f t="shared" si="0"/>
        <v>N/A</v>
      </c>
      <c r="E31" s="23">
        <v>115</v>
      </c>
      <c r="F31" s="27" t="str">
        <f t="shared" si="1"/>
        <v>N/A</v>
      </c>
      <c r="G31" s="23">
        <v>179</v>
      </c>
      <c r="H31" s="27" t="str">
        <f t="shared" si="2"/>
        <v>N/A</v>
      </c>
      <c r="I31" s="8">
        <v>5.5049999999999999</v>
      </c>
      <c r="J31" s="8">
        <v>55.65</v>
      </c>
      <c r="K31" s="28" t="s">
        <v>739</v>
      </c>
      <c r="L31" s="112" t="str">
        <f t="shared" si="3"/>
        <v>No</v>
      </c>
    </row>
    <row r="32" spans="1:12" x14ac:dyDescent="0.2">
      <c r="A32" s="175" t="s">
        <v>1009</v>
      </c>
      <c r="B32" s="22" t="s">
        <v>213</v>
      </c>
      <c r="C32" s="23">
        <v>0</v>
      </c>
      <c r="D32" s="27" t="str">
        <f t="shared" si="0"/>
        <v>N/A</v>
      </c>
      <c r="E32" s="23">
        <v>0</v>
      </c>
      <c r="F32" s="27" t="str">
        <f t="shared" si="1"/>
        <v>N/A</v>
      </c>
      <c r="G32" s="23">
        <v>0</v>
      </c>
      <c r="H32" s="27" t="str">
        <f t="shared" si="2"/>
        <v>N/A</v>
      </c>
      <c r="I32" s="8" t="s">
        <v>1749</v>
      </c>
      <c r="J32" s="8" t="s">
        <v>1749</v>
      </c>
      <c r="K32" s="28" t="s">
        <v>739</v>
      </c>
      <c r="L32" s="112" t="str">
        <f t="shared" si="3"/>
        <v>N/A</v>
      </c>
    </row>
    <row r="33" spans="1:12" x14ac:dyDescent="0.2">
      <c r="A33" s="175" t="s">
        <v>1010</v>
      </c>
      <c r="B33" s="22" t="s">
        <v>213</v>
      </c>
      <c r="C33" s="23">
        <v>11</v>
      </c>
      <c r="D33" s="27" t="str">
        <f t="shared" si="0"/>
        <v>N/A</v>
      </c>
      <c r="E33" s="23">
        <v>11</v>
      </c>
      <c r="F33" s="27" t="str">
        <f t="shared" si="1"/>
        <v>N/A</v>
      </c>
      <c r="G33" s="23">
        <v>11</v>
      </c>
      <c r="H33" s="27" t="str">
        <f t="shared" si="2"/>
        <v>N/A</v>
      </c>
      <c r="I33" s="8">
        <v>-66.7</v>
      </c>
      <c r="J33" s="8">
        <v>100</v>
      </c>
      <c r="K33" s="28" t="s">
        <v>739</v>
      </c>
      <c r="L33" s="112" t="str">
        <f t="shared" si="3"/>
        <v>No</v>
      </c>
    </row>
    <row r="34" spans="1:12" x14ac:dyDescent="0.2">
      <c r="A34" s="175" t="s">
        <v>1011</v>
      </c>
      <c r="B34" s="22" t="s">
        <v>213</v>
      </c>
      <c r="C34" s="23">
        <v>169</v>
      </c>
      <c r="D34" s="27" t="str">
        <f t="shared" si="0"/>
        <v>N/A</v>
      </c>
      <c r="E34" s="23">
        <v>132</v>
      </c>
      <c r="F34" s="27" t="str">
        <f t="shared" si="1"/>
        <v>N/A</v>
      </c>
      <c r="G34" s="23">
        <v>155</v>
      </c>
      <c r="H34" s="27" t="str">
        <f t="shared" si="2"/>
        <v>N/A</v>
      </c>
      <c r="I34" s="8">
        <v>-21.9</v>
      </c>
      <c r="J34" s="8">
        <v>17.420000000000002</v>
      </c>
      <c r="K34" s="28" t="s">
        <v>739</v>
      </c>
      <c r="L34" s="112" t="str">
        <f t="shared" si="3"/>
        <v>Yes</v>
      </c>
    </row>
    <row r="35" spans="1:12" x14ac:dyDescent="0.2">
      <c r="A35" s="175" t="s">
        <v>1012</v>
      </c>
      <c r="B35" s="22" t="s">
        <v>213</v>
      </c>
      <c r="C35" s="23">
        <v>965</v>
      </c>
      <c r="D35" s="27" t="str">
        <f t="shared" si="0"/>
        <v>N/A</v>
      </c>
      <c r="E35" s="23">
        <v>977</v>
      </c>
      <c r="F35" s="27" t="str">
        <f t="shared" si="1"/>
        <v>N/A</v>
      </c>
      <c r="G35" s="23">
        <v>1228</v>
      </c>
      <c r="H35" s="27" t="str">
        <f t="shared" si="2"/>
        <v>N/A</v>
      </c>
      <c r="I35" s="8">
        <v>1.244</v>
      </c>
      <c r="J35" s="8">
        <v>25.69</v>
      </c>
      <c r="K35" s="28" t="s">
        <v>739</v>
      </c>
      <c r="L35" s="112" t="str">
        <f t="shared" si="3"/>
        <v>Yes</v>
      </c>
    </row>
    <row r="36" spans="1:12" x14ac:dyDescent="0.2">
      <c r="A36" s="175" t="s">
        <v>1013</v>
      </c>
      <c r="B36" s="22" t="s">
        <v>213</v>
      </c>
      <c r="C36" s="23">
        <v>7591</v>
      </c>
      <c r="D36" s="27" t="str">
        <f t="shared" si="0"/>
        <v>N/A</v>
      </c>
      <c r="E36" s="23">
        <v>7120</v>
      </c>
      <c r="F36" s="27" t="str">
        <f t="shared" si="1"/>
        <v>N/A</v>
      </c>
      <c r="G36" s="23">
        <v>12137</v>
      </c>
      <c r="H36" s="27" t="str">
        <f t="shared" si="2"/>
        <v>N/A</v>
      </c>
      <c r="I36" s="8">
        <v>-6.2</v>
      </c>
      <c r="J36" s="8">
        <v>70.459999999999994</v>
      </c>
      <c r="K36" s="28" t="s">
        <v>739</v>
      </c>
      <c r="L36" s="112" t="str">
        <f t="shared" si="3"/>
        <v>No</v>
      </c>
    </row>
    <row r="37" spans="1:12" x14ac:dyDescent="0.2">
      <c r="A37" s="175" t="s">
        <v>122</v>
      </c>
      <c r="B37" s="22" t="s">
        <v>213</v>
      </c>
      <c r="C37" s="23">
        <v>631</v>
      </c>
      <c r="D37" s="27" t="str">
        <f t="shared" si="0"/>
        <v>N/A</v>
      </c>
      <c r="E37" s="23">
        <v>328</v>
      </c>
      <c r="F37" s="27" t="str">
        <f t="shared" si="1"/>
        <v>N/A</v>
      </c>
      <c r="G37" s="23">
        <v>1133</v>
      </c>
      <c r="H37" s="27" t="str">
        <f t="shared" si="2"/>
        <v>N/A</v>
      </c>
      <c r="I37" s="8">
        <v>-48</v>
      </c>
      <c r="J37" s="8">
        <v>245.4</v>
      </c>
      <c r="K37" s="28" t="s">
        <v>739</v>
      </c>
      <c r="L37" s="112" t="str">
        <f t="shared" si="3"/>
        <v>No</v>
      </c>
    </row>
    <row r="38" spans="1:12" x14ac:dyDescent="0.2">
      <c r="A38" s="175" t="s">
        <v>84</v>
      </c>
      <c r="B38" s="22" t="s">
        <v>213</v>
      </c>
      <c r="C38" s="29">
        <v>285781995</v>
      </c>
      <c r="D38" s="27" t="str">
        <f t="shared" si="0"/>
        <v>N/A</v>
      </c>
      <c r="E38" s="29">
        <v>257772219</v>
      </c>
      <c r="F38" s="27" t="str">
        <f t="shared" si="1"/>
        <v>N/A</v>
      </c>
      <c r="G38" s="29">
        <v>233350874</v>
      </c>
      <c r="H38" s="27" t="str">
        <f t="shared" si="2"/>
        <v>N/A</v>
      </c>
      <c r="I38" s="8">
        <v>-9.8000000000000007</v>
      </c>
      <c r="J38" s="8">
        <v>-9.4700000000000006</v>
      </c>
      <c r="K38" s="28" t="s">
        <v>739</v>
      </c>
      <c r="L38" s="112" t="str">
        <f t="shared" si="3"/>
        <v>Yes</v>
      </c>
    </row>
    <row r="39" spans="1:12" x14ac:dyDescent="0.2">
      <c r="A39" s="175" t="s">
        <v>1302</v>
      </c>
      <c r="B39" s="22" t="s">
        <v>213</v>
      </c>
      <c r="C39" s="29">
        <v>6937.1296971000002</v>
      </c>
      <c r="D39" s="27" t="str">
        <f t="shared" si="0"/>
        <v>N/A</v>
      </c>
      <c r="E39" s="29">
        <v>6733.6856143000005</v>
      </c>
      <c r="F39" s="27" t="str">
        <f t="shared" si="1"/>
        <v>N/A</v>
      </c>
      <c r="G39" s="29">
        <v>7053.2847902000003</v>
      </c>
      <c r="H39" s="27" t="str">
        <f t="shared" si="2"/>
        <v>N/A</v>
      </c>
      <c r="I39" s="8">
        <v>-2.93</v>
      </c>
      <c r="J39" s="8">
        <v>4.7460000000000004</v>
      </c>
      <c r="K39" s="28" t="s">
        <v>739</v>
      </c>
      <c r="L39" s="112" t="str">
        <f t="shared" si="3"/>
        <v>Yes</v>
      </c>
    </row>
    <row r="40" spans="1:12" x14ac:dyDescent="0.2">
      <c r="A40" s="175" t="s">
        <v>1303</v>
      </c>
      <c r="B40" s="22" t="s">
        <v>213</v>
      </c>
      <c r="C40" s="29">
        <v>10336.443685</v>
      </c>
      <c r="D40" s="27" t="str">
        <f>IF($B40="N/A","N/A",IF(C40&gt;10,"No",IF(C40&lt;-10,"No","Yes")))</f>
        <v>N/A</v>
      </c>
      <c r="E40" s="29">
        <v>9950.2902415999997</v>
      </c>
      <c r="F40" s="27" t="str">
        <f>IF($B40="N/A","N/A",IF(E40&gt;10,"No",IF(E40&lt;-10,"No","Yes")))</f>
        <v>N/A</v>
      </c>
      <c r="G40" s="29">
        <v>10849.492002999999</v>
      </c>
      <c r="H40" s="27" t="str">
        <f>IF($B40="N/A","N/A",IF(G40&gt;10,"No",IF(G40&lt;-10,"No","Yes")))</f>
        <v>N/A</v>
      </c>
      <c r="I40" s="8">
        <v>-3.74</v>
      </c>
      <c r="J40" s="8">
        <v>9.0370000000000008</v>
      </c>
      <c r="K40" s="28" t="s">
        <v>739</v>
      </c>
      <c r="L40" s="112" t="str">
        <f>IF(J40="Div by 0", "N/A", IF(K40="N/A","N/A", IF(J40&gt;VALUE(MID(K40,1,2)), "No", IF(J40&lt;-1*VALUE(MID(K40,1,2)), "No", "Yes"))))</f>
        <v>Yes</v>
      </c>
    </row>
    <row r="41" spans="1:12" x14ac:dyDescent="0.2">
      <c r="A41" s="175" t="s">
        <v>107</v>
      </c>
      <c r="B41" s="22" t="s">
        <v>213</v>
      </c>
      <c r="C41" s="29">
        <v>20322</v>
      </c>
      <c r="D41" s="27" t="str">
        <f t="shared" ref="D41:D44" si="4">IF($B41="N/A","N/A",IF(C41&gt;10,"No",IF(C41&lt;-10,"No","Yes")))</f>
        <v>N/A</v>
      </c>
      <c r="E41" s="29">
        <v>41649</v>
      </c>
      <c r="F41" s="27" t="str">
        <f t="shared" ref="F41:F44" si="5">IF($B41="N/A","N/A",IF(E41&gt;10,"No",IF(E41&lt;-10,"No","Yes")))</f>
        <v>N/A</v>
      </c>
      <c r="G41" s="29">
        <v>917501</v>
      </c>
      <c r="H41" s="27" t="str">
        <f t="shared" ref="H41:H44" si="6">IF($B41="N/A","N/A",IF(G41&gt;10,"No",IF(G41&lt;-10,"No","Yes")))</f>
        <v>N/A</v>
      </c>
      <c r="I41" s="8">
        <v>104.9</v>
      </c>
      <c r="J41" s="8">
        <v>2103</v>
      </c>
      <c r="K41" s="28" t="s">
        <v>739</v>
      </c>
      <c r="L41" s="112" t="str">
        <f t="shared" ref="L41:L43" si="7">IF(J41="Div by 0", "N/A", IF(K41="N/A","N/A", IF(J41&gt;VALUE(MID(K41,1,2)), "No", IF(J41&lt;-1*VALUE(MID(K41,1,2)), "No", "Yes"))))</f>
        <v>No</v>
      </c>
    </row>
    <row r="42" spans="1:12" x14ac:dyDescent="0.2">
      <c r="A42" s="175" t="s">
        <v>158</v>
      </c>
      <c r="B42" s="30" t="s">
        <v>217</v>
      </c>
      <c r="C42" s="1">
        <v>40</v>
      </c>
      <c r="D42" s="27" t="str">
        <f>IF($B42="N/A","N/A",IF(C42&gt;0,"No",IF(C42&lt;0,"No","Yes")))</f>
        <v>No</v>
      </c>
      <c r="E42" s="1">
        <v>29</v>
      </c>
      <c r="F42" s="27" t="str">
        <f>IF($B42="N/A","N/A",IF(E42&gt;0,"No",IF(E42&lt;0,"No","Yes")))</f>
        <v>No</v>
      </c>
      <c r="G42" s="1">
        <v>606</v>
      </c>
      <c r="H42" s="27" t="str">
        <f>IF($B42="N/A","N/A",IF(G42&gt;0,"No",IF(G42&lt;0,"No","Yes")))</f>
        <v>No</v>
      </c>
      <c r="I42" s="8">
        <v>-27.5</v>
      </c>
      <c r="J42" s="8">
        <v>1990</v>
      </c>
      <c r="K42" s="28" t="s">
        <v>739</v>
      </c>
      <c r="L42" s="112" t="str">
        <f t="shared" si="7"/>
        <v>No</v>
      </c>
    </row>
    <row r="43" spans="1:12" x14ac:dyDescent="0.2">
      <c r="A43" s="175" t="s">
        <v>156</v>
      </c>
      <c r="B43" s="22" t="s">
        <v>213</v>
      </c>
      <c r="C43" s="29">
        <v>20322</v>
      </c>
      <c r="D43" s="27" t="str">
        <f t="shared" si="4"/>
        <v>N/A</v>
      </c>
      <c r="E43" s="29">
        <v>41649</v>
      </c>
      <c r="F43" s="27" t="str">
        <f t="shared" si="5"/>
        <v>N/A</v>
      </c>
      <c r="G43" s="29">
        <v>917501</v>
      </c>
      <c r="H43" s="27" t="str">
        <f t="shared" si="6"/>
        <v>N/A</v>
      </c>
      <c r="I43" s="8">
        <v>104.9</v>
      </c>
      <c r="J43" s="8">
        <v>2103</v>
      </c>
      <c r="K43" s="28" t="s">
        <v>739</v>
      </c>
      <c r="L43" s="112" t="str">
        <f t="shared" si="7"/>
        <v>No</v>
      </c>
    </row>
    <row r="44" spans="1:12" x14ac:dyDescent="0.2">
      <c r="A44" s="175" t="s">
        <v>1304</v>
      </c>
      <c r="B44" s="22" t="s">
        <v>213</v>
      </c>
      <c r="C44" s="29">
        <v>508.05</v>
      </c>
      <c r="D44" s="27" t="str">
        <f t="shared" si="4"/>
        <v>N/A</v>
      </c>
      <c r="E44" s="29">
        <v>1436.1724138</v>
      </c>
      <c r="F44" s="27" t="str">
        <f t="shared" si="5"/>
        <v>N/A</v>
      </c>
      <c r="G44" s="29">
        <v>1514.0280528000001</v>
      </c>
      <c r="H44" s="27" t="str">
        <f t="shared" si="6"/>
        <v>N/A</v>
      </c>
      <c r="I44" s="8">
        <v>182.7</v>
      </c>
      <c r="J44" s="8">
        <v>5.4210000000000003</v>
      </c>
      <c r="K44" s="28" t="s">
        <v>739</v>
      </c>
      <c r="L44" s="112" t="str">
        <f>IF(J44="Div by 0", "N/A", IF(OR(J44="N/A",K44="N/A"),"N/A", IF(J44&gt;VALUE(MID(K44,1,2)), "No", IF(J44&lt;-1*VALUE(MID(K44,1,2)), "No", "Yes"))))</f>
        <v>Yes</v>
      </c>
    </row>
    <row r="45" spans="1:12" x14ac:dyDescent="0.2">
      <c r="A45" s="175" t="s">
        <v>1305</v>
      </c>
      <c r="B45" s="22" t="s">
        <v>213</v>
      </c>
      <c r="C45" s="29">
        <v>2616.1162180000001</v>
      </c>
      <c r="D45" s="27" t="str">
        <f t="shared" ref="D45:D71" si="8">IF($B45="N/A","N/A",IF(C45&gt;10,"No",IF(C45&lt;-10,"No","Yes")))</f>
        <v>N/A</v>
      </c>
      <c r="E45" s="29">
        <v>4811.1629179000001</v>
      </c>
      <c r="F45" s="27" t="str">
        <f t="shared" ref="F45:F71" si="9">IF($B45="N/A","N/A",IF(E45&gt;10,"No",IF(E45&lt;-10,"No","Yes")))</f>
        <v>N/A</v>
      </c>
      <c r="G45" s="29">
        <v>13543.402077000001</v>
      </c>
      <c r="H45" s="27" t="str">
        <f t="shared" ref="H45:H71" si="10">IF($B45="N/A","N/A",IF(G45&gt;10,"No",IF(G45&lt;-10,"No","Yes")))</f>
        <v>N/A</v>
      </c>
      <c r="I45" s="8">
        <v>83.9</v>
      </c>
      <c r="J45" s="8">
        <v>181.5</v>
      </c>
      <c r="K45" s="28" t="s">
        <v>739</v>
      </c>
      <c r="L45" s="112" t="str">
        <f t="shared" ref="L45:L71" si="11">IF(J45="Div by 0", "N/A", IF(K45="N/A","N/A", IF(J45&gt;VALUE(MID(K45,1,2)), "No", IF(J45&lt;-1*VALUE(MID(K45,1,2)), "No", "Yes"))))</f>
        <v>No</v>
      </c>
    </row>
    <row r="46" spans="1:12" x14ac:dyDescent="0.2">
      <c r="A46" s="175" t="s">
        <v>1306</v>
      </c>
      <c r="B46" s="22" t="s">
        <v>213</v>
      </c>
      <c r="C46" s="29">
        <v>5250.9263158000003</v>
      </c>
      <c r="D46" s="27" t="str">
        <f t="shared" si="8"/>
        <v>N/A</v>
      </c>
      <c r="E46" s="29">
        <v>5472.4838710000004</v>
      </c>
      <c r="F46" s="27" t="str">
        <f t="shared" si="9"/>
        <v>N/A</v>
      </c>
      <c r="G46" s="29">
        <v>13371.7</v>
      </c>
      <c r="H46" s="27" t="str">
        <f t="shared" si="10"/>
        <v>N/A</v>
      </c>
      <c r="I46" s="8">
        <v>4.2190000000000003</v>
      </c>
      <c r="J46" s="8">
        <v>144.30000000000001</v>
      </c>
      <c r="K46" s="28" t="s">
        <v>739</v>
      </c>
      <c r="L46" s="112" t="str">
        <f t="shared" si="11"/>
        <v>No</v>
      </c>
    </row>
    <row r="47" spans="1:12" x14ac:dyDescent="0.2">
      <c r="A47" s="175" t="s">
        <v>1307</v>
      </c>
      <c r="B47" s="22" t="s">
        <v>213</v>
      </c>
      <c r="C47" s="29">
        <v>24974.076923000001</v>
      </c>
      <c r="D47" s="27" t="str">
        <f t="shared" si="8"/>
        <v>N/A</v>
      </c>
      <c r="E47" s="29">
        <v>25199.083332999999</v>
      </c>
      <c r="F47" s="27" t="str">
        <f t="shared" si="9"/>
        <v>N/A</v>
      </c>
      <c r="G47" s="29">
        <v>23560.333332999999</v>
      </c>
      <c r="H47" s="27" t="str">
        <f t="shared" si="10"/>
        <v>N/A</v>
      </c>
      <c r="I47" s="8">
        <v>0.90100000000000002</v>
      </c>
      <c r="J47" s="8">
        <v>-6.5</v>
      </c>
      <c r="K47" s="28" t="s">
        <v>739</v>
      </c>
      <c r="L47" s="112" t="str">
        <f t="shared" si="11"/>
        <v>Yes</v>
      </c>
    </row>
    <row r="48" spans="1:12" x14ac:dyDescent="0.2">
      <c r="A48" s="175" t="s">
        <v>1308</v>
      </c>
      <c r="B48" s="22" t="s">
        <v>213</v>
      </c>
      <c r="C48" s="29">
        <v>174</v>
      </c>
      <c r="D48" s="27" t="str">
        <f t="shared" si="8"/>
        <v>N/A</v>
      </c>
      <c r="E48" s="29">
        <v>12789</v>
      </c>
      <c r="F48" s="27" t="str">
        <f t="shared" si="9"/>
        <v>N/A</v>
      </c>
      <c r="G48" s="29">
        <v>330</v>
      </c>
      <c r="H48" s="27" t="str">
        <f t="shared" si="10"/>
        <v>N/A</v>
      </c>
      <c r="I48" s="8">
        <v>7250</v>
      </c>
      <c r="J48" s="8">
        <v>-97.4</v>
      </c>
      <c r="K48" s="28" t="s">
        <v>739</v>
      </c>
      <c r="L48" s="112" t="str">
        <f t="shared" si="11"/>
        <v>No</v>
      </c>
    </row>
    <row r="49" spans="1:12" x14ac:dyDescent="0.2">
      <c r="A49" s="175" t="s">
        <v>1309</v>
      </c>
      <c r="B49" s="22" t="s">
        <v>213</v>
      </c>
      <c r="C49" s="29">
        <v>9963.0299685000009</v>
      </c>
      <c r="D49" s="27" t="str">
        <f t="shared" si="8"/>
        <v>N/A</v>
      </c>
      <c r="E49" s="29">
        <v>10719.499153999999</v>
      </c>
      <c r="F49" s="27" t="str">
        <f t="shared" si="9"/>
        <v>N/A</v>
      </c>
      <c r="G49" s="29">
        <v>23146.908126999999</v>
      </c>
      <c r="H49" s="27" t="str">
        <f t="shared" si="10"/>
        <v>N/A</v>
      </c>
      <c r="I49" s="8">
        <v>7.593</v>
      </c>
      <c r="J49" s="8">
        <v>115.9</v>
      </c>
      <c r="K49" s="28" t="s">
        <v>739</v>
      </c>
      <c r="L49" s="112" t="str">
        <f t="shared" si="11"/>
        <v>No</v>
      </c>
    </row>
    <row r="50" spans="1:12" x14ac:dyDescent="0.2">
      <c r="A50" s="175" t="s">
        <v>1310</v>
      </c>
      <c r="B50" s="22" t="s">
        <v>213</v>
      </c>
      <c r="C50" s="29">
        <v>78.668423364000006</v>
      </c>
      <c r="D50" s="27" t="str">
        <f t="shared" si="8"/>
        <v>N/A</v>
      </c>
      <c r="E50" s="29">
        <v>162.5995671</v>
      </c>
      <c r="F50" s="27" t="str">
        <f t="shared" si="9"/>
        <v>N/A</v>
      </c>
      <c r="G50" s="29">
        <v>1.4517374516999999</v>
      </c>
      <c r="H50" s="27" t="str">
        <f t="shared" si="10"/>
        <v>N/A</v>
      </c>
      <c r="I50" s="8">
        <v>106.7</v>
      </c>
      <c r="J50" s="8">
        <v>-99.1</v>
      </c>
      <c r="K50" s="28" t="s">
        <v>739</v>
      </c>
      <c r="L50" s="112" t="str">
        <f t="shared" si="11"/>
        <v>No</v>
      </c>
    </row>
    <row r="51" spans="1:12" x14ac:dyDescent="0.2">
      <c r="A51" s="175" t="s">
        <v>1311</v>
      </c>
      <c r="B51" s="22" t="s">
        <v>213</v>
      </c>
      <c r="C51" s="29">
        <v>13553.250209</v>
      </c>
      <c r="D51" s="27" t="str">
        <f t="shared" si="8"/>
        <v>N/A</v>
      </c>
      <c r="E51" s="29">
        <v>12471.249946</v>
      </c>
      <c r="F51" s="27" t="str">
        <f t="shared" si="9"/>
        <v>N/A</v>
      </c>
      <c r="G51" s="29">
        <v>28637.339376</v>
      </c>
      <c r="H51" s="27" t="str">
        <f t="shared" si="10"/>
        <v>N/A</v>
      </c>
      <c r="I51" s="8">
        <v>-7.98</v>
      </c>
      <c r="J51" s="8">
        <v>129.6</v>
      </c>
      <c r="K51" s="28" t="s">
        <v>739</v>
      </c>
      <c r="L51" s="112" t="str">
        <f t="shared" si="11"/>
        <v>No</v>
      </c>
    </row>
    <row r="52" spans="1:12" x14ac:dyDescent="0.2">
      <c r="A52" s="175" t="s">
        <v>1312</v>
      </c>
      <c r="B52" s="22" t="s">
        <v>213</v>
      </c>
      <c r="C52" s="29">
        <v>12815.324259999999</v>
      </c>
      <c r="D52" s="27" t="str">
        <f t="shared" si="8"/>
        <v>N/A</v>
      </c>
      <c r="E52" s="29">
        <v>11650.478111</v>
      </c>
      <c r="F52" s="27" t="str">
        <f t="shared" si="9"/>
        <v>N/A</v>
      </c>
      <c r="G52" s="29">
        <v>27854.450989000001</v>
      </c>
      <c r="H52" s="27" t="str">
        <f t="shared" si="10"/>
        <v>N/A</v>
      </c>
      <c r="I52" s="8">
        <v>-9.09</v>
      </c>
      <c r="J52" s="8">
        <v>139.1</v>
      </c>
      <c r="K52" s="28" t="s">
        <v>739</v>
      </c>
      <c r="L52" s="112" t="str">
        <f t="shared" si="11"/>
        <v>No</v>
      </c>
    </row>
    <row r="53" spans="1:12" x14ac:dyDescent="0.2">
      <c r="A53" s="175" t="s">
        <v>1313</v>
      </c>
      <c r="B53" s="22" t="s">
        <v>213</v>
      </c>
      <c r="C53" s="29">
        <v>26581.711920999998</v>
      </c>
      <c r="D53" s="27" t="str">
        <f t="shared" si="8"/>
        <v>N/A</v>
      </c>
      <c r="E53" s="29">
        <v>26124.975903999999</v>
      </c>
      <c r="F53" s="27" t="str">
        <f t="shared" si="9"/>
        <v>N/A</v>
      </c>
      <c r="G53" s="29">
        <v>57589.917492</v>
      </c>
      <c r="H53" s="27" t="str">
        <f t="shared" si="10"/>
        <v>N/A</v>
      </c>
      <c r="I53" s="8">
        <v>-1.72</v>
      </c>
      <c r="J53" s="8">
        <v>120.4</v>
      </c>
      <c r="K53" s="28" t="s">
        <v>739</v>
      </c>
      <c r="L53" s="112" t="str">
        <f t="shared" si="11"/>
        <v>No</v>
      </c>
    </row>
    <row r="54" spans="1:12" x14ac:dyDescent="0.2">
      <c r="A54" s="175" t="s">
        <v>1314</v>
      </c>
      <c r="B54" s="22" t="s">
        <v>213</v>
      </c>
      <c r="C54" s="29">
        <v>4584.4845937999999</v>
      </c>
      <c r="D54" s="27" t="str">
        <f t="shared" si="8"/>
        <v>N/A</v>
      </c>
      <c r="E54" s="29">
        <v>4899.3985240000002</v>
      </c>
      <c r="F54" s="27" t="str">
        <f t="shared" si="9"/>
        <v>N/A</v>
      </c>
      <c r="G54" s="29">
        <v>13081.926941</v>
      </c>
      <c r="H54" s="27" t="str">
        <f t="shared" si="10"/>
        <v>N/A</v>
      </c>
      <c r="I54" s="8">
        <v>6.8689999999999998</v>
      </c>
      <c r="J54" s="8">
        <v>167</v>
      </c>
      <c r="K54" s="28" t="s">
        <v>739</v>
      </c>
      <c r="L54" s="112" t="str">
        <f t="shared" si="11"/>
        <v>No</v>
      </c>
    </row>
    <row r="55" spans="1:12" x14ac:dyDescent="0.2">
      <c r="A55" s="175" t="s">
        <v>1691</v>
      </c>
      <c r="B55" s="22" t="s">
        <v>213</v>
      </c>
      <c r="C55" s="29">
        <v>16804.290671999999</v>
      </c>
      <c r="D55" s="27" t="str">
        <f t="shared" si="8"/>
        <v>N/A</v>
      </c>
      <c r="E55" s="29">
        <v>16332.096106999999</v>
      </c>
      <c r="F55" s="27" t="str">
        <f t="shared" si="9"/>
        <v>N/A</v>
      </c>
      <c r="G55" s="29">
        <v>27653.464780999999</v>
      </c>
      <c r="H55" s="27" t="str">
        <f t="shared" si="10"/>
        <v>N/A</v>
      </c>
      <c r="I55" s="8">
        <v>-2.81</v>
      </c>
      <c r="J55" s="8">
        <v>69.319999999999993</v>
      </c>
      <c r="K55" s="28" t="s">
        <v>739</v>
      </c>
      <c r="L55" s="112" t="str">
        <f t="shared" si="11"/>
        <v>No</v>
      </c>
    </row>
    <row r="56" spans="1:12" x14ac:dyDescent="0.2">
      <c r="A56" s="175" t="s">
        <v>1315</v>
      </c>
      <c r="B56" s="22" t="s">
        <v>213</v>
      </c>
      <c r="C56" s="29" t="s">
        <v>1749</v>
      </c>
      <c r="D56" s="27" t="str">
        <f t="shared" si="8"/>
        <v>N/A</v>
      </c>
      <c r="E56" s="29" t="s">
        <v>1749</v>
      </c>
      <c r="F56" s="27" t="str">
        <f t="shared" si="9"/>
        <v>N/A</v>
      </c>
      <c r="G56" s="29" t="s">
        <v>1749</v>
      </c>
      <c r="H56" s="27" t="str">
        <f t="shared" si="10"/>
        <v>N/A</v>
      </c>
      <c r="I56" s="8" t="s">
        <v>1749</v>
      </c>
      <c r="J56" s="8" t="s">
        <v>1749</v>
      </c>
      <c r="K56" s="28" t="s">
        <v>739</v>
      </c>
      <c r="L56" s="112" t="str">
        <f t="shared" si="11"/>
        <v>N/A</v>
      </c>
    </row>
    <row r="57" spans="1:12" x14ac:dyDescent="0.2">
      <c r="A57" s="175" t="s">
        <v>1692</v>
      </c>
      <c r="B57" s="22" t="s">
        <v>213</v>
      </c>
      <c r="C57" s="29">
        <v>1156.1057062</v>
      </c>
      <c r="D57" s="27" t="str">
        <f t="shared" si="8"/>
        <v>N/A</v>
      </c>
      <c r="E57" s="29">
        <v>1157.9305767000001</v>
      </c>
      <c r="F57" s="27" t="str">
        <f t="shared" si="9"/>
        <v>N/A</v>
      </c>
      <c r="G57" s="29">
        <v>1086.3828509</v>
      </c>
      <c r="H57" s="27" t="str">
        <f t="shared" si="10"/>
        <v>N/A</v>
      </c>
      <c r="I57" s="8">
        <v>0.1578</v>
      </c>
      <c r="J57" s="8">
        <v>-6.18</v>
      </c>
      <c r="K57" s="28" t="s">
        <v>739</v>
      </c>
      <c r="L57" s="112" t="str">
        <f t="shared" si="11"/>
        <v>Yes</v>
      </c>
    </row>
    <row r="58" spans="1:12" x14ac:dyDescent="0.2">
      <c r="A58" s="175" t="s">
        <v>1316</v>
      </c>
      <c r="B58" s="22" t="s">
        <v>213</v>
      </c>
      <c r="C58" s="29">
        <v>318.92913385999998</v>
      </c>
      <c r="D58" s="27" t="str">
        <f t="shared" si="8"/>
        <v>N/A</v>
      </c>
      <c r="E58" s="29">
        <v>439.88888888999998</v>
      </c>
      <c r="F58" s="27" t="str">
        <f t="shared" si="9"/>
        <v>N/A</v>
      </c>
      <c r="G58" s="29">
        <v>415.88495575000002</v>
      </c>
      <c r="H58" s="27" t="str">
        <f t="shared" si="10"/>
        <v>N/A</v>
      </c>
      <c r="I58" s="8">
        <v>37.93</v>
      </c>
      <c r="J58" s="8">
        <v>-5.46</v>
      </c>
      <c r="K58" s="28" t="s">
        <v>739</v>
      </c>
      <c r="L58" s="112" t="str">
        <f t="shared" si="11"/>
        <v>Yes</v>
      </c>
    </row>
    <row r="59" spans="1:12" ht="12" customHeight="1" x14ac:dyDescent="0.2">
      <c r="A59" s="175" t="s">
        <v>1693</v>
      </c>
      <c r="B59" s="22" t="s">
        <v>213</v>
      </c>
      <c r="C59" s="29" t="s">
        <v>1749</v>
      </c>
      <c r="D59" s="27" t="str">
        <f t="shared" si="8"/>
        <v>N/A</v>
      </c>
      <c r="E59" s="29" t="s">
        <v>1749</v>
      </c>
      <c r="F59" s="27" t="str">
        <f t="shared" si="9"/>
        <v>N/A</v>
      </c>
      <c r="G59" s="29" t="s">
        <v>1749</v>
      </c>
      <c r="H59" s="27" t="str">
        <f t="shared" si="10"/>
        <v>N/A</v>
      </c>
      <c r="I59" s="8" t="s">
        <v>1749</v>
      </c>
      <c r="J59" s="8" t="s">
        <v>1749</v>
      </c>
      <c r="K59" s="28" t="s">
        <v>739</v>
      </c>
      <c r="L59" s="112" t="str">
        <f t="shared" si="11"/>
        <v>N/A</v>
      </c>
    </row>
    <row r="60" spans="1:12" x14ac:dyDescent="0.2">
      <c r="A60" s="175" t="s">
        <v>1694</v>
      </c>
      <c r="B60" s="22" t="s">
        <v>213</v>
      </c>
      <c r="C60" s="29" t="s">
        <v>1749</v>
      </c>
      <c r="D60" s="27" t="str">
        <f t="shared" si="8"/>
        <v>N/A</v>
      </c>
      <c r="E60" s="29" t="s">
        <v>1749</v>
      </c>
      <c r="F60" s="27" t="str">
        <f t="shared" si="9"/>
        <v>N/A</v>
      </c>
      <c r="G60" s="29" t="s">
        <v>1749</v>
      </c>
      <c r="H60" s="27" t="str">
        <f t="shared" si="10"/>
        <v>N/A</v>
      </c>
      <c r="I60" s="8" t="s">
        <v>1749</v>
      </c>
      <c r="J60" s="8" t="s">
        <v>1749</v>
      </c>
      <c r="K60" s="28" t="s">
        <v>739</v>
      </c>
      <c r="L60" s="112" t="str">
        <f t="shared" si="11"/>
        <v>N/A</v>
      </c>
    </row>
    <row r="61" spans="1:12" x14ac:dyDescent="0.2">
      <c r="A61" s="111" t="s">
        <v>1695</v>
      </c>
      <c r="B61" s="22" t="s">
        <v>213</v>
      </c>
      <c r="C61" s="29">
        <v>400.18434093000002</v>
      </c>
      <c r="D61" s="27" t="str">
        <f t="shared" si="8"/>
        <v>N/A</v>
      </c>
      <c r="E61" s="29">
        <v>415.20942640999999</v>
      </c>
      <c r="F61" s="27" t="str">
        <f t="shared" si="9"/>
        <v>N/A</v>
      </c>
      <c r="G61" s="29">
        <v>533.75295344000006</v>
      </c>
      <c r="H61" s="27" t="str">
        <f t="shared" si="10"/>
        <v>N/A</v>
      </c>
      <c r="I61" s="8">
        <v>3.7549999999999999</v>
      </c>
      <c r="J61" s="8">
        <v>28.55</v>
      </c>
      <c r="K61" s="28" t="s">
        <v>739</v>
      </c>
      <c r="L61" s="112" t="str">
        <f t="shared" si="11"/>
        <v>Yes</v>
      </c>
    </row>
    <row r="62" spans="1:12" x14ac:dyDescent="0.2">
      <c r="A62" s="111" t="s">
        <v>1696</v>
      </c>
      <c r="B62" s="22" t="s">
        <v>213</v>
      </c>
      <c r="C62" s="29">
        <v>461.13989636999997</v>
      </c>
      <c r="D62" s="27" t="str">
        <f t="shared" si="8"/>
        <v>N/A</v>
      </c>
      <c r="E62" s="29">
        <v>379.43708608999998</v>
      </c>
      <c r="F62" s="27" t="str">
        <f t="shared" si="9"/>
        <v>N/A</v>
      </c>
      <c r="G62" s="29">
        <v>1925.9433962000001</v>
      </c>
      <c r="H62" s="27" t="str">
        <f t="shared" si="10"/>
        <v>N/A</v>
      </c>
      <c r="I62" s="8">
        <v>-17.7</v>
      </c>
      <c r="J62" s="8">
        <v>407.6</v>
      </c>
      <c r="K62" s="28" t="s">
        <v>739</v>
      </c>
      <c r="L62" s="112" t="str">
        <f t="shared" si="11"/>
        <v>No</v>
      </c>
    </row>
    <row r="63" spans="1:12" x14ac:dyDescent="0.2">
      <c r="A63" s="111" t="s">
        <v>1697</v>
      </c>
      <c r="B63" s="22" t="s">
        <v>213</v>
      </c>
      <c r="C63" s="29">
        <v>4201.7646599</v>
      </c>
      <c r="D63" s="27" t="str">
        <f t="shared" si="8"/>
        <v>N/A</v>
      </c>
      <c r="E63" s="29">
        <v>3718.9966245000001</v>
      </c>
      <c r="F63" s="27" t="str">
        <f t="shared" si="9"/>
        <v>N/A</v>
      </c>
      <c r="G63" s="29">
        <v>3157.4267352000002</v>
      </c>
      <c r="H63" s="27" t="str">
        <f t="shared" si="10"/>
        <v>N/A</v>
      </c>
      <c r="I63" s="8">
        <v>-11.5</v>
      </c>
      <c r="J63" s="8">
        <v>-15.1</v>
      </c>
      <c r="K63" s="28" t="s">
        <v>739</v>
      </c>
      <c r="L63" s="112" t="str">
        <f t="shared" si="11"/>
        <v>Yes</v>
      </c>
    </row>
    <row r="64" spans="1:12" x14ac:dyDescent="0.2">
      <c r="A64" s="111" t="s">
        <v>1698</v>
      </c>
      <c r="B64" s="22" t="s">
        <v>213</v>
      </c>
      <c r="C64" s="29">
        <v>844.66973623000001</v>
      </c>
      <c r="D64" s="27" t="str">
        <f t="shared" si="8"/>
        <v>N/A</v>
      </c>
      <c r="E64" s="29">
        <v>981.67588148000004</v>
      </c>
      <c r="F64" s="27" t="str">
        <f t="shared" si="9"/>
        <v>N/A</v>
      </c>
      <c r="G64" s="29">
        <v>948.85025098000006</v>
      </c>
      <c r="H64" s="27" t="str">
        <f t="shared" si="10"/>
        <v>N/A</v>
      </c>
      <c r="I64" s="8">
        <v>16.22</v>
      </c>
      <c r="J64" s="8">
        <v>-3.34</v>
      </c>
      <c r="K64" s="28" t="s">
        <v>739</v>
      </c>
      <c r="L64" s="112" t="str">
        <f t="shared" si="11"/>
        <v>Yes</v>
      </c>
    </row>
    <row r="65" spans="1:12" x14ac:dyDescent="0.2">
      <c r="A65" s="111" t="s">
        <v>1699</v>
      </c>
      <c r="B65" s="22" t="s">
        <v>213</v>
      </c>
      <c r="C65" s="29">
        <v>813.45558446999996</v>
      </c>
      <c r="D65" s="27" t="str">
        <f t="shared" si="8"/>
        <v>N/A</v>
      </c>
      <c r="E65" s="29">
        <v>1038.0162972000001</v>
      </c>
      <c r="F65" s="27" t="str">
        <f t="shared" si="9"/>
        <v>N/A</v>
      </c>
      <c r="G65" s="29">
        <v>1016.9797095</v>
      </c>
      <c r="H65" s="27" t="str">
        <f t="shared" si="10"/>
        <v>N/A</v>
      </c>
      <c r="I65" s="8">
        <v>27.61</v>
      </c>
      <c r="J65" s="8">
        <v>-2.0299999999999998</v>
      </c>
      <c r="K65" s="28" t="s">
        <v>739</v>
      </c>
      <c r="L65" s="112" t="str">
        <f t="shared" si="11"/>
        <v>Yes</v>
      </c>
    </row>
    <row r="66" spans="1:12" x14ac:dyDescent="0.2">
      <c r="A66" s="111" t="s">
        <v>1700</v>
      </c>
      <c r="B66" s="22" t="s">
        <v>213</v>
      </c>
      <c r="C66" s="29">
        <v>1042.3853211000001</v>
      </c>
      <c r="D66" s="27" t="str">
        <f t="shared" si="8"/>
        <v>N/A</v>
      </c>
      <c r="E66" s="29">
        <v>1461.2434783000001</v>
      </c>
      <c r="F66" s="27" t="str">
        <f t="shared" si="9"/>
        <v>N/A</v>
      </c>
      <c r="G66" s="29">
        <v>1027.5251397</v>
      </c>
      <c r="H66" s="27" t="str">
        <f t="shared" si="10"/>
        <v>N/A</v>
      </c>
      <c r="I66" s="8">
        <v>40.18</v>
      </c>
      <c r="J66" s="8">
        <v>-29.7</v>
      </c>
      <c r="K66" s="28" t="s">
        <v>739</v>
      </c>
      <c r="L66" s="112" t="str">
        <f t="shared" si="11"/>
        <v>Yes</v>
      </c>
    </row>
    <row r="67" spans="1:12" x14ac:dyDescent="0.2">
      <c r="A67" s="111" t="s">
        <v>1701</v>
      </c>
      <c r="B67" s="22" t="s">
        <v>213</v>
      </c>
      <c r="C67" s="29" t="s">
        <v>1749</v>
      </c>
      <c r="D67" s="27" t="str">
        <f t="shared" si="8"/>
        <v>N/A</v>
      </c>
      <c r="E67" s="29" t="s">
        <v>1749</v>
      </c>
      <c r="F67" s="27" t="str">
        <f t="shared" si="9"/>
        <v>N/A</v>
      </c>
      <c r="G67" s="29" t="s">
        <v>1749</v>
      </c>
      <c r="H67" s="27" t="str">
        <f t="shared" si="10"/>
        <v>N/A</v>
      </c>
      <c r="I67" s="8" t="s">
        <v>1749</v>
      </c>
      <c r="J67" s="8" t="s">
        <v>1749</v>
      </c>
      <c r="K67" s="28" t="s">
        <v>739</v>
      </c>
      <c r="L67" s="112" t="str">
        <f t="shared" si="11"/>
        <v>N/A</v>
      </c>
    </row>
    <row r="68" spans="1:12" x14ac:dyDescent="0.2">
      <c r="A68" s="135" t="s">
        <v>1702</v>
      </c>
      <c r="B68" s="22" t="s">
        <v>213</v>
      </c>
      <c r="C68" s="29">
        <v>654.33333332999996</v>
      </c>
      <c r="D68" s="27" t="str">
        <f t="shared" si="8"/>
        <v>N/A</v>
      </c>
      <c r="E68" s="29">
        <v>17520</v>
      </c>
      <c r="F68" s="27" t="str">
        <f t="shared" si="9"/>
        <v>N/A</v>
      </c>
      <c r="G68" s="29">
        <v>13145</v>
      </c>
      <c r="H68" s="27" t="str">
        <f t="shared" si="10"/>
        <v>N/A</v>
      </c>
      <c r="I68" s="8">
        <v>2578</v>
      </c>
      <c r="J68" s="8">
        <v>-25</v>
      </c>
      <c r="K68" s="28" t="s">
        <v>739</v>
      </c>
      <c r="L68" s="112" t="str">
        <f t="shared" si="11"/>
        <v>Yes</v>
      </c>
    </row>
    <row r="69" spans="1:12" x14ac:dyDescent="0.2">
      <c r="A69" s="135" t="s">
        <v>1703</v>
      </c>
      <c r="B69" s="22" t="s">
        <v>213</v>
      </c>
      <c r="C69" s="29">
        <v>519.59171598</v>
      </c>
      <c r="D69" s="27" t="str">
        <f t="shared" si="8"/>
        <v>N/A</v>
      </c>
      <c r="E69" s="29">
        <v>631.03787879000004</v>
      </c>
      <c r="F69" s="27" t="str">
        <f t="shared" si="9"/>
        <v>N/A</v>
      </c>
      <c r="G69" s="29">
        <v>1461.1741935</v>
      </c>
      <c r="H69" s="27" t="str">
        <f t="shared" si="10"/>
        <v>N/A</v>
      </c>
      <c r="I69" s="8">
        <v>21.45</v>
      </c>
      <c r="J69" s="8">
        <v>131.6</v>
      </c>
      <c r="K69" s="28" t="s">
        <v>739</v>
      </c>
      <c r="L69" s="112" t="str">
        <f t="shared" si="11"/>
        <v>No</v>
      </c>
    </row>
    <row r="70" spans="1:12" x14ac:dyDescent="0.2">
      <c r="A70" s="175" t="s">
        <v>1704</v>
      </c>
      <c r="B70" s="22" t="s">
        <v>213</v>
      </c>
      <c r="C70" s="29">
        <v>709.33264249000001</v>
      </c>
      <c r="D70" s="27" t="str">
        <f t="shared" si="8"/>
        <v>N/A</v>
      </c>
      <c r="E70" s="29">
        <v>596.61310132999995</v>
      </c>
      <c r="F70" s="27" t="str">
        <f t="shared" si="9"/>
        <v>N/A</v>
      </c>
      <c r="G70" s="29">
        <v>835.74674267</v>
      </c>
      <c r="H70" s="27" t="str">
        <f t="shared" si="10"/>
        <v>N/A</v>
      </c>
      <c r="I70" s="8">
        <v>-15.9</v>
      </c>
      <c r="J70" s="8">
        <v>40.08</v>
      </c>
      <c r="K70" s="28" t="s">
        <v>739</v>
      </c>
      <c r="L70" s="112" t="str">
        <f t="shared" si="11"/>
        <v>No</v>
      </c>
    </row>
    <row r="71" spans="1:12" x14ac:dyDescent="0.2">
      <c r="A71" s="175" t="s">
        <v>1705</v>
      </c>
      <c r="B71" s="22" t="s">
        <v>213</v>
      </c>
      <c r="C71" s="29">
        <v>830.01014358999998</v>
      </c>
      <c r="D71" s="27" t="str">
        <f t="shared" si="8"/>
        <v>N/A</v>
      </c>
      <c r="E71" s="29">
        <v>1096.9796348</v>
      </c>
      <c r="F71" s="27" t="str">
        <f t="shared" si="9"/>
        <v>N/A</v>
      </c>
      <c r="G71" s="29">
        <v>1027.4897421000001</v>
      </c>
      <c r="H71" s="27" t="str">
        <f t="shared" si="10"/>
        <v>N/A</v>
      </c>
      <c r="I71" s="8">
        <v>32.159999999999997</v>
      </c>
      <c r="J71" s="8">
        <v>-6.33</v>
      </c>
      <c r="K71" s="28" t="s">
        <v>739</v>
      </c>
      <c r="L71" s="112" t="str">
        <f t="shared" si="11"/>
        <v>Yes</v>
      </c>
    </row>
    <row r="72" spans="1:12" x14ac:dyDescent="0.2">
      <c r="A72" s="175" t="s">
        <v>1623</v>
      </c>
      <c r="B72" s="22" t="s">
        <v>213</v>
      </c>
      <c r="C72" s="29">
        <v>46121911</v>
      </c>
      <c r="D72" s="27" t="str">
        <f t="shared" ref="D72:D135" si="12">IF($B72="N/A","N/A",IF(C72&gt;10,"No",IF(C72&lt;-10,"No","Yes")))</f>
        <v>N/A</v>
      </c>
      <c r="E72" s="29">
        <v>35386408</v>
      </c>
      <c r="F72" s="27" t="str">
        <f t="shared" ref="F72:F135" si="13">IF($B72="N/A","N/A",IF(E72&gt;10,"No",IF(E72&lt;-10,"No","Yes")))</f>
        <v>N/A</v>
      </c>
      <c r="G72" s="29">
        <v>26929594</v>
      </c>
      <c r="H72" s="27" t="str">
        <f t="shared" ref="H72:H135" si="14">IF($B72="N/A","N/A",IF(G72&gt;10,"No",IF(G72&lt;-10,"No","Yes")))</f>
        <v>N/A</v>
      </c>
      <c r="I72" s="8">
        <v>-23.3</v>
      </c>
      <c r="J72" s="8">
        <v>-23.9</v>
      </c>
      <c r="K72" s="28" t="s">
        <v>739</v>
      </c>
      <c r="L72" s="112" t="str">
        <f t="shared" ref="L72:L132" si="15">IF(J72="Div by 0", "N/A", IF(K72="N/A","N/A", IF(J72&gt;VALUE(MID(K72,1,2)), "No", IF(J72&lt;-1*VALUE(MID(K72,1,2)), "No", "Yes"))))</f>
        <v>Yes</v>
      </c>
    </row>
    <row r="73" spans="1:12" x14ac:dyDescent="0.2">
      <c r="A73" s="175" t="s">
        <v>1624</v>
      </c>
      <c r="B73" s="22" t="s">
        <v>213</v>
      </c>
      <c r="C73" s="23">
        <v>1694</v>
      </c>
      <c r="D73" s="27" t="str">
        <f t="shared" si="12"/>
        <v>N/A</v>
      </c>
      <c r="E73" s="23">
        <v>1415</v>
      </c>
      <c r="F73" s="27" t="str">
        <f t="shared" si="13"/>
        <v>N/A</v>
      </c>
      <c r="G73" s="23">
        <v>1177</v>
      </c>
      <c r="H73" s="27" t="str">
        <f t="shared" si="14"/>
        <v>N/A</v>
      </c>
      <c r="I73" s="8">
        <v>-16.5</v>
      </c>
      <c r="J73" s="8">
        <v>-16.8</v>
      </c>
      <c r="K73" s="28" t="s">
        <v>739</v>
      </c>
      <c r="L73" s="112" t="str">
        <f t="shared" si="15"/>
        <v>Yes</v>
      </c>
    </row>
    <row r="74" spans="1:12" x14ac:dyDescent="0.2">
      <c r="A74" s="175" t="s">
        <v>1317</v>
      </c>
      <c r="B74" s="22" t="s">
        <v>213</v>
      </c>
      <c r="C74" s="29">
        <v>27226.629870000001</v>
      </c>
      <c r="D74" s="27" t="str">
        <f t="shared" si="12"/>
        <v>N/A</v>
      </c>
      <c r="E74" s="29">
        <v>25008.062191000001</v>
      </c>
      <c r="F74" s="27" t="str">
        <f t="shared" si="13"/>
        <v>N/A</v>
      </c>
      <c r="G74" s="29">
        <v>22879.858962999999</v>
      </c>
      <c r="H74" s="27" t="str">
        <f t="shared" si="14"/>
        <v>N/A</v>
      </c>
      <c r="I74" s="8">
        <v>-8.15</v>
      </c>
      <c r="J74" s="8">
        <v>-8.51</v>
      </c>
      <c r="K74" s="28" t="s">
        <v>739</v>
      </c>
      <c r="L74" s="112" t="str">
        <f t="shared" si="15"/>
        <v>Yes</v>
      </c>
    </row>
    <row r="75" spans="1:12" ht="25.5" x14ac:dyDescent="0.2">
      <c r="A75" s="175" t="s">
        <v>1318</v>
      </c>
      <c r="B75" s="22" t="s">
        <v>213</v>
      </c>
      <c r="C75" s="23">
        <v>15.798110980000001</v>
      </c>
      <c r="D75" s="27" t="str">
        <f t="shared" si="12"/>
        <v>N/A</v>
      </c>
      <c r="E75" s="23">
        <v>13.224028269</v>
      </c>
      <c r="F75" s="27" t="str">
        <f t="shared" si="13"/>
        <v>N/A</v>
      </c>
      <c r="G75" s="23">
        <v>5.6372132539999997</v>
      </c>
      <c r="H75" s="27" t="str">
        <f t="shared" si="14"/>
        <v>N/A</v>
      </c>
      <c r="I75" s="8">
        <v>-16.3</v>
      </c>
      <c r="J75" s="8">
        <v>-57.4</v>
      </c>
      <c r="K75" s="28" t="s">
        <v>739</v>
      </c>
      <c r="L75" s="112" t="str">
        <f t="shared" si="15"/>
        <v>No</v>
      </c>
    </row>
    <row r="76" spans="1:12" ht="25.5" x14ac:dyDescent="0.2">
      <c r="A76" s="175" t="s">
        <v>548</v>
      </c>
      <c r="B76" s="22" t="s">
        <v>213</v>
      </c>
      <c r="C76" s="29">
        <v>37875</v>
      </c>
      <c r="D76" s="27" t="str">
        <f t="shared" si="12"/>
        <v>N/A</v>
      </c>
      <c r="E76" s="29">
        <v>56256</v>
      </c>
      <c r="F76" s="27" t="str">
        <f t="shared" si="13"/>
        <v>N/A</v>
      </c>
      <c r="G76" s="29">
        <v>44736</v>
      </c>
      <c r="H76" s="27" t="str">
        <f t="shared" si="14"/>
        <v>N/A</v>
      </c>
      <c r="I76" s="8">
        <v>48.53</v>
      </c>
      <c r="J76" s="8">
        <v>-20.5</v>
      </c>
      <c r="K76" s="28" t="s">
        <v>739</v>
      </c>
      <c r="L76" s="112" t="str">
        <f t="shared" si="15"/>
        <v>Yes</v>
      </c>
    </row>
    <row r="77" spans="1:12" x14ac:dyDescent="0.2">
      <c r="A77" s="175" t="s">
        <v>549</v>
      </c>
      <c r="B77" s="22" t="s">
        <v>213</v>
      </c>
      <c r="C77" s="23">
        <v>43</v>
      </c>
      <c r="D77" s="27" t="str">
        <f t="shared" si="12"/>
        <v>N/A</v>
      </c>
      <c r="E77" s="23">
        <v>58</v>
      </c>
      <c r="F77" s="27" t="str">
        <f t="shared" si="13"/>
        <v>N/A</v>
      </c>
      <c r="G77" s="23">
        <v>28</v>
      </c>
      <c r="H77" s="27" t="str">
        <f t="shared" si="14"/>
        <v>N/A</v>
      </c>
      <c r="I77" s="8">
        <v>34.880000000000003</v>
      </c>
      <c r="J77" s="8">
        <v>-51.7</v>
      </c>
      <c r="K77" s="28" t="s">
        <v>739</v>
      </c>
      <c r="L77" s="112" t="str">
        <f t="shared" si="15"/>
        <v>No</v>
      </c>
    </row>
    <row r="78" spans="1:12" x14ac:dyDescent="0.2">
      <c r="A78" s="175" t="s">
        <v>1319</v>
      </c>
      <c r="B78" s="22" t="s">
        <v>213</v>
      </c>
      <c r="C78" s="29">
        <v>880.81395349000002</v>
      </c>
      <c r="D78" s="27" t="str">
        <f t="shared" si="12"/>
        <v>N/A</v>
      </c>
      <c r="E78" s="29">
        <v>969.93103447999999</v>
      </c>
      <c r="F78" s="27" t="str">
        <f t="shared" si="13"/>
        <v>N/A</v>
      </c>
      <c r="G78" s="29">
        <v>1597.7142856999999</v>
      </c>
      <c r="H78" s="27" t="str">
        <f t="shared" si="14"/>
        <v>N/A</v>
      </c>
      <c r="I78" s="8">
        <v>10.119999999999999</v>
      </c>
      <c r="J78" s="8">
        <v>64.72</v>
      </c>
      <c r="K78" s="28" t="s">
        <v>739</v>
      </c>
      <c r="L78" s="112" t="str">
        <f t="shared" si="15"/>
        <v>No</v>
      </c>
    </row>
    <row r="79" spans="1:12" ht="25.5" x14ac:dyDescent="0.2">
      <c r="A79" s="175" t="s">
        <v>550</v>
      </c>
      <c r="B79" s="22" t="s">
        <v>213</v>
      </c>
      <c r="C79" s="29">
        <v>1101025</v>
      </c>
      <c r="D79" s="27" t="str">
        <f t="shared" si="12"/>
        <v>N/A</v>
      </c>
      <c r="E79" s="29">
        <v>1666722</v>
      </c>
      <c r="F79" s="27" t="str">
        <f t="shared" si="13"/>
        <v>N/A</v>
      </c>
      <c r="G79" s="29">
        <v>968889</v>
      </c>
      <c r="H79" s="27" t="str">
        <f t="shared" si="14"/>
        <v>N/A</v>
      </c>
      <c r="I79" s="8">
        <v>51.38</v>
      </c>
      <c r="J79" s="8">
        <v>-41.9</v>
      </c>
      <c r="K79" s="28" t="s">
        <v>739</v>
      </c>
      <c r="L79" s="112" t="str">
        <f t="shared" si="15"/>
        <v>No</v>
      </c>
    </row>
    <row r="80" spans="1:12" x14ac:dyDescent="0.2">
      <c r="A80" s="175" t="s">
        <v>551</v>
      </c>
      <c r="B80" s="22" t="s">
        <v>213</v>
      </c>
      <c r="C80" s="23">
        <v>31</v>
      </c>
      <c r="D80" s="27" t="str">
        <f t="shared" si="12"/>
        <v>N/A</v>
      </c>
      <c r="E80" s="23">
        <v>51</v>
      </c>
      <c r="F80" s="27" t="str">
        <f t="shared" si="13"/>
        <v>N/A</v>
      </c>
      <c r="G80" s="23">
        <v>50</v>
      </c>
      <c r="H80" s="27" t="str">
        <f t="shared" si="14"/>
        <v>N/A</v>
      </c>
      <c r="I80" s="8">
        <v>64.52</v>
      </c>
      <c r="J80" s="8">
        <v>-1.96</v>
      </c>
      <c r="K80" s="28" t="s">
        <v>739</v>
      </c>
      <c r="L80" s="112" t="str">
        <f t="shared" si="15"/>
        <v>Yes</v>
      </c>
    </row>
    <row r="81" spans="1:12" ht="25.5" x14ac:dyDescent="0.2">
      <c r="A81" s="175" t="s">
        <v>1320</v>
      </c>
      <c r="B81" s="22" t="s">
        <v>213</v>
      </c>
      <c r="C81" s="29">
        <v>35516.935484000001</v>
      </c>
      <c r="D81" s="27" t="str">
        <f t="shared" si="12"/>
        <v>N/A</v>
      </c>
      <c r="E81" s="29">
        <v>32680.823529000001</v>
      </c>
      <c r="F81" s="27" t="str">
        <f t="shared" si="13"/>
        <v>N/A</v>
      </c>
      <c r="G81" s="29">
        <v>19377.78</v>
      </c>
      <c r="H81" s="27" t="str">
        <f t="shared" si="14"/>
        <v>N/A</v>
      </c>
      <c r="I81" s="8">
        <v>-7.99</v>
      </c>
      <c r="J81" s="8">
        <v>-40.700000000000003</v>
      </c>
      <c r="K81" s="28" t="s">
        <v>739</v>
      </c>
      <c r="L81" s="112" t="str">
        <f t="shared" si="15"/>
        <v>No</v>
      </c>
    </row>
    <row r="82" spans="1:12" ht="25.5" x14ac:dyDescent="0.2">
      <c r="A82" s="175" t="s">
        <v>552</v>
      </c>
      <c r="B82" s="22" t="s">
        <v>213</v>
      </c>
      <c r="C82" s="29">
        <v>6826215</v>
      </c>
      <c r="D82" s="27" t="str">
        <f t="shared" si="12"/>
        <v>N/A</v>
      </c>
      <c r="E82" s="29">
        <v>6432529</v>
      </c>
      <c r="F82" s="27" t="str">
        <f t="shared" si="13"/>
        <v>N/A</v>
      </c>
      <c r="G82" s="29">
        <v>5753391</v>
      </c>
      <c r="H82" s="27" t="str">
        <f t="shared" si="14"/>
        <v>N/A</v>
      </c>
      <c r="I82" s="8">
        <v>-5.77</v>
      </c>
      <c r="J82" s="8">
        <v>-10.6</v>
      </c>
      <c r="K82" s="28" t="s">
        <v>739</v>
      </c>
      <c r="L82" s="112" t="str">
        <f t="shared" si="15"/>
        <v>Yes</v>
      </c>
    </row>
    <row r="83" spans="1:12" x14ac:dyDescent="0.2">
      <c r="A83" s="175" t="s">
        <v>553</v>
      </c>
      <c r="B83" s="22" t="s">
        <v>213</v>
      </c>
      <c r="C83" s="23">
        <v>24</v>
      </c>
      <c r="D83" s="27" t="str">
        <f t="shared" si="12"/>
        <v>N/A</v>
      </c>
      <c r="E83" s="23">
        <v>24</v>
      </c>
      <c r="F83" s="27" t="str">
        <f t="shared" si="13"/>
        <v>N/A</v>
      </c>
      <c r="G83" s="23">
        <v>21</v>
      </c>
      <c r="H83" s="27" t="str">
        <f t="shared" si="14"/>
        <v>N/A</v>
      </c>
      <c r="I83" s="8">
        <v>0</v>
      </c>
      <c r="J83" s="8">
        <v>-12.5</v>
      </c>
      <c r="K83" s="28" t="s">
        <v>739</v>
      </c>
      <c r="L83" s="112" t="str">
        <f t="shared" si="15"/>
        <v>Yes</v>
      </c>
    </row>
    <row r="84" spans="1:12" x14ac:dyDescent="0.2">
      <c r="A84" s="175" t="s">
        <v>1321</v>
      </c>
      <c r="B84" s="22" t="s">
        <v>213</v>
      </c>
      <c r="C84" s="29">
        <v>284425.625</v>
      </c>
      <c r="D84" s="27" t="str">
        <f t="shared" si="12"/>
        <v>N/A</v>
      </c>
      <c r="E84" s="29">
        <v>268022.04167000001</v>
      </c>
      <c r="F84" s="27" t="str">
        <f t="shared" si="13"/>
        <v>N/A</v>
      </c>
      <c r="G84" s="29">
        <v>273971</v>
      </c>
      <c r="H84" s="27" t="str">
        <f t="shared" si="14"/>
        <v>N/A</v>
      </c>
      <c r="I84" s="8">
        <v>-5.77</v>
      </c>
      <c r="J84" s="8">
        <v>2.2200000000000002</v>
      </c>
      <c r="K84" s="28" t="s">
        <v>739</v>
      </c>
      <c r="L84" s="112" t="str">
        <f t="shared" si="15"/>
        <v>Yes</v>
      </c>
    </row>
    <row r="85" spans="1:12" x14ac:dyDescent="0.2">
      <c r="A85" s="175" t="s">
        <v>554</v>
      </c>
      <c r="B85" s="22" t="s">
        <v>213</v>
      </c>
      <c r="C85" s="29">
        <v>53685572</v>
      </c>
      <c r="D85" s="27" t="str">
        <f t="shared" si="12"/>
        <v>N/A</v>
      </c>
      <c r="E85" s="29">
        <v>40569065</v>
      </c>
      <c r="F85" s="27" t="str">
        <f t="shared" si="13"/>
        <v>N/A</v>
      </c>
      <c r="G85" s="29">
        <v>40264949</v>
      </c>
      <c r="H85" s="27" t="str">
        <f t="shared" si="14"/>
        <v>N/A</v>
      </c>
      <c r="I85" s="8">
        <v>-24.4</v>
      </c>
      <c r="J85" s="8">
        <v>-0.75</v>
      </c>
      <c r="K85" s="28" t="s">
        <v>739</v>
      </c>
      <c r="L85" s="112" t="str">
        <f t="shared" si="15"/>
        <v>Yes</v>
      </c>
    </row>
    <row r="86" spans="1:12" x14ac:dyDescent="0.2">
      <c r="A86" s="175" t="s">
        <v>555</v>
      </c>
      <c r="B86" s="22" t="s">
        <v>213</v>
      </c>
      <c r="C86" s="23">
        <v>723</v>
      </c>
      <c r="D86" s="27" t="str">
        <f t="shared" si="12"/>
        <v>N/A</v>
      </c>
      <c r="E86" s="23">
        <v>508</v>
      </c>
      <c r="F86" s="27" t="str">
        <f t="shared" si="13"/>
        <v>N/A</v>
      </c>
      <c r="G86" s="23">
        <v>447</v>
      </c>
      <c r="H86" s="27" t="str">
        <f t="shared" si="14"/>
        <v>N/A</v>
      </c>
      <c r="I86" s="8">
        <v>-29.7</v>
      </c>
      <c r="J86" s="8">
        <v>-12</v>
      </c>
      <c r="K86" s="28" t="s">
        <v>739</v>
      </c>
      <c r="L86" s="112" t="str">
        <f t="shared" si="15"/>
        <v>Yes</v>
      </c>
    </row>
    <row r="87" spans="1:12" x14ac:dyDescent="0.2">
      <c r="A87" s="175" t="s">
        <v>1322</v>
      </c>
      <c r="B87" s="22" t="s">
        <v>213</v>
      </c>
      <c r="C87" s="29">
        <v>74253.903181000001</v>
      </c>
      <c r="D87" s="27" t="str">
        <f t="shared" si="12"/>
        <v>N/A</v>
      </c>
      <c r="E87" s="29">
        <v>79860.364172999994</v>
      </c>
      <c r="F87" s="27" t="str">
        <f t="shared" si="13"/>
        <v>N/A</v>
      </c>
      <c r="G87" s="29">
        <v>90078.185681999996</v>
      </c>
      <c r="H87" s="27" t="str">
        <f t="shared" si="14"/>
        <v>N/A</v>
      </c>
      <c r="I87" s="8">
        <v>7.55</v>
      </c>
      <c r="J87" s="8">
        <v>12.79</v>
      </c>
      <c r="K87" s="28" t="s">
        <v>739</v>
      </c>
      <c r="L87" s="112" t="str">
        <f t="shared" si="15"/>
        <v>Yes</v>
      </c>
    </row>
    <row r="88" spans="1:12" ht="25.5" x14ac:dyDescent="0.2">
      <c r="A88" s="175" t="s">
        <v>556</v>
      </c>
      <c r="B88" s="22" t="s">
        <v>213</v>
      </c>
      <c r="C88" s="29">
        <v>3583396</v>
      </c>
      <c r="D88" s="27" t="str">
        <f t="shared" si="12"/>
        <v>N/A</v>
      </c>
      <c r="E88" s="29">
        <v>3045847</v>
      </c>
      <c r="F88" s="27" t="str">
        <f t="shared" si="13"/>
        <v>N/A</v>
      </c>
      <c r="G88" s="29">
        <v>13166568</v>
      </c>
      <c r="H88" s="27" t="str">
        <f t="shared" si="14"/>
        <v>N/A</v>
      </c>
      <c r="I88" s="8">
        <v>-15</v>
      </c>
      <c r="J88" s="8">
        <v>332.3</v>
      </c>
      <c r="K88" s="28" t="s">
        <v>739</v>
      </c>
      <c r="L88" s="112" t="str">
        <f t="shared" si="15"/>
        <v>No</v>
      </c>
    </row>
    <row r="89" spans="1:12" x14ac:dyDescent="0.2">
      <c r="A89" s="175" t="s">
        <v>557</v>
      </c>
      <c r="B89" s="22" t="s">
        <v>213</v>
      </c>
      <c r="C89" s="23">
        <v>9429</v>
      </c>
      <c r="D89" s="27" t="str">
        <f t="shared" si="12"/>
        <v>N/A</v>
      </c>
      <c r="E89" s="23">
        <v>8674</v>
      </c>
      <c r="F89" s="27" t="str">
        <f t="shared" si="13"/>
        <v>N/A</v>
      </c>
      <c r="G89" s="23">
        <v>9881</v>
      </c>
      <c r="H89" s="27" t="str">
        <f t="shared" si="14"/>
        <v>N/A</v>
      </c>
      <c r="I89" s="8">
        <v>-8.01</v>
      </c>
      <c r="J89" s="8">
        <v>13.92</v>
      </c>
      <c r="K89" s="28" t="s">
        <v>739</v>
      </c>
      <c r="L89" s="112" t="str">
        <f t="shared" si="15"/>
        <v>Yes</v>
      </c>
    </row>
    <row r="90" spans="1:12" x14ac:dyDescent="0.2">
      <c r="A90" s="175" t="s">
        <v>1323</v>
      </c>
      <c r="B90" s="22" t="s">
        <v>213</v>
      </c>
      <c r="C90" s="29">
        <v>380.03987697999997</v>
      </c>
      <c r="D90" s="27" t="str">
        <f t="shared" si="12"/>
        <v>N/A</v>
      </c>
      <c r="E90" s="29">
        <v>351.14676042999997</v>
      </c>
      <c r="F90" s="27" t="str">
        <f t="shared" si="13"/>
        <v>N/A</v>
      </c>
      <c r="G90" s="29">
        <v>1332.5137132</v>
      </c>
      <c r="H90" s="27" t="str">
        <f t="shared" si="14"/>
        <v>N/A</v>
      </c>
      <c r="I90" s="8">
        <v>-7.6</v>
      </c>
      <c r="J90" s="8">
        <v>279.5</v>
      </c>
      <c r="K90" s="28" t="s">
        <v>739</v>
      </c>
      <c r="L90" s="112" t="str">
        <f t="shared" si="15"/>
        <v>No</v>
      </c>
    </row>
    <row r="91" spans="1:12" x14ac:dyDescent="0.2">
      <c r="A91" s="175" t="s">
        <v>558</v>
      </c>
      <c r="B91" s="22" t="s">
        <v>213</v>
      </c>
      <c r="C91" s="29">
        <v>1913687</v>
      </c>
      <c r="D91" s="27" t="str">
        <f t="shared" si="12"/>
        <v>N/A</v>
      </c>
      <c r="E91" s="29">
        <v>1747406</v>
      </c>
      <c r="F91" s="27" t="str">
        <f t="shared" si="13"/>
        <v>N/A</v>
      </c>
      <c r="G91" s="29">
        <v>743359</v>
      </c>
      <c r="H91" s="27" t="str">
        <f t="shared" si="14"/>
        <v>N/A</v>
      </c>
      <c r="I91" s="8">
        <v>-8.69</v>
      </c>
      <c r="J91" s="8">
        <v>-57.5</v>
      </c>
      <c r="K91" s="28" t="s">
        <v>739</v>
      </c>
      <c r="L91" s="112" t="str">
        <f t="shared" si="15"/>
        <v>No</v>
      </c>
    </row>
    <row r="92" spans="1:12" x14ac:dyDescent="0.2">
      <c r="A92" s="175" t="s">
        <v>559</v>
      </c>
      <c r="B92" s="22" t="s">
        <v>213</v>
      </c>
      <c r="C92" s="23">
        <v>6219</v>
      </c>
      <c r="D92" s="27" t="str">
        <f t="shared" si="12"/>
        <v>N/A</v>
      </c>
      <c r="E92" s="23">
        <v>5893</v>
      </c>
      <c r="F92" s="27" t="str">
        <f t="shared" si="13"/>
        <v>N/A</v>
      </c>
      <c r="G92" s="23">
        <v>2969</v>
      </c>
      <c r="H92" s="27" t="str">
        <f t="shared" si="14"/>
        <v>N/A</v>
      </c>
      <c r="I92" s="8">
        <v>-5.24</v>
      </c>
      <c r="J92" s="8">
        <v>-49.6</v>
      </c>
      <c r="K92" s="28" t="s">
        <v>739</v>
      </c>
      <c r="L92" s="112" t="str">
        <f t="shared" si="15"/>
        <v>No</v>
      </c>
    </row>
    <row r="93" spans="1:12" x14ac:dyDescent="0.2">
      <c r="A93" s="175" t="s">
        <v>1324</v>
      </c>
      <c r="B93" s="22" t="s">
        <v>213</v>
      </c>
      <c r="C93" s="29">
        <v>307.71619231</v>
      </c>
      <c r="D93" s="27" t="str">
        <f t="shared" si="12"/>
        <v>N/A</v>
      </c>
      <c r="E93" s="29">
        <v>296.52231461000002</v>
      </c>
      <c r="F93" s="27" t="str">
        <f t="shared" si="13"/>
        <v>N/A</v>
      </c>
      <c r="G93" s="29">
        <v>250.37352644000001</v>
      </c>
      <c r="H93" s="27" t="str">
        <f t="shared" si="14"/>
        <v>N/A</v>
      </c>
      <c r="I93" s="8">
        <v>-3.64</v>
      </c>
      <c r="J93" s="8">
        <v>-15.6</v>
      </c>
      <c r="K93" s="28" t="s">
        <v>739</v>
      </c>
      <c r="L93" s="112" t="str">
        <f t="shared" si="15"/>
        <v>Yes</v>
      </c>
    </row>
    <row r="94" spans="1:12" ht="25.5" x14ac:dyDescent="0.2">
      <c r="A94" s="175" t="s">
        <v>560</v>
      </c>
      <c r="B94" s="22" t="s">
        <v>213</v>
      </c>
      <c r="C94" s="29">
        <v>218446</v>
      </c>
      <c r="D94" s="27" t="str">
        <f t="shared" si="12"/>
        <v>N/A</v>
      </c>
      <c r="E94" s="29">
        <v>184974</v>
      </c>
      <c r="F94" s="27" t="str">
        <f t="shared" si="13"/>
        <v>N/A</v>
      </c>
      <c r="G94" s="29">
        <v>80173</v>
      </c>
      <c r="H94" s="27" t="str">
        <f t="shared" si="14"/>
        <v>N/A</v>
      </c>
      <c r="I94" s="8">
        <v>-15.3</v>
      </c>
      <c r="J94" s="8">
        <v>-56.7</v>
      </c>
      <c r="K94" s="28" t="s">
        <v>739</v>
      </c>
      <c r="L94" s="112" t="str">
        <f t="shared" si="15"/>
        <v>No</v>
      </c>
    </row>
    <row r="95" spans="1:12" x14ac:dyDescent="0.2">
      <c r="A95" s="175" t="s">
        <v>561</v>
      </c>
      <c r="B95" s="22" t="s">
        <v>213</v>
      </c>
      <c r="C95" s="23">
        <v>2908</v>
      </c>
      <c r="D95" s="27" t="str">
        <f t="shared" si="12"/>
        <v>N/A</v>
      </c>
      <c r="E95" s="23">
        <v>2675</v>
      </c>
      <c r="F95" s="27" t="str">
        <f t="shared" si="13"/>
        <v>N/A</v>
      </c>
      <c r="G95" s="23">
        <v>1239</v>
      </c>
      <c r="H95" s="27" t="str">
        <f t="shared" si="14"/>
        <v>N/A</v>
      </c>
      <c r="I95" s="8">
        <v>-8.01</v>
      </c>
      <c r="J95" s="8">
        <v>-53.7</v>
      </c>
      <c r="K95" s="28" t="s">
        <v>739</v>
      </c>
      <c r="L95" s="112" t="str">
        <f t="shared" si="15"/>
        <v>No</v>
      </c>
    </row>
    <row r="96" spans="1:12" ht="25.5" x14ac:dyDescent="0.2">
      <c r="A96" s="175" t="s">
        <v>1325</v>
      </c>
      <c r="B96" s="22" t="s">
        <v>213</v>
      </c>
      <c r="C96" s="29">
        <v>75.118982118000005</v>
      </c>
      <c r="D96" s="27" t="str">
        <f t="shared" si="12"/>
        <v>N/A</v>
      </c>
      <c r="E96" s="29">
        <v>69.149158878999998</v>
      </c>
      <c r="F96" s="27" t="str">
        <f t="shared" si="13"/>
        <v>N/A</v>
      </c>
      <c r="G96" s="29">
        <v>64.707828894000002</v>
      </c>
      <c r="H96" s="27" t="str">
        <f t="shared" si="14"/>
        <v>N/A</v>
      </c>
      <c r="I96" s="8">
        <v>-7.95</v>
      </c>
      <c r="J96" s="8">
        <v>-6.42</v>
      </c>
      <c r="K96" s="28" t="s">
        <v>739</v>
      </c>
      <c r="L96" s="112" t="str">
        <f t="shared" si="15"/>
        <v>Yes</v>
      </c>
    </row>
    <row r="97" spans="1:12" ht="25.5" x14ac:dyDescent="0.2">
      <c r="A97" s="175" t="s">
        <v>562</v>
      </c>
      <c r="B97" s="22" t="s">
        <v>213</v>
      </c>
      <c r="C97" s="29">
        <v>6439605</v>
      </c>
      <c r="D97" s="27" t="str">
        <f t="shared" si="12"/>
        <v>N/A</v>
      </c>
      <c r="E97" s="29">
        <v>4823823</v>
      </c>
      <c r="F97" s="27" t="str">
        <f t="shared" si="13"/>
        <v>N/A</v>
      </c>
      <c r="G97" s="29">
        <v>28719556</v>
      </c>
      <c r="H97" s="27" t="str">
        <f t="shared" si="14"/>
        <v>N/A</v>
      </c>
      <c r="I97" s="8">
        <v>-25.1</v>
      </c>
      <c r="J97" s="8">
        <v>495.4</v>
      </c>
      <c r="K97" s="28" t="s">
        <v>739</v>
      </c>
      <c r="L97" s="112" t="str">
        <f t="shared" si="15"/>
        <v>No</v>
      </c>
    </row>
    <row r="98" spans="1:12" x14ac:dyDescent="0.2">
      <c r="A98" s="175" t="s">
        <v>563</v>
      </c>
      <c r="B98" s="22" t="s">
        <v>213</v>
      </c>
      <c r="C98" s="23">
        <v>6181</v>
      </c>
      <c r="D98" s="27" t="str">
        <f t="shared" si="12"/>
        <v>N/A</v>
      </c>
      <c r="E98" s="23">
        <v>5542</v>
      </c>
      <c r="F98" s="27" t="str">
        <f t="shared" si="13"/>
        <v>N/A</v>
      </c>
      <c r="G98" s="23">
        <v>5520</v>
      </c>
      <c r="H98" s="27" t="str">
        <f t="shared" si="14"/>
        <v>N/A</v>
      </c>
      <c r="I98" s="8">
        <v>-10.3</v>
      </c>
      <c r="J98" s="8">
        <v>-0.39700000000000002</v>
      </c>
      <c r="K98" s="28" t="s">
        <v>739</v>
      </c>
      <c r="L98" s="112" t="str">
        <f t="shared" si="15"/>
        <v>Yes</v>
      </c>
    </row>
    <row r="99" spans="1:12" x14ac:dyDescent="0.2">
      <c r="A99" s="175" t="s">
        <v>1326</v>
      </c>
      <c r="B99" s="22" t="s">
        <v>213</v>
      </c>
      <c r="C99" s="29">
        <v>1041.8386992000001</v>
      </c>
      <c r="D99" s="27" t="str">
        <f t="shared" si="12"/>
        <v>N/A</v>
      </c>
      <c r="E99" s="29">
        <v>870.41194514999995</v>
      </c>
      <c r="F99" s="27" t="str">
        <f t="shared" si="13"/>
        <v>N/A</v>
      </c>
      <c r="G99" s="29">
        <v>5202.8181158999996</v>
      </c>
      <c r="H99" s="27" t="str">
        <f t="shared" si="14"/>
        <v>N/A</v>
      </c>
      <c r="I99" s="8">
        <v>-16.5</v>
      </c>
      <c r="J99" s="8">
        <v>497.7</v>
      </c>
      <c r="K99" s="28" t="s">
        <v>739</v>
      </c>
      <c r="L99" s="112" t="str">
        <f t="shared" si="15"/>
        <v>No</v>
      </c>
    </row>
    <row r="100" spans="1:12" x14ac:dyDescent="0.2">
      <c r="A100" s="175" t="s">
        <v>564</v>
      </c>
      <c r="B100" s="22" t="s">
        <v>213</v>
      </c>
      <c r="C100" s="29">
        <v>1855817</v>
      </c>
      <c r="D100" s="27" t="str">
        <f t="shared" si="12"/>
        <v>N/A</v>
      </c>
      <c r="E100" s="29">
        <v>1532625</v>
      </c>
      <c r="F100" s="27" t="str">
        <f t="shared" si="13"/>
        <v>N/A</v>
      </c>
      <c r="G100" s="29">
        <v>735133</v>
      </c>
      <c r="H100" s="27" t="str">
        <f t="shared" si="14"/>
        <v>N/A</v>
      </c>
      <c r="I100" s="8">
        <v>-17.399999999999999</v>
      </c>
      <c r="J100" s="8">
        <v>-52</v>
      </c>
      <c r="K100" s="28" t="s">
        <v>739</v>
      </c>
      <c r="L100" s="112" t="str">
        <f t="shared" si="15"/>
        <v>No</v>
      </c>
    </row>
    <row r="101" spans="1:12" x14ac:dyDescent="0.2">
      <c r="A101" s="175" t="s">
        <v>565</v>
      </c>
      <c r="B101" s="22" t="s">
        <v>213</v>
      </c>
      <c r="C101" s="23">
        <v>3565</v>
      </c>
      <c r="D101" s="27" t="str">
        <f t="shared" si="12"/>
        <v>N/A</v>
      </c>
      <c r="E101" s="23">
        <v>3150</v>
      </c>
      <c r="F101" s="27" t="str">
        <f t="shared" si="13"/>
        <v>N/A</v>
      </c>
      <c r="G101" s="23">
        <v>1628</v>
      </c>
      <c r="H101" s="27" t="str">
        <f t="shared" si="14"/>
        <v>N/A</v>
      </c>
      <c r="I101" s="8">
        <v>-11.6</v>
      </c>
      <c r="J101" s="8">
        <v>-48.3</v>
      </c>
      <c r="K101" s="28" t="s">
        <v>739</v>
      </c>
      <c r="L101" s="112" t="str">
        <f t="shared" si="15"/>
        <v>No</v>
      </c>
    </row>
    <row r="102" spans="1:12" x14ac:dyDescent="0.2">
      <c r="A102" s="175" t="s">
        <v>1327</v>
      </c>
      <c r="B102" s="22" t="s">
        <v>213</v>
      </c>
      <c r="C102" s="29">
        <v>520.5657784</v>
      </c>
      <c r="D102" s="27" t="str">
        <f t="shared" si="12"/>
        <v>N/A</v>
      </c>
      <c r="E102" s="29">
        <v>486.54761904999998</v>
      </c>
      <c r="F102" s="27" t="str">
        <f t="shared" si="13"/>
        <v>N/A</v>
      </c>
      <c r="G102" s="29">
        <v>451.55589680999998</v>
      </c>
      <c r="H102" s="27" t="str">
        <f t="shared" si="14"/>
        <v>N/A</v>
      </c>
      <c r="I102" s="8">
        <v>-6.53</v>
      </c>
      <c r="J102" s="8">
        <v>-7.19</v>
      </c>
      <c r="K102" s="28" t="s">
        <v>739</v>
      </c>
      <c r="L102" s="112" t="str">
        <f t="shared" si="15"/>
        <v>Yes</v>
      </c>
    </row>
    <row r="103" spans="1:12" ht="25.5" x14ac:dyDescent="0.2">
      <c r="A103" s="175" t="s">
        <v>566</v>
      </c>
      <c r="B103" s="22" t="s">
        <v>213</v>
      </c>
      <c r="C103" s="29">
        <v>2694930</v>
      </c>
      <c r="D103" s="27" t="str">
        <f t="shared" si="12"/>
        <v>N/A</v>
      </c>
      <c r="E103" s="29">
        <v>1638381</v>
      </c>
      <c r="F103" s="27" t="str">
        <f t="shared" si="13"/>
        <v>N/A</v>
      </c>
      <c r="G103" s="29">
        <v>736348</v>
      </c>
      <c r="H103" s="27" t="str">
        <f t="shared" si="14"/>
        <v>N/A</v>
      </c>
      <c r="I103" s="8">
        <v>-39.200000000000003</v>
      </c>
      <c r="J103" s="8">
        <v>-55.1</v>
      </c>
      <c r="K103" s="28" t="s">
        <v>739</v>
      </c>
      <c r="L103" s="112" t="str">
        <f t="shared" si="15"/>
        <v>No</v>
      </c>
    </row>
    <row r="104" spans="1:12" x14ac:dyDescent="0.2">
      <c r="A104" s="175" t="s">
        <v>567</v>
      </c>
      <c r="B104" s="22" t="s">
        <v>213</v>
      </c>
      <c r="C104" s="23">
        <v>529</v>
      </c>
      <c r="D104" s="27" t="str">
        <f t="shared" si="12"/>
        <v>N/A</v>
      </c>
      <c r="E104" s="23">
        <v>502</v>
      </c>
      <c r="F104" s="27" t="str">
        <f t="shared" si="13"/>
        <v>N/A</v>
      </c>
      <c r="G104" s="23">
        <v>275</v>
      </c>
      <c r="H104" s="27" t="str">
        <f t="shared" si="14"/>
        <v>N/A</v>
      </c>
      <c r="I104" s="8">
        <v>-5.0999999999999996</v>
      </c>
      <c r="J104" s="8">
        <v>-45.2</v>
      </c>
      <c r="K104" s="28" t="s">
        <v>739</v>
      </c>
      <c r="L104" s="112" t="str">
        <f t="shared" si="15"/>
        <v>No</v>
      </c>
    </row>
    <row r="105" spans="1:12" ht="25.5" x14ac:dyDescent="0.2">
      <c r="A105" s="175" t="s">
        <v>1328</v>
      </c>
      <c r="B105" s="22" t="s">
        <v>213</v>
      </c>
      <c r="C105" s="29">
        <v>5094.3856333000003</v>
      </c>
      <c r="D105" s="27" t="str">
        <f t="shared" si="12"/>
        <v>N/A</v>
      </c>
      <c r="E105" s="29">
        <v>3263.7071713</v>
      </c>
      <c r="F105" s="27" t="str">
        <f t="shared" si="13"/>
        <v>N/A</v>
      </c>
      <c r="G105" s="29">
        <v>2677.6290908999999</v>
      </c>
      <c r="H105" s="27" t="str">
        <f t="shared" si="14"/>
        <v>N/A</v>
      </c>
      <c r="I105" s="8">
        <v>-35.9</v>
      </c>
      <c r="J105" s="8">
        <v>-18</v>
      </c>
      <c r="K105" s="28" t="s">
        <v>739</v>
      </c>
      <c r="L105" s="112" t="str">
        <f t="shared" si="15"/>
        <v>Yes</v>
      </c>
    </row>
    <row r="106" spans="1:12" ht="25.5" x14ac:dyDescent="0.2">
      <c r="A106" s="175" t="s">
        <v>568</v>
      </c>
      <c r="B106" s="22" t="s">
        <v>213</v>
      </c>
      <c r="C106" s="29">
        <v>5484285</v>
      </c>
      <c r="D106" s="27" t="str">
        <f t="shared" si="12"/>
        <v>N/A</v>
      </c>
      <c r="E106" s="29">
        <v>5053349</v>
      </c>
      <c r="F106" s="27" t="str">
        <f t="shared" si="13"/>
        <v>N/A</v>
      </c>
      <c r="G106" s="29">
        <v>28981472</v>
      </c>
      <c r="H106" s="27" t="str">
        <f t="shared" si="14"/>
        <v>N/A</v>
      </c>
      <c r="I106" s="8">
        <v>-7.86</v>
      </c>
      <c r="J106" s="8">
        <v>473.5</v>
      </c>
      <c r="K106" s="28" t="s">
        <v>739</v>
      </c>
      <c r="L106" s="112" t="str">
        <f t="shared" si="15"/>
        <v>No</v>
      </c>
    </row>
    <row r="107" spans="1:12" x14ac:dyDescent="0.2">
      <c r="A107" s="175" t="s">
        <v>569</v>
      </c>
      <c r="B107" s="22" t="s">
        <v>213</v>
      </c>
      <c r="C107" s="23">
        <v>6205</v>
      </c>
      <c r="D107" s="27" t="str">
        <f t="shared" si="12"/>
        <v>N/A</v>
      </c>
      <c r="E107" s="23">
        <v>5947</v>
      </c>
      <c r="F107" s="27" t="str">
        <f t="shared" si="13"/>
        <v>N/A</v>
      </c>
      <c r="G107" s="23">
        <v>4904</v>
      </c>
      <c r="H107" s="27" t="str">
        <f t="shared" si="14"/>
        <v>N/A</v>
      </c>
      <c r="I107" s="8">
        <v>-4.16</v>
      </c>
      <c r="J107" s="8">
        <v>-17.5</v>
      </c>
      <c r="K107" s="28" t="s">
        <v>739</v>
      </c>
      <c r="L107" s="112" t="str">
        <f t="shared" si="15"/>
        <v>Yes</v>
      </c>
    </row>
    <row r="108" spans="1:12" x14ac:dyDescent="0.2">
      <c r="A108" s="175" t="s">
        <v>1329</v>
      </c>
      <c r="B108" s="22" t="s">
        <v>213</v>
      </c>
      <c r="C108" s="29">
        <v>883.84931506999999</v>
      </c>
      <c r="D108" s="27" t="str">
        <f t="shared" si="12"/>
        <v>N/A</v>
      </c>
      <c r="E108" s="29">
        <v>849.73078863000001</v>
      </c>
      <c r="F108" s="27" t="str">
        <f t="shared" si="13"/>
        <v>N/A</v>
      </c>
      <c r="G108" s="29">
        <v>5909.7618271000001</v>
      </c>
      <c r="H108" s="27" t="str">
        <f t="shared" si="14"/>
        <v>N/A</v>
      </c>
      <c r="I108" s="8">
        <v>-3.86</v>
      </c>
      <c r="J108" s="8">
        <v>595.5</v>
      </c>
      <c r="K108" s="28" t="s">
        <v>739</v>
      </c>
      <c r="L108" s="112" t="str">
        <f t="shared" si="15"/>
        <v>No</v>
      </c>
    </row>
    <row r="109" spans="1:12" x14ac:dyDescent="0.2">
      <c r="A109" s="175" t="s">
        <v>570</v>
      </c>
      <c r="B109" s="22" t="s">
        <v>213</v>
      </c>
      <c r="C109" s="29">
        <v>20212628</v>
      </c>
      <c r="D109" s="27" t="str">
        <f t="shared" si="12"/>
        <v>N/A</v>
      </c>
      <c r="E109" s="29">
        <v>18963315</v>
      </c>
      <c r="F109" s="27" t="str">
        <f t="shared" si="13"/>
        <v>N/A</v>
      </c>
      <c r="G109" s="29">
        <v>15158147</v>
      </c>
      <c r="H109" s="27" t="str">
        <f t="shared" si="14"/>
        <v>N/A</v>
      </c>
      <c r="I109" s="8">
        <v>-6.18</v>
      </c>
      <c r="J109" s="8">
        <v>-20.100000000000001</v>
      </c>
      <c r="K109" s="28" t="s">
        <v>739</v>
      </c>
      <c r="L109" s="112" t="str">
        <f t="shared" si="15"/>
        <v>Yes</v>
      </c>
    </row>
    <row r="110" spans="1:12" x14ac:dyDescent="0.2">
      <c r="A110" s="175" t="s">
        <v>571</v>
      </c>
      <c r="B110" s="22" t="s">
        <v>213</v>
      </c>
      <c r="C110" s="23">
        <v>15243</v>
      </c>
      <c r="D110" s="27" t="str">
        <f t="shared" si="12"/>
        <v>N/A</v>
      </c>
      <c r="E110" s="23">
        <v>14407</v>
      </c>
      <c r="F110" s="27" t="str">
        <f t="shared" si="13"/>
        <v>N/A</v>
      </c>
      <c r="G110" s="23">
        <v>12488</v>
      </c>
      <c r="H110" s="27" t="str">
        <f t="shared" si="14"/>
        <v>N/A</v>
      </c>
      <c r="I110" s="8">
        <v>-5.48</v>
      </c>
      <c r="J110" s="8">
        <v>-13.3</v>
      </c>
      <c r="K110" s="28" t="s">
        <v>739</v>
      </c>
      <c r="L110" s="112" t="str">
        <f t="shared" si="15"/>
        <v>Yes</v>
      </c>
    </row>
    <row r="111" spans="1:12" x14ac:dyDescent="0.2">
      <c r="A111" s="175" t="s">
        <v>1330</v>
      </c>
      <c r="B111" s="22" t="s">
        <v>213</v>
      </c>
      <c r="C111" s="29">
        <v>1326.0268976</v>
      </c>
      <c r="D111" s="27" t="str">
        <f t="shared" si="12"/>
        <v>N/A</v>
      </c>
      <c r="E111" s="29">
        <v>1316.2570278000001</v>
      </c>
      <c r="F111" s="27" t="str">
        <f t="shared" si="13"/>
        <v>N/A</v>
      </c>
      <c r="G111" s="29">
        <v>1213.8170243</v>
      </c>
      <c r="H111" s="27" t="str">
        <f t="shared" si="14"/>
        <v>N/A</v>
      </c>
      <c r="I111" s="8">
        <v>-0.73699999999999999</v>
      </c>
      <c r="J111" s="8">
        <v>-7.78</v>
      </c>
      <c r="K111" s="28" t="s">
        <v>739</v>
      </c>
      <c r="L111" s="112" t="str">
        <f t="shared" si="15"/>
        <v>Yes</v>
      </c>
    </row>
    <row r="112" spans="1:12" ht="25.5" x14ac:dyDescent="0.2">
      <c r="A112" s="175" t="s">
        <v>572</v>
      </c>
      <c r="B112" s="22" t="s">
        <v>213</v>
      </c>
      <c r="C112" s="29">
        <v>53674869</v>
      </c>
      <c r="D112" s="27" t="str">
        <f t="shared" si="12"/>
        <v>N/A</v>
      </c>
      <c r="E112" s="29">
        <v>45454219</v>
      </c>
      <c r="F112" s="27" t="str">
        <f t="shared" si="13"/>
        <v>N/A</v>
      </c>
      <c r="G112" s="29">
        <v>8818576</v>
      </c>
      <c r="H112" s="27" t="str">
        <f t="shared" si="14"/>
        <v>N/A</v>
      </c>
      <c r="I112" s="8">
        <v>-15.3</v>
      </c>
      <c r="J112" s="8">
        <v>-80.599999999999994</v>
      </c>
      <c r="K112" s="28" t="s">
        <v>739</v>
      </c>
      <c r="L112" s="112" t="str">
        <f t="shared" si="15"/>
        <v>No</v>
      </c>
    </row>
    <row r="113" spans="1:12" x14ac:dyDescent="0.2">
      <c r="A113" s="175" t="s">
        <v>573</v>
      </c>
      <c r="B113" s="22" t="s">
        <v>213</v>
      </c>
      <c r="C113" s="23">
        <v>5543</v>
      </c>
      <c r="D113" s="27" t="str">
        <f t="shared" si="12"/>
        <v>N/A</v>
      </c>
      <c r="E113" s="23">
        <v>5646</v>
      </c>
      <c r="F113" s="27" t="str">
        <f t="shared" si="13"/>
        <v>N/A</v>
      </c>
      <c r="G113" s="23">
        <v>2995</v>
      </c>
      <c r="H113" s="27" t="str">
        <f t="shared" si="14"/>
        <v>N/A</v>
      </c>
      <c r="I113" s="8">
        <v>1.8580000000000001</v>
      </c>
      <c r="J113" s="8">
        <v>-47</v>
      </c>
      <c r="K113" s="28" t="s">
        <v>739</v>
      </c>
      <c r="L113" s="112" t="str">
        <f t="shared" si="15"/>
        <v>No</v>
      </c>
    </row>
    <row r="114" spans="1:12" ht="25.5" x14ac:dyDescent="0.2">
      <c r="A114" s="175" t="s">
        <v>1331</v>
      </c>
      <c r="B114" s="22" t="s">
        <v>213</v>
      </c>
      <c r="C114" s="29">
        <v>9683.3608153999994</v>
      </c>
      <c r="D114" s="27" t="str">
        <f t="shared" si="12"/>
        <v>N/A</v>
      </c>
      <c r="E114" s="29">
        <v>8050.6941196999996</v>
      </c>
      <c r="F114" s="27" t="str">
        <f t="shared" si="13"/>
        <v>N/A</v>
      </c>
      <c r="G114" s="29">
        <v>2944.4327211999998</v>
      </c>
      <c r="H114" s="27" t="str">
        <f t="shared" si="14"/>
        <v>N/A</v>
      </c>
      <c r="I114" s="8">
        <v>-16.899999999999999</v>
      </c>
      <c r="J114" s="8">
        <v>-63.4</v>
      </c>
      <c r="K114" s="28" t="s">
        <v>739</v>
      </c>
      <c r="L114" s="112" t="str">
        <f t="shared" si="15"/>
        <v>No</v>
      </c>
    </row>
    <row r="115" spans="1:12" ht="25.5" x14ac:dyDescent="0.2">
      <c r="A115" s="175" t="s">
        <v>574</v>
      </c>
      <c r="B115" s="22" t="s">
        <v>213</v>
      </c>
      <c r="C115" s="29">
        <v>5608779</v>
      </c>
      <c r="D115" s="27" t="str">
        <f t="shared" si="12"/>
        <v>N/A</v>
      </c>
      <c r="E115" s="29">
        <v>2878707</v>
      </c>
      <c r="F115" s="27" t="str">
        <f t="shared" si="13"/>
        <v>N/A</v>
      </c>
      <c r="G115" s="29">
        <v>415718</v>
      </c>
      <c r="H115" s="27" t="str">
        <f t="shared" si="14"/>
        <v>N/A</v>
      </c>
      <c r="I115" s="8">
        <v>-48.7</v>
      </c>
      <c r="J115" s="8">
        <v>-85.6</v>
      </c>
      <c r="K115" s="28" t="s">
        <v>739</v>
      </c>
      <c r="L115" s="112" t="str">
        <f t="shared" si="15"/>
        <v>No</v>
      </c>
    </row>
    <row r="116" spans="1:12" x14ac:dyDescent="0.2">
      <c r="A116" s="111" t="s">
        <v>575</v>
      </c>
      <c r="B116" s="22" t="s">
        <v>213</v>
      </c>
      <c r="C116" s="23">
        <v>2995</v>
      </c>
      <c r="D116" s="27" t="str">
        <f t="shared" si="12"/>
        <v>N/A</v>
      </c>
      <c r="E116" s="23">
        <v>2964</v>
      </c>
      <c r="F116" s="27" t="str">
        <f t="shared" si="13"/>
        <v>N/A</v>
      </c>
      <c r="G116" s="23">
        <v>743</v>
      </c>
      <c r="H116" s="27" t="str">
        <f t="shared" si="14"/>
        <v>N/A</v>
      </c>
      <c r="I116" s="8">
        <v>-1.04</v>
      </c>
      <c r="J116" s="8">
        <v>-74.900000000000006</v>
      </c>
      <c r="K116" s="28" t="s">
        <v>739</v>
      </c>
      <c r="L116" s="112" t="str">
        <f t="shared" si="15"/>
        <v>No</v>
      </c>
    </row>
    <row r="117" spans="1:12" ht="25.5" x14ac:dyDescent="0.2">
      <c r="A117" s="111" t="s">
        <v>1332</v>
      </c>
      <c r="B117" s="22" t="s">
        <v>213</v>
      </c>
      <c r="C117" s="29">
        <v>1872.7141902999999</v>
      </c>
      <c r="D117" s="27" t="str">
        <f t="shared" si="12"/>
        <v>N/A</v>
      </c>
      <c r="E117" s="29">
        <v>971.22368420999999</v>
      </c>
      <c r="F117" s="27" t="str">
        <f t="shared" si="13"/>
        <v>N/A</v>
      </c>
      <c r="G117" s="29">
        <v>559.51278600000001</v>
      </c>
      <c r="H117" s="27" t="str">
        <f t="shared" si="14"/>
        <v>N/A</v>
      </c>
      <c r="I117" s="8">
        <v>-48.1</v>
      </c>
      <c r="J117" s="8">
        <v>-42.4</v>
      </c>
      <c r="K117" s="28" t="s">
        <v>739</v>
      </c>
      <c r="L117" s="112" t="str">
        <f t="shared" si="15"/>
        <v>No</v>
      </c>
    </row>
    <row r="118" spans="1:12" ht="25.5" x14ac:dyDescent="0.2">
      <c r="A118" s="144" t="s">
        <v>576</v>
      </c>
      <c r="B118" s="22" t="s">
        <v>213</v>
      </c>
      <c r="C118" s="29">
        <v>5908672</v>
      </c>
      <c r="D118" s="27" t="str">
        <f t="shared" si="12"/>
        <v>N/A</v>
      </c>
      <c r="E118" s="29">
        <v>7020542</v>
      </c>
      <c r="F118" s="27" t="str">
        <f t="shared" si="13"/>
        <v>N/A</v>
      </c>
      <c r="G118" s="29">
        <v>1871459</v>
      </c>
      <c r="H118" s="27" t="str">
        <f t="shared" si="14"/>
        <v>N/A</v>
      </c>
      <c r="I118" s="8">
        <v>18.82</v>
      </c>
      <c r="J118" s="8">
        <v>-73.3</v>
      </c>
      <c r="K118" s="28" t="s">
        <v>739</v>
      </c>
      <c r="L118" s="112" t="str">
        <f t="shared" si="15"/>
        <v>No</v>
      </c>
    </row>
    <row r="119" spans="1:12" x14ac:dyDescent="0.2">
      <c r="A119" s="144" t="s">
        <v>577</v>
      </c>
      <c r="B119" s="22" t="s">
        <v>213</v>
      </c>
      <c r="C119" s="23">
        <v>585</v>
      </c>
      <c r="D119" s="27" t="str">
        <f t="shared" si="12"/>
        <v>N/A</v>
      </c>
      <c r="E119" s="23">
        <v>686</v>
      </c>
      <c r="F119" s="27" t="str">
        <f t="shared" si="13"/>
        <v>N/A</v>
      </c>
      <c r="G119" s="23">
        <v>197</v>
      </c>
      <c r="H119" s="27" t="str">
        <f t="shared" si="14"/>
        <v>N/A</v>
      </c>
      <c r="I119" s="8">
        <v>17.260000000000002</v>
      </c>
      <c r="J119" s="8">
        <v>-71.3</v>
      </c>
      <c r="K119" s="28" t="s">
        <v>739</v>
      </c>
      <c r="L119" s="112" t="str">
        <f t="shared" si="15"/>
        <v>No</v>
      </c>
    </row>
    <row r="120" spans="1:12" ht="25.5" x14ac:dyDescent="0.2">
      <c r="A120" s="144" t="s">
        <v>1333</v>
      </c>
      <c r="B120" s="22" t="s">
        <v>213</v>
      </c>
      <c r="C120" s="29">
        <v>10100.294017</v>
      </c>
      <c r="D120" s="27" t="str">
        <f t="shared" si="12"/>
        <v>N/A</v>
      </c>
      <c r="E120" s="29">
        <v>10234.026239000001</v>
      </c>
      <c r="F120" s="27" t="str">
        <f t="shared" si="13"/>
        <v>N/A</v>
      </c>
      <c r="G120" s="29">
        <v>9499.7918781999997</v>
      </c>
      <c r="H120" s="27" t="str">
        <f t="shared" si="14"/>
        <v>N/A</v>
      </c>
      <c r="I120" s="8">
        <v>1.3240000000000001</v>
      </c>
      <c r="J120" s="8">
        <v>-7.17</v>
      </c>
      <c r="K120" s="28" t="s">
        <v>739</v>
      </c>
      <c r="L120" s="112" t="str">
        <f t="shared" si="15"/>
        <v>Yes</v>
      </c>
    </row>
    <row r="121" spans="1:12" ht="25.5" x14ac:dyDescent="0.2">
      <c r="A121" s="144" t="s">
        <v>578</v>
      </c>
      <c r="B121" s="22" t="s">
        <v>213</v>
      </c>
      <c r="C121" s="29">
        <v>1676574</v>
      </c>
      <c r="D121" s="27" t="str">
        <f t="shared" si="12"/>
        <v>N/A</v>
      </c>
      <c r="E121" s="29">
        <v>1686267</v>
      </c>
      <c r="F121" s="27" t="str">
        <f t="shared" si="13"/>
        <v>N/A</v>
      </c>
      <c r="G121" s="29">
        <v>874141</v>
      </c>
      <c r="H121" s="27" t="str">
        <f t="shared" si="14"/>
        <v>N/A</v>
      </c>
      <c r="I121" s="8">
        <v>0.57809999999999995</v>
      </c>
      <c r="J121" s="8">
        <v>-48.2</v>
      </c>
      <c r="K121" s="28" t="s">
        <v>739</v>
      </c>
      <c r="L121" s="112" t="str">
        <f t="shared" si="15"/>
        <v>No</v>
      </c>
    </row>
    <row r="122" spans="1:12" ht="25.5" x14ac:dyDescent="0.2">
      <c r="A122" s="144" t="s">
        <v>579</v>
      </c>
      <c r="B122" s="22" t="s">
        <v>213</v>
      </c>
      <c r="C122" s="23">
        <v>2538</v>
      </c>
      <c r="D122" s="27" t="str">
        <f t="shared" si="12"/>
        <v>N/A</v>
      </c>
      <c r="E122" s="23">
        <v>2480</v>
      </c>
      <c r="F122" s="27" t="str">
        <f t="shared" si="13"/>
        <v>N/A</v>
      </c>
      <c r="G122" s="23">
        <v>1540</v>
      </c>
      <c r="H122" s="27" t="str">
        <f t="shared" si="14"/>
        <v>N/A</v>
      </c>
      <c r="I122" s="8">
        <v>-2.29</v>
      </c>
      <c r="J122" s="8">
        <v>-37.9</v>
      </c>
      <c r="K122" s="28" t="s">
        <v>739</v>
      </c>
      <c r="L122" s="112" t="str">
        <f t="shared" si="15"/>
        <v>No</v>
      </c>
    </row>
    <row r="123" spans="1:12" ht="25.5" x14ac:dyDescent="0.2">
      <c r="A123" s="144" t="s">
        <v>1334</v>
      </c>
      <c r="B123" s="22" t="s">
        <v>213</v>
      </c>
      <c r="C123" s="29">
        <v>660.58865247999995</v>
      </c>
      <c r="D123" s="27" t="str">
        <f t="shared" si="12"/>
        <v>N/A</v>
      </c>
      <c r="E123" s="29">
        <v>679.94637096999998</v>
      </c>
      <c r="F123" s="27" t="str">
        <f t="shared" si="13"/>
        <v>N/A</v>
      </c>
      <c r="G123" s="29">
        <v>567.62402597000005</v>
      </c>
      <c r="H123" s="27" t="str">
        <f t="shared" si="14"/>
        <v>N/A</v>
      </c>
      <c r="I123" s="8">
        <v>2.93</v>
      </c>
      <c r="J123" s="8">
        <v>-16.5</v>
      </c>
      <c r="K123" s="28" t="s">
        <v>739</v>
      </c>
      <c r="L123" s="112" t="str">
        <f t="shared" si="15"/>
        <v>Yes</v>
      </c>
    </row>
    <row r="124" spans="1:12" ht="25.5" x14ac:dyDescent="0.2">
      <c r="A124" s="144" t="s">
        <v>580</v>
      </c>
      <c r="B124" s="22" t="s">
        <v>213</v>
      </c>
      <c r="C124" s="29">
        <v>18890122</v>
      </c>
      <c r="D124" s="27" t="str">
        <f t="shared" si="12"/>
        <v>N/A</v>
      </c>
      <c r="E124" s="29">
        <v>17703402</v>
      </c>
      <c r="F124" s="27" t="str">
        <f t="shared" si="13"/>
        <v>N/A</v>
      </c>
      <c r="G124" s="29">
        <v>14890199</v>
      </c>
      <c r="H124" s="27" t="str">
        <f t="shared" si="14"/>
        <v>N/A</v>
      </c>
      <c r="I124" s="8">
        <v>-6.28</v>
      </c>
      <c r="J124" s="8">
        <v>-15.9</v>
      </c>
      <c r="K124" s="28" t="s">
        <v>739</v>
      </c>
      <c r="L124" s="112" t="str">
        <f t="shared" si="15"/>
        <v>Yes</v>
      </c>
    </row>
    <row r="125" spans="1:12" x14ac:dyDescent="0.2">
      <c r="A125" s="135" t="s">
        <v>581</v>
      </c>
      <c r="B125" s="22" t="s">
        <v>213</v>
      </c>
      <c r="C125" s="23">
        <v>2755</v>
      </c>
      <c r="D125" s="27" t="str">
        <f t="shared" si="12"/>
        <v>N/A</v>
      </c>
      <c r="E125" s="23">
        <v>2365</v>
      </c>
      <c r="F125" s="27" t="str">
        <f t="shared" si="13"/>
        <v>N/A</v>
      </c>
      <c r="G125" s="23">
        <v>2474</v>
      </c>
      <c r="H125" s="27" t="str">
        <f t="shared" si="14"/>
        <v>N/A</v>
      </c>
      <c r="I125" s="8">
        <v>-14.2</v>
      </c>
      <c r="J125" s="8">
        <v>4.609</v>
      </c>
      <c r="K125" s="28" t="s">
        <v>739</v>
      </c>
      <c r="L125" s="112" t="str">
        <f t="shared" si="15"/>
        <v>Yes</v>
      </c>
    </row>
    <row r="126" spans="1:12" ht="25.5" x14ac:dyDescent="0.2">
      <c r="A126" s="135" t="s">
        <v>1335</v>
      </c>
      <c r="B126" s="22" t="s">
        <v>213</v>
      </c>
      <c r="C126" s="29">
        <v>6856.6686024999999</v>
      </c>
      <c r="D126" s="27" t="str">
        <f t="shared" si="12"/>
        <v>N/A</v>
      </c>
      <c r="E126" s="29">
        <v>7485.5822410000001</v>
      </c>
      <c r="F126" s="27" t="str">
        <f t="shared" si="13"/>
        <v>N/A</v>
      </c>
      <c r="G126" s="29">
        <v>6018.6738076000001</v>
      </c>
      <c r="H126" s="27" t="str">
        <f t="shared" si="14"/>
        <v>N/A</v>
      </c>
      <c r="I126" s="8">
        <v>9.1720000000000006</v>
      </c>
      <c r="J126" s="8">
        <v>-19.600000000000001</v>
      </c>
      <c r="K126" s="28" t="s">
        <v>739</v>
      </c>
      <c r="L126" s="112" t="str">
        <f t="shared" si="15"/>
        <v>Yes</v>
      </c>
    </row>
    <row r="127" spans="1:12" ht="25.5" x14ac:dyDescent="0.2">
      <c r="A127" s="135" t="s">
        <v>582</v>
      </c>
      <c r="B127" s="22" t="s">
        <v>213</v>
      </c>
      <c r="C127" s="29">
        <v>0</v>
      </c>
      <c r="D127" s="27" t="str">
        <f t="shared" si="12"/>
        <v>N/A</v>
      </c>
      <c r="E127" s="29">
        <v>0</v>
      </c>
      <c r="F127" s="27" t="str">
        <f t="shared" si="13"/>
        <v>N/A</v>
      </c>
      <c r="G127" s="29">
        <v>0</v>
      </c>
      <c r="H127" s="27" t="str">
        <f t="shared" si="14"/>
        <v>N/A</v>
      </c>
      <c r="I127" s="8" t="s">
        <v>1749</v>
      </c>
      <c r="J127" s="8" t="s">
        <v>1749</v>
      </c>
      <c r="K127" s="28" t="s">
        <v>739</v>
      </c>
      <c r="L127" s="112" t="str">
        <f t="shared" si="15"/>
        <v>N/A</v>
      </c>
    </row>
    <row r="128" spans="1:12" x14ac:dyDescent="0.2">
      <c r="A128" s="135" t="s">
        <v>583</v>
      </c>
      <c r="B128" s="22" t="s">
        <v>213</v>
      </c>
      <c r="C128" s="23">
        <v>0</v>
      </c>
      <c r="D128" s="27" t="str">
        <f t="shared" si="12"/>
        <v>N/A</v>
      </c>
      <c r="E128" s="23">
        <v>0</v>
      </c>
      <c r="F128" s="27" t="str">
        <f t="shared" si="13"/>
        <v>N/A</v>
      </c>
      <c r="G128" s="23">
        <v>0</v>
      </c>
      <c r="H128" s="27" t="str">
        <f t="shared" si="14"/>
        <v>N/A</v>
      </c>
      <c r="I128" s="8" t="s">
        <v>1749</v>
      </c>
      <c r="J128" s="8" t="s">
        <v>1749</v>
      </c>
      <c r="K128" s="28" t="s">
        <v>739</v>
      </c>
      <c r="L128" s="112" t="str">
        <f t="shared" si="15"/>
        <v>N/A</v>
      </c>
    </row>
    <row r="129" spans="1:12" ht="25.5" x14ac:dyDescent="0.2">
      <c r="A129" s="135" t="s">
        <v>1336</v>
      </c>
      <c r="B129" s="22" t="s">
        <v>213</v>
      </c>
      <c r="C129" s="29" t="s">
        <v>1749</v>
      </c>
      <c r="D129" s="27" t="str">
        <f t="shared" si="12"/>
        <v>N/A</v>
      </c>
      <c r="E129" s="29" t="s">
        <v>1749</v>
      </c>
      <c r="F129" s="27" t="str">
        <f t="shared" si="13"/>
        <v>N/A</v>
      </c>
      <c r="G129" s="29" t="s">
        <v>1749</v>
      </c>
      <c r="H129" s="27" t="str">
        <f t="shared" si="14"/>
        <v>N/A</v>
      </c>
      <c r="I129" s="8" t="s">
        <v>1749</v>
      </c>
      <c r="J129" s="8" t="s">
        <v>1749</v>
      </c>
      <c r="K129" s="28" t="s">
        <v>739</v>
      </c>
      <c r="L129" s="112" t="str">
        <f t="shared" si="15"/>
        <v>N/A</v>
      </c>
    </row>
    <row r="130" spans="1:12" ht="25.5" x14ac:dyDescent="0.2">
      <c r="A130" s="135" t="s">
        <v>584</v>
      </c>
      <c r="B130" s="22" t="s">
        <v>213</v>
      </c>
      <c r="C130" s="29">
        <v>1146612</v>
      </c>
      <c r="D130" s="27" t="str">
        <f t="shared" si="12"/>
        <v>N/A</v>
      </c>
      <c r="E130" s="29">
        <v>1488406</v>
      </c>
      <c r="F130" s="27" t="str">
        <f t="shared" si="13"/>
        <v>N/A</v>
      </c>
      <c r="G130" s="29">
        <v>1215130</v>
      </c>
      <c r="H130" s="27" t="str">
        <f t="shared" si="14"/>
        <v>N/A</v>
      </c>
      <c r="I130" s="8">
        <v>29.81</v>
      </c>
      <c r="J130" s="8">
        <v>-18.399999999999999</v>
      </c>
      <c r="K130" s="28" t="s">
        <v>739</v>
      </c>
      <c r="L130" s="112" t="str">
        <f t="shared" si="15"/>
        <v>Yes</v>
      </c>
    </row>
    <row r="131" spans="1:12" x14ac:dyDescent="0.2">
      <c r="A131" s="135" t="s">
        <v>585</v>
      </c>
      <c r="B131" s="22" t="s">
        <v>213</v>
      </c>
      <c r="C131" s="23">
        <v>99</v>
      </c>
      <c r="D131" s="27" t="str">
        <f t="shared" si="12"/>
        <v>N/A</v>
      </c>
      <c r="E131" s="23">
        <v>96</v>
      </c>
      <c r="F131" s="27" t="str">
        <f t="shared" si="13"/>
        <v>N/A</v>
      </c>
      <c r="G131" s="23">
        <v>84</v>
      </c>
      <c r="H131" s="27" t="str">
        <f t="shared" si="14"/>
        <v>N/A</v>
      </c>
      <c r="I131" s="8">
        <v>-3.03</v>
      </c>
      <c r="J131" s="8">
        <v>-12.5</v>
      </c>
      <c r="K131" s="28" t="s">
        <v>739</v>
      </c>
      <c r="L131" s="112" t="str">
        <f t="shared" si="15"/>
        <v>Yes</v>
      </c>
    </row>
    <row r="132" spans="1:12" x14ac:dyDescent="0.2">
      <c r="A132" s="135" t="s">
        <v>1337</v>
      </c>
      <c r="B132" s="22" t="s">
        <v>213</v>
      </c>
      <c r="C132" s="29">
        <v>11581.939394000001</v>
      </c>
      <c r="D132" s="27" t="str">
        <f t="shared" si="12"/>
        <v>N/A</v>
      </c>
      <c r="E132" s="29">
        <v>15504.229167</v>
      </c>
      <c r="F132" s="27" t="str">
        <f t="shared" si="13"/>
        <v>N/A</v>
      </c>
      <c r="G132" s="29">
        <v>14465.833333</v>
      </c>
      <c r="H132" s="27" t="str">
        <f t="shared" si="14"/>
        <v>N/A</v>
      </c>
      <c r="I132" s="8">
        <v>33.869999999999997</v>
      </c>
      <c r="J132" s="8">
        <v>-6.7</v>
      </c>
      <c r="K132" s="28" t="s">
        <v>739</v>
      </c>
      <c r="L132" s="112" t="str">
        <f t="shared" si="15"/>
        <v>Yes</v>
      </c>
    </row>
    <row r="133" spans="1:12" ht="25.5" x14ac:dyDescent="0.2">
      <c r="A133" s="135" t="s">
        <v>586</v>
      </c>
      <c r="B133" s="22" t="s">
        <v>213</v>
      </c>
      <c r="C133" s="29">
        <v>0</v>
      </c>
      <c r="D133" s="27" t="str">
        <f t="shared" si="12"/>
        <v>N/A</v>
      </c>
      <c r="E133" s="29">
        <v>0</v>
      </c>
      <c r="F133" s="27" t="str">
        <f t="shared" si="13"/>
        <v>N/A</v>
      </c>
      <c r="G133" s="29">
        <v>0</v>
      </c>
      <c r="H133" s="27" t="str">
        <f t="shared" si="14"/>
        <v>N/A</v>
      </c>
      <c r="I133" s="8" t="s">
        <v>1749</v>
      </c>
      <c r="J133" s="8" t="s">
        <v>1749</v>
      </c>
      <c r="K133" s="28" t="s">
        <v>739</v>
      </c>
      <c r="L133" s="112" t="str">
        <f>IF(J133="Div by 0", "N/A", IF(OR(J133="N/A",K133="N/A"),"N/A", IF(J133&gt;VALUE(MID(K133,1,2)), "No", IF(J133&lt;-1*VALUE(MID(K133,1,2)), "No", "Yes"))))</f>
        <v>N/A</v>
      </c>
    </row>
    <row r="134" spans="1:12" x14ac:dyDescent="0.2">
      <c r="A134" s="135" t="s">
        <v>587</v>
      </c>
      <c r="B134" s="22" t="s">
        <v>213</v>
      </c>
      <c r="C134" s="23">
        <v>0</v>
      </c>
      <c r="D134" s="27" t="str">
        <f t="shared" si="12"/>
        <v>N/A</v>
      </c>
      <c r="E134" s="23">
        <v>0</v>
      </c>
      <c r="F134" s="27" t="str">
        <f t="shared" si="13"/>
        <v>N/A</v>
      </c>
      <c r="G134" s="23">
        <v>0</v>
      </c>
      <c r="H134" s="27" t="str">
        <f t="shared" si="14"/>
        <v>N/A</v>
      </c>
      <c r="I134" s="8" t="s">
        <v>1749</v>
      </c>
      <c r="J134" s="8" t="s">
        <v>1749</v>
      </c>
      <c r="K134" s="28" t="s">
        <v>739</v>
      </c>
      <c r="L134" s="112" t="str">
        <f t="shared" ref="L134:L138" si="16">IF(J134="Div by 0", "N/A", IF(OR(J134="N/A",K134="N/A"),"N/A", IF(J134&gt;VALUE(MID(K134,1,2)), "No", IF(J134&lt;-1*VALUE(MID(K134,1,2)), "No", "Yes"))))</f>
        <v>N/A</v>
      </c>
    </row>
    <row r="135" spans="1:12" ht="25.5" x14ac:dyDescent="0.2">
      <c r="A135" s="135" t="s">
        <v>1338</v>
      </c>
      <c r="B135" s="22" t="s">
        <v>213</v>
      </c>
      <c r="C135" s="29" t="s">
        <v>1749</v>
      </c>
      <c r="D135" s="27" t="str">
        <f t="shared" si="12"/>
        <v>N/A</v>
      </c>
      <c r="E135" s="29" t="s">
        <v>1749</v>
      </c>
      <c r="F135" s="27" t="str">
        <f t="shared" si="13"/>
        <v>N/A</v>
      </c>
      <c r="G135" s="29" t="s">
        <v>1749</v>
      </c>
      <c r="H135" s="27" t="str">
        <f t="shared" si="14"/>
        <v>N/A</v>
      </c>
      <c r="I135" s="8" t="s">
        <v>1749</v>
      </c>
      <c r="J135" s="8" t="s">
        <v>1749</v>
      </c>
      <c r="K135" s="28" t="s">
        <v>739</v>
      </c>
      <c r="L135" s="112" t="str">
        <f t="shared" si="16"/>
        <v>N/A</v>
      </c>
    </row>
    <row r="136" spans="1:12" ht="25.5" x14ac:dyDescent="0.2">
      <c r="A136" s="135" t="s">
        <v>588</v>
      </c>
      <c r="B136" s="22" t="s">
        <v>213</v>
      </c>
      <c r="C136" s="29">
        <v>0</v>
      </c>
      <c r="D136" s="27" t="str">
        <f t="shared" ref="D136:D150" si="17">IF($B136="N/A","N/A",IF(C136&gt;10,"No",IF(C136&lt;-10,"No","Yes")))</f>
        <v>N/A</v>
      </c>
      <c r="E136" s="29">
        <v>0</v>
      </c>
      <c r="F136" s="27" t="str">
        <f t="shared" ref="F136:F150" si="18">IF($B136="N/A","N/A",IF(E136&gt;10,"No",IF(E136&lt;-10,"No","Yes")))</f>
        <v>N/A</v>
      </c>
      <c r="G136" s="29">
        <v>0</v>
      </c>
      <c r="H136" s="27" t="str">
        <f t="shared" ref="H136:H150" si="19">IF($B136="N/A","N/A",IF(G136&gt;10,"No",IF(G136&lt;-10,"No","Yes")))</f>
        <v>N/A</v>
      </c>
      <c r="I136" s="8" t="s">
        <v>1749</v>
      </c>
      <c r="J136" s="8" t="s">
        <v>1749</v>
      </c>
      <c r="K136" s="28" t="s">
        <v>739</v>
      </c>
      <c r="L136" s="112" t="str">
        <f t="shared" si="16"/>
        <v>N/A</v>
      </c>
    </row>
    <row r="137" spans="1:12" x14ac:dyDescent="0.2">
      <c r="A137" s="135" t="s">
        <v>589</v>
      </c>
      <c r="B137" s="22" t="s">
        <v>213</v>
      </c>
      <c r="C137" s="23">
        <v>0</v>
      </c>
      <c r="D137" s="27" t="str">
        <f t="shared" si="17"/>
        <v>N/A</v>
      </c>
      <c r="E137" s="23">
        <v>0</v>
      </c>
      <c r="F137" s="27" t="str">
        <f t="shared" si="18"/>
        <v>N/A</v>
      </c>
      <c r="G137" s="23">
        <v>0</v>
      </c>
      <c r="H137" s="27" t="str">
        <f t="shared" si="19"/>
        <v>N/A</v>
      </c>
      <c r="I137" s="8" t="s">
        <v>1749</v>
      </c>
      <c r="J137" s="8" t="s">
        <v>1749</v>
      </c>
      <c r="K137" s="28" t="s">
        <v>739</v>
      </c>
      <c r="L137" s="112" t="str">
        <f t="shared" si="16"/>
        <v>N/A</v>
      </c>
    </row>
    <row r="138" spans="1:12" ht="25.5" x14ac:dyDescent="0.2">
      <c r="A138" s="135" t="s">
        <v>1339</v>
      </c>
      <c r="B138" s="22" t="s">
        <v>213</v>
      </c>
      <c r="C138" s="29" t="s">
        <v>1749</v>
      </c>
      <c r="D138" s="27" t="str">
        <f t="shared" si="17"/>
        <v>N/A</v>
      </c>
      <c r="E138" s="29" t="s">
        <v>1749</v>
      </c>
      <c r="F138" s="27" t="str">
        <f t="shared" si="18"/>
        <v>N/A</v>
      </c>
      <c r="G138" s="29" t="s">
        <v>1749</v>
      </c>
      <c r="H138" s="27" t="str">
        <f t="shared" si="19"/>
        <v>N/A</v>
      </c>
      <c r="I138" s="8" t="s">
        <v>1749</v>
      </c>
      <c r="J138" s="8" t="s">
        <v>1749</v>
      </c>
      <c r="K138" s="28" t="s">
        <v>739</v>
      </c>
      <c r="L138" s="112" t="str">
        <f t="shared" si="16"/>
        <v>N/A</v>
      </c>
    </row>
    <row r="139" spans="1:12" ht="25.5" x14ac:dyDescent="0.2">
      <c r="A139" s="135" t="s">
        <v>590</v>
      </c>
      <c r="B139" s="22" t="s">
        <v>213</v>
      </c>
      <c r="C139" s="29">
        <v>3665498</v>
      </c>
      <c r="D139" s="27" t="str">
        <f t="shared" si="17"/>
        <v>N/A</v>
      </c>
      <c r="E139" s="29">
        <v>3687254</v>
      </c>
      <c r="F139" s="27" t="str">
        <f t="shared" si="18"/>
        <v>N/A</v>
      </c>
      <c r="G139" s="29">
        <v>5811632</v>
      </c>
      <c r="H139" s="27" t="str">
        <f t="shared" si="19"/>
        <v>N/A</v>
      </c>
      <c r="I139" s="8">
        <v>0.59350000000000003</v>
      </c>
      <c r="J139" s="8">
        <v>57.61</v>
      </c>
      <c r="K139" s="28" t="s">
        <v>739</v>
      </c>
      <c r="L139" s="112" t="str">
        <f t="shared" ref="L139:L150" si="20">IF(J139="Div by 0", "N/A", IF(K139="N/A","N/A", IF(J139&gt;VALUE(MID(K139,1,2)), "No", IF(J139&lt;-1*VALUE(MID(K139,1,2)), "No", "Yes"))))</f>
        <v>No</v>
      </c>
    </row>
    <row r="140" spans="1:12" ht="25.5" x14ac:dyDescent="0.2">
      <c r="A140" s="135" t="s">
        <v>591</v>
      </c>
      <c r="B140" s="22" t="s">
        <v>213</v>
      </c>
      <c r="C140" s="23">
        <v>4614</v>
      </c>
      <c r="D140" s="27" t="str">
        <f t="shared" si="17"/>
        <v>N/A</v>
      </c>
      <c r="E140" s="23">
        <v>4177</v>
      </c>
      <c r="F140" s="27" t="str">
        <f t="shared" si="18"/>
        <v>N/A</v>
      </c>
      <c r="G140" s="23">
        <v>3778</v>
      </c>
      <c r="H140" s="27" t="str">
        <f t="shared" si="19"/>
        <v>N/A</v>
      </c>
      <c r="I140" s="8">
        <v>-9.4700000000000006</v>
      </c>
      <c r="J140" s="8">
        <v>-9.5500000000000007</v>
      </c>
      <c r="K140" s="28" t="s">
        <v>739</v>
      </c>
      <c r="L140" s="112" t="str">
        <f t="shared" si="20"/>
        <v>Yes</v>
      </c>
    </row>
    <row r="141" spans="1:12" ht="25.5" x14ac:dyDescent="0.2">
      <c r="A141" s="135" t="s">
        <v>1340</v>
      </c>
      <c r="B141" s="22" t="s">
        <v>213</v>
      </c>
      <c r="C141" s="29">
        <v>794.42956219999996</v>
      </c>
      <c r="D141" s="27" t="str">
        <f t="shared" si="17"/>
        <v>N/A</v>
      </c>
      <c r="E141" s="29">
        <v>882.75173570000004</v>
      </c>
      <c r="F141" s="27" t="str">
        <f t="shared" si="18"/>
        <v>N/A</v>
      </c>
      <c r="G141" s="29">
        <v>1538.2826892999999</v>
      </c>
      <c r="H141" s="27" t="str">
        <f t="shared" si="19"/>
        <v>N/A</v>
      </c>
      <c r="I141" s="8">
        <v>11.12</v>
      </c>
      <c r="J141" s="8">
        <v>74.260000000000005</v>
      </c>
      <c r="K141" s="28" t="s">
        <v>739</v>
      </c>
      <c r="L141" s="112" t="str">
        <f t="shared" si="20"/>
        <v>No</v>
      </c>
    </row>
    <row r="142" spans="1:12" ht="25.5" x14ac:dyDescent="0.2">
      <c r="A142" s="135" t="s">
        <v>592</v>
      </c>
      <c r="B142" s="22" t="s">
        <v>213</v>
      </c>
      <c r="C142" s="29">
        <v>40550</v>
      </c>
      <c r="D142" s="27" t="str">
        <f t="shared" si="17"/>
        <v>N/A</v>
      </c>
      <c r="E142" s="29">
        <v>15623940</v>
      </c>
      <c r="F142" s="27" t="str">
        <f t="shared" si="18"/>
        <v>N/A</v>
      </c>
      <c r="G142" s="29">
        <v>7823802</v>
      </c>
      <c r="H142" s="27" t="str">
        <f t="shared" si="19"/>
        <v>N/A</v>
      </c>
      <c r="I142" s="8">
        <v>38430</v>
      </c>
      <c r="J142" s="8">
        <v>-49.9</v>
      </c>
      <c r="K142" s="28" t="s">
        <v>739</v>
      </c>
      <c r="L142" s="112" t="str">
        <f t="shared" si="20"/>
        <v>No</v>
      </c>
    </row>
    <row r="143" spans="1:12" x14ac:dyDescent="0.2">
      <c r="A143" s="111" t="s">
        <v>593</v>
      </c>
      <c r="B143" s="22" t="s">
        <v>213</v>
      </c>
      <c r="C143" s="23">
        <v>11</v>
      </c>
      <c r="D143" s="27" t="str">
        <f t="shared" si="17"/>
        <v>N/A</v>
      </c>
      <c r="E143" s="23">
        <v>682</v>
      </c>
      <c r="F143" s="27" t="str">
        <f t="shared" si="18"/>
        <v>N/A</v>
      </c>
      <c r="G143" s="23">
        <v>269</v>
      </c>
      <c r="H143" s="27" t="str">
        <f t="shared" si="19"/>
        <v>N/A</v>
      </c>
      <c r="I143" s="8">
        <v>9643</v>
      </c>
      <c r="J143" s="8">
        <v>-60.6</v>
      </c>
      <c r="K143" s="28" t="s">
        <v>739</v>
      </c>
      <c r="L143" s="112" t="str">
        <f t="shared" si="20"/>
        <v>No</v>
      </c>
    </row>
    <row r="144" spans="1:12" ht="25.5" x14ac:dyDescent="0.2">
      <c r="A144" s="111" t="s">
        <v>1341</v>
      </c>
      <c r="B144" s="22" t="s">
        <v>213</v>
      </c>
      <c r="C144" s="29">
        <v>5792.8571429000003</v>
      </c>
      <c r="D144" s="27" t="str">
        <f t="shared" si="17"/>
        <v>N/A</v>
      </c>
      <c r="E144" s="29">
        <v>22909.002933</v>
      </c>
      <c r="F144" s="27" t="str">
        <f t="shared" si="18"/>
        <v>N/A</v>
      </c>
      <c r="G144" s="29">
        <v>29084.765799000001</v>
      </c>
      <c r="H144" s="27" t="str">
        <f t="shared" si="19"/>
        <v>N/A</v>
      </c>
      <c r="I144" s="8">
        <v>295.5</v>
      </c>
      <c r="J144" s="8">
        <v>26.96</v>
      </c>
      <c r="K144" s="28" t="s">
        <v>739</v>
      </c>
      <c r="L144" s="112" t="str">
        <f t="shared" si="20"/>
        <v>Yes</v>
      </c>
    </row>
    <row r="145" spans="1:12" ht="25.5" x14ac:dyDescent="0.2">
      <c r="A145" s="135" t="s">
        <v>594</v>
      </c>
      <c r="B145" s="22" t="s">
        <v>213</v>
      </c>
      <c r="C145" s="29">
        <v>38188560</v>
      </c>
      <c r="D145" s="27" t="str">
        <f t="shared" si="17"/>
        <v>N/A</v>
      </c>
      <c r="E145" s="29">
        <v>37121769</v>
      </c>
      <c r="F145" s="27" t="str">
        <f t="shared" si="18"/>
        <v>N/A</v>
      </c>
      <c r="G145" s="29">
        <v>24956178</v>
      </c>
      <c r="H145" s="27" t="str">
        <f t="shared" si="19"/>
        <v>N/A</v>
      </c>
      <c r="I145" s="8">
        <v>-2.79</v>
      </c>
      <c r="J145" s="8">
        <v>-32.799999999999997</v>
      </c>
      <c r="K145" s="28" t="s">
        <v>739</v>
      </c>
      <c r="L145" s="112" t="str">
        <f t="shared" si="20"/>
        <v>No</v>
      </c>
    </row>
    <row r="146" spans="1:12" x14ac:dyDescent="0.2">
      <c r="A146" s="135" t="s">
        <v>595</v>
      </c>
      <c r="B146" s="22" t="s">
        <v>213</v>
      </c>
      <c r="C146" s="23">
        <v>8611</v>
      </c>
      <c r="D146" s="27" t="str">
        <f t="shared" si="17"/>
        <v>N/A</v>
      </c>
      <c r="E146" s="23">
        <v>8558</v>
      </c>
      <c r="F146" s="27" t="str">
        <f t="shared" si="18"/>
        <v>N/A</v>
      </c>
      <c r="G146" s="23">
        <v>8784</v>
      </c>
      <c r="H146" s="27" t="str">
        <f t="shared" si="19"/>
        <v>N/A</v>
      </c>
      <c r="I146" s="8">
        <v>-0.61499999999999999</v>
      </c>
      <c r="J146" s="8">
        <v>2.641</v>
      </c>
      <c r="K146" s="28" t="s">
        <v>739</v>
      </c>
      <c r="L146" s="112" t="str">
        <f t="shared" si="20"/>
        <v>Yes</v>
      </c>
    </row>
    <row r="147" spans="1:12" ht="25.5" x14ac:dyDescent="0.2">
      <c r="A147" s="135" t="s">
        <v>1342</v>
      </c>
      <c r="B147" s="22" t="s">
        <v>213</v>
      </c>
      <c r="C147" s="29">
        <v>4434.8577401000002</v>
      </c>
      <c r="D147" s="27" t="str">
        <f t="shared" si="17"/>
        <v>N/A</v>
      </c>
      <c r="E147" s="29">
        <v>4337.6687309999998</v>
      </c>
      <c r="F147" s="27" t="str">
        <f t="shared" si="18"/>
        <v>N/A</v>
      </c>
      <c r="G147" s="29">
        <v>2841.0949454000001</v>
      </c>
      <c r="H147" s="27" t="str">
        <f t="shared" si="19"/>
        <v>N/A</v>
      </c>
      <c r="I147" s="8">
        <v>-2.19</v>
      </c>
      <c r="J147" s="8">
        <v>-34.5</v>
      </c>
      <c r="K147" s="28" t="s">
        <v>739</v>
      </c>
      <c r="L147" s="112" t="str">
        <f t="shared" si="20"/>
        <v>No</v>
      </c>
    </row>
    <row r="148" spans="1:12" ht="25.5" x14ac:dyDescent="0.2">
      <c r="A148" s="135" t="s">
        <v>596</v>
      </c>
      <c r="B148" s="22" t="s">
        <v>213</v>
      </c>
      <c r="C148" s="29">
        <v>6780889</v>
      </c>
      <c r="D148" s="27" t="str">
        <f t="shared" si="17"/>
        <v>N/A</v>
      </c>
      <c r="E148" s="29">
        <v>3997742</v>
      </c>
      <c r="F148" s="27" t="str">
        <f t="shared" si="18"/>
        <v>N/A</v>
      </c>
      <c r="G148" s="29">
        <v>4384852</v>
      </c>
      <c r="H148" s="27" t="str">
        <f t="shared" si="19"/>
        <v>N/A</v>
      </c>
      <c r="I148" s="8">
        <v>-41</v>
      </c>
      <c r="J148" s="8">
        <v>9.6829999999999998</v>
      </c>
      <c r="K148" s="28" t="s">
        <v>739</v>
      </c>
      <c r="L148" s="112" t="str">
        <f t="shared" si="20"/>
        <v>Yes</v>
      </c>
    </row>
    <row r="149" spans="1:12" x14ac:dyDescent="0.2">
      <c r="A149" s="135" t="s">
        <v>597</v>
      </c>
      <c r="B149" s="22" t="s">
        <v>213</v>
      </c>
      <c r="C149" s="23">
        <v>518</v>
      </c>
      <c r="D149" s="27" t="str">
        <f t="shared" si="17"/>
        <v>N/A</v>
      </c>
      <c r="E149" s="23">
        <v>529</v>
      </c>
      <c r="F149" s="27" t="str">
        <f t="shared" si="18"/>
        <v>N/A</v>
      </c>
      <c r="G149" s="23">
        <v>390</v>
      </c>
      <c r="H149" s="27" t="str">
        <f t="shared" si="19"/>
        <v>N/A</v>
      </c>
      <c r="I149" s="8">
        <v>2.1240000000000001</v>
      </c>
      <c r="J149" s="8">
        <v>-26.3</v>
      </c>
      <c r="K149" s="28" t="s">
        <v>739</v>
      </c>
      <c r="L149" s="112" t="str">
        <f t="shared" si="20"/>
        <v>Yes</v>
      </c>
    </row>
    <row r="150" spans="1:12" ht="25.5" x14ac:dyDescent="0.2">
      <c r="A150" s="144" t="s">
        <v>1343</v>
      </c>
      <c r="B150" s="22" t="s">
        <v>213</v>
      </c>
      <c r="C150" s="29">
        <v>13090.519305</v>
      </c>
      <c r="D150" s="27" t="str">
        <f t="shared" si="17"/>
        <v>N/A</v>
      </c>
      <c r="E150" s="29">
        <v>7557.1682419999997</v>
      </c>
      <c r="F150" s="27" t="str">
        <f t="shared" si="18"/>
        <v>N/A</v>
      </c>
      <c r="G150" s="29">
        <v>11243.210256</v>
      </c>
      <c r="H150" s="27" t="str">
        <f t="shared" si="19"/>
        <v>N/A</v>
      </c>
      <c r="I150" s="8">
        <v>-42.3</v>
      </c>
      <c r="J150" s="8">
        <v>48.78</v>
      </c>
      <c r="K150" s="28" t="s">
        <v>739</v>
      </c>
      <c r="L150" s="112" t="str">
        <f t="shared" si="20"/>
        <v>No</v>
      </c>
    </row>
    <row r="151" spans="1:12" ht="25.5" x14ac:dyDescent="0.2">
      <c r="A151" s="144" t="s">
        <v>1344</v>
      </c>
      <c r="B151" s="22" t="s">
        <v>213</v>
      </c>
      <c r="C151" s="29">
        <v>1119.5725556</v>
      </c>
      <c r="D151" s="27" t="str">
        <f t="shared" ref="D151:D170" si="21">IF($B151="N/A","N/A",IF(C151&gt;10,"No",IF(C151&lt;-10,"No","Yes")))</f>
        <v>N/A</v>
      </c>
      <c r="E151" s="29">
        <v>924.38567436000005</v>
      </c>
      <c r="F151" s="27" t="str">
        <f t="shared" ref="F151:F170" si="22">IF($B151="N/A","N/A",IF(E151&gt;10,"No",IF(E151&lt;-10,"No","Yes")))</f>
        <v>N/A</v>
      </c>
      <c r="G151" s="29">
        <v>813.97636320000004</v>
      </c>
      <c r="H151" s="27" t="str">
        <f t="shared" ref="H151:H170" si="23">IF($B151="N/A","N/A",IF(G151&gt;10,"No",IF(G151&lt;-10,"No","Yes")))</f>
        <v>N/A</v>
      </c>
      <c r="I151" s="8">
        <v>-17.399999999999999</v>
      </c>
      <c r="J151" s="8">
        <v>-11.9</v>
      </c>
      <c r="K151" s="28" t="s">
        <v>739</v>
      </c>
      <c r="L151" s="112" t="str">
        <f t="shared" ref="L151:L170" si="24">IF(J151="Div by 0", "N/A", IF(K151="N/A","N/A", IF(J151&gt;VALUE(MID(K151,1,2)), "No", IF(J151&lt;-1*VALUE(MID(K151,1,2)), "No", "Yes"))))</f>
        <v>Yes</v>
      </c>
    </row>
    <row r="152" spans="1:12" ht="25.5" x14ac:dyDescent="0.2">
      <c r="A152" s="144" t="s">
        <v>1345</v>
      </c>
      <c r="B152" s="22" t="s">
        <v>213</v>
      </c>
      <c r="C152" s="29">
        <v>297.42547603000003</v>
      </c>
      <c r="D152" s="27" t="str">
        <f t="shared" si="21"/>
        <v>N/A</v>
      </c>
      <c r="E152" s="29">
        <v>928.24741641000003</v>
      </c>
      <c r="F152" s="27" t="str">
        <f t="shared" si="22"/>
        <v>N/A</v>
      </c>
      <c r="G152" s="29">
        <v>812.57863500999997</v>
      </c>
      <c r="H152" s="27" t="str">
        <f t="shared" si="23"/>
        <v>N/A</v>
      </c>
      <c r="I152" s="8">
        <v>212.1</v>
      </c>
      <c r="J152" s="8">
        <v>-12.5</v>
      </c>
      <c r="K152" s="28" t="s">
        <v>739</v>
      </c>
      <c r="L152" s="112" t="str">
        <f t="shared" si="24"/>
        <v>Yes</v>
      </c>
    </row>
    <row r="153" spans="1:12" ht="25.5" x14ac:dyDescent="0.2">
      <c r="A153" s="144" t="s">
        <v>1346</v>
      </c>
      <c r="B153" s="22" t="s">
        <v>213</v>
      </c>
      <c r="C153" s="29">
        <v>2326.8975701999998</v>
      </c>
      <c r="D153" s="27" t="str">
        <f t="shared" si="21"/>
        <v>N/A</v>
      </c>
      <c r="E153" s="29">
        <v>1800.5818498000001</v>
      </c>
      <c r="F153" s="27" t="str">
        <f t="shared" si="22"/>
        <v>N/A</v>
      </c>
      <c r="G153" s="29">
        <v>3649.0159536000001</v>
      </c>
      <c r="H153" s="27" t="str">
        <f t="shared" si="23"/>
        <v>N/A</v>
      </c>
      <c r="I153" s="8">
        <v>-22.6</v>
      </c>
      <c r="J153" s="8">
        <v>102.7</v>
      </c>
      <c r="K153" s="28" t="s">
        <v>739</v>
      </c>
      <c r="L153" s="112" t="str">
        <f t="shared" si="24"/>
        <v>No</v>
      </c>
    </row>
    <row r="154" spans="1:12" ht="25.5" x14ac:dyDescent="0.2">
      <c r="A154" s="144" t="s">
        <v>1347</v>
      </c>
      <c r="B154" s="22" t="s">
        <v>213</v>
      </c>
      <c r="C154" s="29">
        <v>22.801605167999998</v>
      </c>
      <c r="D154" s="27" t="str">
        <f t="shared" si="21"/>
        <v>N/A</v>
      </c>
      <c r="E154" s="29">
        <v>16.056653490999999</v>
      </c>
      <c r="F154" s="27" t="str">
        <f t="shared" si="22"/>
        <v>N/A</v>
      </c>
      <c r="G154" s="29">
        <v>88.969104451999996</v>
      </c>
      <c r="H154" s="27" t="str">
        <f t="shared" si="23"/>
        <v>N/A</v>
      </c>
      <c r="I154" s="8">
        <v>-29.6</v>
      </c>
      <c r="J154" s="8">
        <v>454.1</v>
      </c>
      <c r="K154" s="28" t="s">
        <v>739</v>
      </c>
      <c r="L154" s="112" t="str">
        <f t="shared" si="24"/>
        <v>No</v>
      </c>
    </row>
    <row r="155" spans="1:12" ht="25.5" x14ac:dyDescent="0.2">
      <c r="A155" s="135" t="s">
        <v>1348</v>
      </c>
      <c r="B155" s="22" t="s">
        <v>213</v>
      </c>
      <c r="C155" s="29">
        <v>62.074572818999997</v>
      </c>
      <c r="D155" s="27" t="str">
        <f t="shared" si="21"/>
        <v>N/A</v>
      </c>
      <c r="E155" s="29">
        <v>63.162372677999997</v>
      </c>
      <c r="F155" s="27" t="str">
        <f t="shared" si="22"/>
        <v>N/A</v>
      </c>
      <c r="G155" s="29">
        <v>12.471352456</v>
      </c>
      <c r="H155" s="27" t="str">
        <f t="shared" si="23"/>
        <v>N/A</v>
      </c>
      <c r="I155" s="8">
        <v>1.752</v>
      </c>
      <c r="J155" s="8">
        <v>-80.3</v>
      </c>
      <c r="K155" s="28" t="s">
        <v>739</v>
      </c>
      <c r="L155" s="112" t="str">
        <f t="shared" si="24"/>
        <v>No</v>
      </c>
    </row>
    <row r="156" spans="1:12" ht="25.5" x14ac:dyDescent="0.2">
      <c r="A156" s="135" t="s">
        <v>1349</v>
      </c>
      <c r="B156" s="22" t="s">
        <v>213</v>
      </c>
      <c r="C156" s="29">
        <v>1496.5211913999999</v>
      </c>
      <c r="D156" s="27" t="str">
        <f t="shared" si="21"/>
        <v>N/A</v>
      </c>
      <c r="E156" s="29">
        <v>1272.8134583999999</v>
      </c>
      <c r="F156" s="27" t="str">
        <f t="shared" si="22"/>
        <v>N/A</v>
      </c>
      <c r="G156" s="29">
        <v>1421.5924616</v>
      </c>
      <c r="H156" s="27" t="str">
        <f t="shared" si="23"/>
        <v>N/A</v>
      </c>
      <c r="I156" s="8">
        <v>-14.9</v>
      </c>
      <c r="J156" s="8">
        <v>11.69</v>
      </c>
      <c r="K156" s="28" t="s">
        <v>739</v>
      </c>
      <c r="L156" s="112" t="str">
        <f t="shared" si="24"/>
        <v>Yes</v>
      </c>
    </row>
    <row r="157" spans="1:12" ht="25.5" x14ac:dyDescent="0.2">
      <c r="A157" s="135" t="s">
        <v>1350</v>
      </c>
      <c r="B157" s="22" t="s">
        <v>213</v>
      </c>
      <c r="C157" s="29">
        <v>1507.0321733000001</v>
      </c>
      <c r="D157" s="27" t="str">
        <f t="shared" si="21"/>
        <v>N/A</v>
      </c>
      <c r="E157" s="29">
        <v>2302.0121580999999</v>
      </c>
      <c r="F157" s="27" t="str">
        <f t="shared" si="22"/>
        <v>N/A</v>
      </c>
      <c r="G157" s="29">
        <v>7958.6557863999997</v>
      </c>
      <c r="H157" s="27" t="str">
        <f t="shared" si="23"/>
        <v>N/A</v>
      </c>
      <c r="I157" s="8">
        <v>52.75</v>
      </c>
      <c r="J157" s="8">
        <v>245.7</v>
      </c>
      <c r="K157" s="28" t="s">
        <v>739</v>
      </c>
      <c r="L157" s="112" t="str">
        <f t="shared" si="24"/>
        <v>No</v>
      </c>
    </row>
    <row r="158" spans="1:12" ht="25.5" x14ac:dyDescent="0.2">
      <c r="A158" s="135" t="s">
        <v>1351</v>
      </c>
      <c r="B158" s="22" t="s">
        <v>213</v>
      </c>
      <c r="C158" s="29">
        <v>2943.4066819999998</v>
      </c>
      <c r="D158" s="27" t="str">
        <f t="shared" si="21"/>
        <v>N/A</v>
      </c>
      <c r="E158" s="29">
        <v>2415.2430525</v>
      </c>
      <c r="F158" s="27" t="str">
        <f t="shared" si="22"/>
        <v>N/A</v>
      </c>
      <c r="G158" s="29">
        <v>5979.1099346999999</v>
      </c>
      <c r="H158" s="27" t="str">
        <f t="shared" si="23"/>
        <v>N/A</v>
      </c>
      <c r="I158" s="8">
        <v>-17.899999999999999</v>
      </c>
      <c r="J158" s="8">
        <v>147.6</v>
      </c>
      <c r="K158" s="28" t="s">
        <v>739</v>
      </c>
      <c r="L158" s="112" t="str">
        <f t="shared" si="24"/>
        <v>No</v>
      </c>
    </row>
    <row r="159" spans="1:12" ht="25.5" x14ac:dyDescent="0.2">
      <c r="A159" s="135" t="s">
        <v>1352</v>
      </c>
      <c r="B159" s="22" t="s">
        <v>213</v>
      </c>
      <c r="C159" s="29">
        <v>83.467945580999995</v>
      </c>
      <c r="D159" s="27" t="str">
        <f t="shared" si="21"/>
        <v>N/A</v>
      </c>
      <c r="E159" s="29">
        <v>44.401540488000002</v>
      </c>
      <c r="F159" s="27" t="str">
        <f t="shared" si="22"/>
        <v>N/A</v>
      </c>
      <c r="G159" s="29">
        <v>37.306585407</v>
      </c>
      <c r="H159" s="27" t="str">
        <f t="shared" si="23"/>
        <v>N/A</v>
      </c>
      <c r="I159" s="8">
        <v>-46.8</v>
      </c>
      <c r="J159" s="8">
        <v>-16</v>
      </c>
      <c r="K159" s="28" t="s">
        <v>739</v>
      </c>
      <c r="L159" s="112" t="str">
        <f t="shared" si="24"/>
        <v>Yes</v>
      </c>
    </row>
    <row r="160" spans="1:12" ht="25.5" x14ac:dyDescent="0.2">
      <c r="A160" s="144" t="s">
        <v>1353</v>
      </c>
      <c r="B160" s="22" t="s">
        <v>213</v>
      </c>
      <c r="C160" s="29">
        <v>2.0482064000000001E-2</v>
      </c>
      <c r="D160" s="27" t="str">
        <f t="shared" si="21"/>
        <v>N/A</v>
      </c>
      <c r="E160" s="29">
        <v>0.14547633309999999</v>
      </c>
      <c r="F160" s="27" t="str">
        <f t="shared" si="22"/>
        <v>N/A</v>
      </c>
      <c r="G160" s="29">
        <v>8.2329757000000003E-2</v>
      </c>
      <c r="H160" s="27" t="str">
        <f t="shared" si="23"/>
        <v>N/A</v>
      </c>
      <c r="I160" s="8">
        <v>610.29999999999995</v>
      </c>
      <c r="J160" s="8">
        <v>-43.4</v>
      </c>
      <c r="K160" s="28" t="s">
        <v>739</v>
      </c>
      <c r="L160" s="112" t="str">
        <f t="shared" si="24"/>
        <v>No</v>
      </c>
    </row>
    <row r="161" spans="1:12" x14ac:dyDescent="0.2">
      <c r="A161" s="144" t="s">
        <v>1354</v>
      </c>
      <c r="B161" s="22" t="s">
        <v>213</v>
      </c>
      <c r="C161" s="29">
        <v>490.64540247000002</v>
      </c>
      <c r="D161" s="27" t="str">
        <f t="shared" si="21"/>
        <v>N/A</v>
      </c>
      <c r="E161" s="29">
        <v>495.37146365000001</v>
      </c>
      <c r="F161" s="27" t="str">
        <f t="shared" si="22"/>
        <v>N/A</v>
      </c>
      <c r="G161" s="29">
        <v>458.17153307000001</v>
      </c>
      <c r="H161" s="27" t="str">
        <f t="shared" si="23"/>
        <v>N/A</v>
      </c>
      <c r="I161" s="8">
        <v>0.96319999999999995</v>
      </c>
      <c r="J161" s="8">
        <v>-7.51</v>
      </c>
      <c r="K161" s="28" t="s">
        <v>739</v>
      </c>
      <c r="L161" s="112" t="str">
        <f t="shared" si="24"/>
        <v>Yes</v>
      </c>
    </row>
    <row r="162" spans="1:12" x14ac:dyDescent="0.2">
      <c r="A162" s="144" t="s">
        <v>1355</v>
      </c>
      <c r="B162" s="22" t="s">
        <v>213</v>
      </c>
      <c r="C162" s="29">
        <v>153.75246225000001</v>
      </c>
      <c r="D162" s="27" t="str">
        <f t="shared" si="21"/>
        <v>N/A</v>
      </c>
      <c r="E162" s="29">
        <v>264.79696049</v>
      </c>
      <c r="F162" s="27" t="str">
        <f t="shared" si="22"/>
        <v>N/A</v>
      </c>
      <c r="G162" s="29">
        <v>525.08160237000004</v>
      </c>
      <c r="H162" s="27" t="str">
        <f t="shared" si="23"/>
        <v>N/A</v>
      </c>
      <c r="I162" s="8">
        <v>72.22</v>
      </c>
      <c r="J162" s="8">
        <v>98.3</v>
      </c>
      <c r="K162" s="28" t="s">
        <v>739</v>
      </c>
      <c r="L162" s="112" t="str">
        <f t="shared" si="24"/>
        <v>No</v>
      </c>
    </row>
    <row r="163" spans="1:12" ht="25.5" x14ac:dyDescent="0.2">
      <c r="A163" s="144" t="s">
        <v>1706</v>
      </c>
      <c r="B163" s="22" t="s">
        <v>213</v>
      </c>
      <c r="C163" s="29">
        <v>783.23669878999999</v>
      </c>
      <c r="D163" s="27" t="str">
        <f t="shared" si="21"/>
        <v>N/A</v>
      </c>
      <c r="E163" s="29">
        <v>763.33434650000004</v>
      </c>
      <c r="F163" s="27" t="str">
        <f t="shared" si="22"/>
        <v>N/A</v>
      </c>
      <c r="G163" s="29">
        <v>1684.0017404</v>
      </c>
      <c r="H163" s="27" t="str">
        <f t="shared" si="23"/>
        <v>N/A</v>
      </c>
      <c r="I163" s="8">
        <v>-2.54</v>
      </c>
      <c r="J163" s="8">
        <v>120.6</v>
      </c>
      <c r="K163" s="28" t="s">
        <v>739</v>
      </c>
      <c r="L163" s="112" t="str">
        <f t="shared" si="24"/>
        <v>No</v>
      </c>
    </row>
    <row r="164" spans="1:12" x14ac:dyDescent="0.2">
      <c r="A164" s="144" t="s">
        <v>1356</v>
      </c>
      <c r="B164" s="22" t="s">
        <v>213</v>
      </c>
      <c r="C164" s="29">
        <v>59.49300186</v>
      </c>
      <c r="D164" s="27" t="str">
        <f t="shared" si="21"/>
        <v>N/A</v>
      </c>
      <c r="E164" s="29">
        <v>72.176852132999997</v>
      </c>
      <c r="F164" s="27" t="str">
        <f t="shared" si="22"/>
        <v>N/A</v>
      </c>
      <c r="G164" s="29">
        <v>64.742593533000004</v>
      </c>
      <c r="H164" s="27" t="str">
        <f t="shared" si="23"/>
        <v>N/A</v>
      </c>
      <c r="I164" s="8">
        <v>21.32</v>
      </c>
      <c r="J164" s="8">
        <v>-10.3</v>
      </c>
      <c r="K164" s="28" t="s">
        <v>739</v>
      </c>
      <c r="L164" s="112" t="str">
        <f t="shared" si="24"/>
        <v>Yes</v>
      </c>
    </row>
    <row r="165" spans="1:12" x14ac:dyDescent="0.2">
      <c r="A165" s="144" t="s">
        <v>1357</v>
      </c>
      <c r="B165" s="22" t="s">
        <v>213</v>
      </c>
      <c r="C165" s="29">
        <v>472.98517595999999</v>
      </c>
      <c r="D165" s="27" t="str">
        <f t="shared" si="21"/>
        <v>N/A</v>
      </c>
      <c r="E165" s="29">
        <v>449.59652487</v>
      </c>
      <c r="F165" s="27" t="str">
        <f t="shared" si="22"/>
        <v>N/A</v>
      </c>
      <c r="G165" s="29">
        <v>177.22655280999999</v>
      </c>
      <c r="H165" s="27" t="str">
        <f t="shared" si="23"/>
        <v>N/A</v>
      </c>
      <c r="I165" s="8">
        <v>-4.9400000000000004</v>
      </c>
      <c r="J165" s="8">
        <v>-60.6</v>
      </c>
      <c r="K165" s="28" t="s">
        <v>739</v>
      </c>
      <c r="L165" s="112" t="str">
        <f t="shared" si="24"/>
        <v>No</v>
      </c>
    </row>
    <row r="166" spans="1:12" x14ac:dyDescent="0.2">
      <c r="A166" s="144" t="s">
        <v>1358</v>
      </c>
      <c r="B166" s="22" t="s">
        <v>213</v>
      </c>
      <c r="C166" s="29">
        <v>3830.3905476</v>
      </c>
      <c r="D166" s="27" t="str">
        <f t="shared" si="21"/>
        <v>N/A</v>
      </c>
      <c r="E166" s="29">
        <v>4041.1150179000001</v>
      </c>
      <c r="F166" s="27" t="str">
        <f t="shared" si="22"/>
        <v>N/A</v>
      </c>
      <c r="G166" s="29">
        <v>4359.5444324</v>
      </c>
      <c r="H166" s="27" t="str">
        <f t="shared" si="23"/>
        <v>N/A</v>
      </c>
      <c r="I166" s="8">
        <v>5.5010000000000003</v>
      </c>
      <c r="J166" s="8">
        <v>7.88</v>
      </c>
      <c r="K166" s="28" t="s">
        <v>739</v>
      </c>
      <c r="L166" s="112" t="str">
        <f t="shared" si="24"/>
        <v>Yes</v>
      </c>
    </row>
    <row r="167" spans="1:12" x14ac:dyDescent="0.2">
      <c r="A167" s="175" t="s">
        <v>1359</v>
      </c>
      <c r="B167" s="22" t="s">
        <v>213</v>
      </c>
      <c r="C167" s="29">
        <v>657.90610636999997</v>
      </c>
      <c r="D167" s="27" t="str">
        <f t="shared" si="21"/>
        <v>N/A</v>
      </c>
      <c r="E167" s="29">
        <v>1316.1063830000001</v>
      </c>
      <c r="F167" s="27" t="str">
        <f t="shared" si="22"/>
        <v>N/A</v>
      </c>
      <c r="G167" s="29">
        <v>4247.0860534000003</v>
      </c>
      <c r="H167" s="27" t="str">
        <f t="shared" si="23"/>
        <v>N/A</v>
      </c>
      <c r="I167" s="8">
        <v>100</v>
      </c>
      <c r="J167" s="8">
        <v>222.7</v>
      </c>
      <c r="K167" s="28" t="s">
        <v>739</v>
      </c>
      <c r="L167" s="112" t="str">
        <f t="shared" si="24"/>
        <v>No</v>
      </c>
    </row>
    <row r="168" spans="1:12" x14ac:dyDescent="0.2">
      <c r="A168" s="175" t="s">
        <v>1360</v>
      </c>
      <c r="B168" s="22" t="s">
        <v>213</v>
      </c>
      <c r="C168" s="29">
        <v>7499.7092585</v>
      </c>
      <c r="D168" s="27" t="str">
        <f t="shared" si="21"/>
        <v>N/A</v>
      </c>
      <c r="E168" s="29">
        <v>7492.0906968999998</v>
      </c>
      <c r="F168" s="27" t="str">
        <f t="shared" si="22"/>
        <v>N/A</v>
      </c>
      <c r="G168" s="29">
        <v>17325.211748000002</v>
      </c>
      <c r="H168" s="27" t="str">
        <f t="shared" si="23"/>
        <v>N/A</v>
      </c>
      <c r="I168" s="8">
        <v>-0.10199999999999999</v>
      </c>
      <c r="J168" s="8">
        <v>131.19999999999999</v>
      </c>
      <c r="K168" s="28" t="s">
        <v>739</v>
      </c>
      <c r="L168" s="112" t="str">
        <f t="shared" si="24"/>
        <v>No</v>
      </c>
    </row>
    <row r="169" spans="1:12" x14ac:dyDescent="0.2">
      <c r="A169" s="175" t="s">
        <v>1361</v>
      </c>
      <c r="B169" s="22" t="s">
        <v>213</v>
      </c>
      <c r="C169" s="29">
        <v>990.34315357000003</v>
      </c>
      <c r="D169" s="27" t="str">
        <f t="shared" si="21"/>
        <v>N/A</v>
      </c>
      <c r="E169" s="29">
        <v>1025.2955305999999</v>
      </c>
      <c r="F169" s="27" t="str">
        <f t="shared" si="22"/>
        <v>N/A</v>
      </c>
      <c r="G169" s="29">
        <v>895.36456745999999</v>
      </c>
      <c r="H169" s="27" t="str">
        <f t="shared" si="23"/>
        <v>N/A</v>
      </c>
      <c r="I169" s="8">
        <v>3.5289999999999999</v>
      </c>
      <c r="J169" s="8">
        <v>-12.7</v>
      </c>
      <c r="K169" s="28" t="s">
        <v>739</v>
      </c>
      <c r="L169" s="112" t="str">
        <f t="shared" si="24"/>
        <v>Yes</v>
      </c>
    </row>
    <row r="170" spans="1:12" x14ac:dyDescent="0.2">
      <c r="A170" s="175" t="s">
        <v>1362</v>
      </c>
      <c r="B170" s="22" t="s">
        <v>213</v>
      </c>
      <c r="C170" s="29">
        <v>278.37535363000001</v>
      </c>
      <c r="D170" s="27" t="str">
        <f t="shared" si="21"/>
        <v>N/A</v>
      </c>
      <c r="E170" s="29">
        <v>525.11192330999995</v>
      </c>
      <c r="F170" s="27" t="str">
        <f t="shared" si="22"/>
        <v>N/A</v>
      </c>
      <c r="G170" s="29">
        <v>827.19947448999994</v>
      </c>
      <c r="H170" s="27" t="str">
        <f t="shared" si="23"/>
        <v>N/A</v>
      </c>
      <c r="I170" s="8">
        <v>88.63</v>
      </c>
      <c r="J170" s="8">
        <v>57.53</v>
      </c>
      <c r="K170" s="28" t="s">
        <v>739</v>
      </c>
      <c r="L170" s="112" t="str">
        <f t="shared" si="24"/>
        <v>No</v>
      </c>
    </row>
    <row r="171" spans="1:12" x14ac:dyDescent="0.2">
      <c r="A171" s="175" t="s">
        <v>85</v>
      </c>
      <c r="B171" s="22" t="s">
        <v>213</v>
      </c>
      <c r="C171" s="4">
        <v>4.1120497136000003</v>
      </c>
      <c r="D171" s="27" t="str">
        <f t="shared" ref="D171:D202" si="25">IF($B171="N/A","N/A",IF(C171&gt;10,"No",IF(C171&lt;-10,"No","Yes")))</f>
        <v>N/A</v>
      </c>
      <c r="E171" s="4">
        <v>3.6963506700000002</v>
      </c>
      <c r="F171" s="27" t="str">
        <f t="shared" ref="F171:F202" si="26">IF($B171="N/A","N/A",IF(E171&gt;10,"No",IF(E171&lt;-10,"No","Yes")))</f>
        <v>N/A</v>
      </c>
      <c r="G171" s="4">
        <v>3.5576109298</v>
      </c>
      <c r="H171" s="27" t="str">
        <f t="shared" ref="H171:H202" si="27">IF($B171="N/A","N/A",IF(G171&gt;10,"No",IF(G171&lt;-10,"No","Yes")))</f>
        <v>N/A</v>
      </c>
      <c r="I171" s="8">
        <v>-10.1</v>
      </c>
      <c r="J171" s="8">
        <v>-3.75</v>
      </c>
      <c r="K171" s="28" t="s">
        <v>739</v>
      </c>
      <c r="L171" s="112" t="str">
        <f t="shared" ref="L171:L202" si="28">IF(J171="Div by 0", "N/A", IF(K171="N/A","N/A", IF(J171&gt;VALUE(MID(K171,1,2)), "No", IF(J171&lt;-1*VALUE(MID(K171,1,2)), "No", "Yes"))))</f>
        <v>Yes</v>
      </c>
    </row>
    <row r="172" spans="1:12" x14ac:dyDescent="0.2">
      <c r="A172" s="175" t="s">
        <v>465</v>
      </c>
      <c r="B172" s="22" t="s">
        <v>213</v>
      </c>
      <c r="C172" s="4">
        <v>2.3965856860999999</v>
      </c>
      <c r="D172" s="27" t="str">
        <f t="shared" si="25"/>
        <v>N/A</v>
      </c>
      <c r="E172" s="4">
        <v>4.3161094225000003</v>
      </c>
      <c r="F172" s="27" t="str">
        <f t="shared" si="26"/>
        <v>N/A</v>
      </c>
      <c r="G172" s="4">
        <v>9.6439169139000001</v>
      </c>
      <c r="H172" s="27" t="str">
        <f t="shared" si="27"/>
        <v>N/A</v>
      </c>
      <c r="I172" s="8">
        <v>80.09</v>
      </c>
      <c r="J172" s="8">
        <v>123.4</v>
      </c>
      <c r="K172" s="28" t="s">
        <v>739</v>
      </c>
      <c r="L172" s="112" t="str">
        <f t="shared" si="28"/>
        <v>No</v>
      </c>
    </row>
    <row r="173" spans="1:12" x14ac:dyDescent="0.2">
      <c r="A173" s="175" t="s">
        <v>466</v>
      </c>
      <c r="B173" s="22" t="s">
        <v>213</v>
      </c>
      <c r="C173" s="4">
        <v>7.5513196480999998</v>
      </c>
      <c r="D173" s="27" t="str">
        <f t="shared" si="25"/>
        <v>N/A</v>
      </c>
      <c r="E173" s="4">
        <v>6.3069908815</v>
      </c>
      <c r="F173" s="27" t="str">
        <f t="shared" si="26"/>
        <v>N/A</v>
      </c>
      <c r="G173" s="4">
        <v>12.501812908</v>
      </c>
      <c r="H173" s="27" t="str">
        <f t="shared" si="27"/>
        <v>N/A</v>
      </c>
      <c r="I173" s="8">
        <v>-16.5</v>
      </c>
      <c r="J173" s="8">
        <v>98.22</v>
      </c>
      <c r="K173" s="28" t="s">
        <v>739</v>
      </c>
      <c r="L173" s="112" t="str">
        <f t="shared" si="28"/>
        <v>No</v>
      </c>
    </row>
    <row r="174" spans="1:12" x14ac:dyDescent="0.2">
      <c r="A174" s="135" t="s">
        <v>467</v>
      </c>
      <c r="B174" s="22" t="s">
        <v>213</v>
      </c>
      <c r="C174" s="4">
        <v>0.78300871100000002</v>
      </c>
      <c r="D174" s="27" t="str">
        <f t="shared" si="25"/>
        <v>N/A</v>
      </c>
      <c r="E174" s="4">
        <v>0.61822235739999998</v>
      </c>
      <c r="F174" s="27" t="str">
        <f t="shared" si="26"/>
        <v>N/A</v>
      </c>
      <c r="G174" s="4">
        <v>1.2273573726</v>
      </c>
      <c r="H174" s="27" t="str">
        <f t="shared" si="27"/>
        <v>N/A</v>
      </c>
      <c r="I174" s="8">
        <v>-21</v>
      </c>
      <c r="J174" s="8">
        <v>98.53</v>
      </c>
      <c r="K174" s="28" t="s">
        <v>739</v>
      </c>
      <c r="L174" s="112" t="str">
        <f t="shared" si="28"/>
        <v>No</v>
      </c>
    </row>
    <row r="175" spans="1:12" x14ac:dyDescent="0.2">
      <c r="A175" s="135" t="s">
        <v>468</v>
      </c>
      <c r="B175" s="22" t="s">
        <v>213</v>
      </c>
      <c r="C175" s="4">
        <v>1.1202896911</v>
      </c>
      <c r="D175" s="27" t="str">
        <f t="shared" si="25"/>
        <v>N/A</v>
      </c>
      <c r="E175" s="4">
        <v>1.4499700418999999</v>
      </c>
      <c r="F175" s="27" t="str">
        <f t="shared" si="26"/>
        <v>N/A</v>
      </c>
      <c r="G175" s="4">
        <v>0.7663674184</v>
      </c>
      <c r="H175" s="27" t="str">
        <f t="shared" si="27"/>
        <v>N/A</v>
      </c>
      <c r="I175" s="8">
        <v>29.43</v>
      </c>
      <c r="J175" s="8">
        <v>-47.1</v>
      </c>
      <c r="K175" s="28" t="s">
        <v>739</v>
      </c>
      <c r="L175" s="112" t="str">
        <f t="shared" si="28"/>
        <v>No</v>
      </c>
    </row>
    <row r="176" spans="1:12" x14ac:dyDescent="0.2">
      <c r="A176" s="135" t="s">
        <v>1363</v>
      </c>
      <c r="B176" s="22" t="s">
        <v>213</v>
      </c>
      <c r="C176" s="4">
        <v>1.9807748325000001</v>
      </c>
      <c r="D176" s="27" t="str">
        <f t="shared" si="25"/>
        <v>N/A</v>
      </c>
      <c r="E176" s="4">
        <v>1.6431127713</v>
      </c>
      <c r="F176" s="27" t="str">
        <f t="shared" si="26"/>
        <v>N/A</v>
      </c>
      <c r="G176" s="4">
        <v>1.638254141</v>
      </c>
      <c r="H176" s="27" t="str">
        <f t="shared" si="27"/>
        <v>N/A</v>
      </c>
      <c r="I176" s="8">
        <v>-17</v>
      </c>
      <c r="J176" s="8">
        <v>-0.29599999999999999</v>
      </c>
      <c r="K176" s="28" t="s">
        <v>739</v>
      </c>
      <c r="L176" s="112" t="str">
        <f t="shared" si="28"/>
        <v>Yes</v>
      </c>
    </row>
    <row r="177" spans="1:12" x14ac:dyDescent="0.2">
      <c r="A177" s="135" t="s">
        <v>1364</v>
      </c>
      <c r="B177" s="22" t="s">
        <v>213</v>
      </c>
      <c r="C177" s="4">
        <v>3.2829940905999999</v>
      </c>
      <c r="D177" s="27" t="str">
        <f t="shared" si="25"/>
        <v>N/A</v>
      </c>
      <c r="E177" s="4">
        <v>5.7142857142999999</v>
      </c>
      <c r="F177" s="27" t="str">
        <f t="shared" si="26"/>
        <v>N/A</v>
      </c>
      <c r="G177" s="4">
        <v>20.623145400999999</v>
      </c>
      <c r="H177" s="27" t="str">
        <f t="shared" si="27"/>
        <v>N/A</v>
      </c>
      <c r="I177" s="8">
        <v>74.06</v>
      </c>
      <c r="J177" s="8">
        <v>260.89999999999998</v>
      </c>
      <c r="K177" s="28" t="s">
        <v>739</v>
      </c>
      <c r="L177" s="112" t="str">
        <f t="shared" si="28"/>
        <v>No</v>
      </c>
    </row>
    <row r="178" spans="1:12" x14ac:dyDescent="0.2">
      <c r="A178" s="135" t="s">
        <v>1365</v>
      </c>
      <c r="B178" s="22" t="s">
        <v>213</v>
      </c>
      <c r="C178" s="4">
        <v>3.6342689568000002</v>
      </c>
      <c r="D178" s="27" t="str">
        <f t="shared" si="25"/>
        <v>N/A</v>
      </c>
      <c r="E178" s="4">
        <v>2.7464177159999998</v>
      </c>
      <c r="F178" s="27" t="str">
        <f t="shared" si="26"/>
        <v>N/A</v>
      </c>
      <c r="G178" s="4">
        <v>5.3807106599000001</v>
      </c>
      <c r="H178" s="27" t="str">
        <f t="shared" si="27"/>
        <v>N/A</v>
      </c>
      <c r="I178" s="8">
        <v>-24.4</v>
      </c>
      <c r="J178" s="8">
        <v>95.92</v>
      </c>
      <c r="K178" s="28" t="s">
        <v>739</v>
      </c>
      <c r="L178" s="112" t="str">
        <f t="shared" si="28"/>
        <v>No</v>
      </c>
    </row>
    <row r="179" spans="1:12" x14ac:dyDescent="0.2">
      <c r="A179" s="135" t="s">
        <v>1366</v>
      </c>
      <c r="B179" s="22" t="s">
        <v>213</v>
      </c>
      <c r="C179" s="4">
        <v>0.2055397866</v>
      </c>
      <c r="D179" s="27" t="str">
        <f t="shared" si="25"/>
        <v>N/A</v>
      </c>
      <c r="E179" s="4">
        <v>0.26350461130000002</v>
      </c>
      <c r="F179" s="27" t="str">
        <f t="shared" si="26"/>
        <v>N/A</v>
      </c>
      <c r="G179" s="4">
        <v>0.2539360081</v>
      </c>
      <c r="H179" s="27" t="str">
        <f t="shared" si="27"/>
        <v>N/A</v>
      </c>
      <c r="I179" s="8">
        <v>28.2</v>
      </c>
      <c r="J179" s="8">
        <v>-3.63</v>
      </c>
      <c r="K179" s="28" t="s">
        <v>739</v>
      </c>
      <c r="L179" s="112" t="str">
        <f t="shared" si="28"/>
        <v>Yes</v>
      </c>
    </row>
    <row r="180" spans="1:12" x14ac:dyDescent="0.2">
      <c r="A180" s="135" t="s">
        <v>1367</v>
      </c>
      <c r="B180" s="22" t="s">
        <v>213</v>
      </c>
      <c r="C180" s="4">
        <v>1.1316057500000001E-2</v>
      </c>
      <c r="D180" s="27" t="str">
        <f t="shared" si="25"/>
        <v>N/A</v>
      </c>
      <c r="E180" s="4">
        <v>3.5949670500000003E-2</v>
      </c>
      <c r="F180" s="27" t="str">
        <f t="shared" si="26"/>
        <v>N/A</v>
      </c>
      <c r="G180" s="4">
        <v>1.45974746E-2</v>
      </c>
      <c r="H180" s="27" t="str">
        <f t="shared" si="27"/>
        <v>N/A</v>
      </c>
      <c r="I180" s="8">
        <v>217.7</v>
      </c>
      <c r="J180" s="8">
        <v>-59.4</v>
      </c>
      <c r="K180" s="28" t="s">
        <v>739</v>
      </c>
      <c r="L180" s="112" t="str">
        <f t="shared" si="28"/>
        <v>No</v>
      </c>
    </row>
    <row r="181" spans="1:12" x14ac:dyDescent="0.2">
      <c r="A181" s="135" t="s">
        <v>86</v>
      </c>
      <c r="B181" s="22" t="s">
        <v>213</v>
      </c>
      <c r="C181" s="4">
        <v>0.24509803920000001</v>
      </c>
      <c r="D181" s="27" t="str">
        <f t="shared" si="25"/>
        <v>N/A</v>
      </c>
      <c r="E181" s="4">
        <v>0.15898251190000001</v>
      </c>
      <c r="F181" s="27" t="str">
        <f t="shared" si="26"/>
        <v>N/A</v>
      </c>
      <c r="G181" s="4">
        <v>9.2250922508999995</v>
      </c>
      <c r="H181" s="27" t="str">
        <f t="shared" si="27"/>
        <v>N/A</v>
      </c>
      <c r="I181" s="8">
        <v>-35.1</v>
      </c>
      <c r="J181" s="8">
        <v>5703</v>
      </c>
      <c r="K181" s="28" t="s">
        <v>739</v>
      </c>
      <c r="L181" s="112" t="str">
        <f t="shared" si="28"/>
        <v>No</v>
      </c>
    </row>
    <row r="182" spans="1:12" x14ac:dyDescent="0.2">
      <c r="A182" s="135" t="s">
        <v>87</v>
      </c>
      <c r="B182" s="22" t="s">
        <v>213</v>
      </c>
      <c r="C182" s="4">
        <v>37.001165161999999</v>
      </c>
      <c r="D182" s="27" t="str">
        <f t="shared" si="25"/>
        <v>N/A</v>
      </c>
      <c r="E182" s="4">
        <v>37.634858024000003</v>
      </c>
      <c r="F182" s="27" t="str">
        <f t="shared" si="26"/>
        <v>N/A</v>
      </c>
      <c r="G182" s="4">
        <v>37.746342642999998</v>
      </c>
      <c r="H182" s="27" t="str">
        <f t="shared" si="27"/>
        <v>N/A</v>
      </c>
      <c r="I182" s="8">
        <v>1.7130000000000001</v>
      </c>
      <c r="J182" s="8">
        <v>0.29620000000000002</v>
      </c>
      <c r="K182" s="28" t="s">
        <v>739</v>
      </c>
      <c r="L182" s="112" t="str">
        <f t="shared" si="28"/>
        <v>Yes</v>
      </c>
    </row>
    <row r="183" spans="1:12" x14ac:dyDescent="0.2">
      <c r="A183" s="135" t="s">
        <v>469</v>
      </c>
      <c r="B183" s="22" t="s">
        <v>213</v>
      </c>
      <c r="C183" s="4">
        <v>12.770847012000001</v>
      </c>
      <c r="D183" s="27" t="str">
        <f t="shared" si="25"/>
        <v>N/A</v>
      </c>
      <c r="E183" s="4">
        <v>22.310030394999998</v>
      </c>
      <c r="F183" s="27" t="str">
        <f t="shared" si="26"/>
        <v>N/A</v>
      </c>
      <c r="G183" s="4">
        <v>31.008902076999998</v>
      </c>
      <c r="H183" s="27" t="str">
        <f t="shared" si="27"/>
        <v>N/A</v>
      </c>
      <c r="I183" s="8">
        <v>74.69</v>
      </c>
      <c r="J183" s="8">
        <v>38.99</v>
      </c>
      <c r="K183" s="28" t="s">
        <v>739</v>
      </c>
      <c r="L183" s="112" t="str">
        <f t="shared" si="28"/>
        <v>No</v>
      </c>
    </row>
    <row r="184" spans="1:12" x14ac:dyDescent="0.2">
      <c r="A184" s="135" t="s">
        <v>470</v>
      </c>
      <c r="B184" s="22" t="s">
        <v>213</v>
      </c>
      <c r="C184" s="4">
        <v>33.745286970999999</v>
      </c>
      <c r="D184" s="27" t="str">
        <f t="shared" si="25"/>
        <v>N/A</v>
      </c>
      <c r="E184" s="4">
        <v>32.159140252</v>
      </c>
      <c r="F184" s="27" t="str">
        <f t="shared" si="26"/>
        <v>N/A</v>
      </c>
      <c r="G184" s="4">
        <v>60.536620739999996</v>
      </c>
      <c r="H184" s="27" t="str">
        <f t="shared" si="27"/>
        <v>N/A</v>
      </c>
      <c r="I184" s="8">
        <v>-4.7</v>
      </c>
      <c r="J184" s="8">
        <v>88.24</v>
      </c>
      <c r="K184" s="28" t="s">
        <v>739</v>
      </c>
      <c r="L184" s="112" t="str">
        <f t="shared" si="28"/>
        <v>No</v>
      </c>
    </row>
    <row r="185" spans="1:12" x14ac:dyDescent="0.2">
      <c r="A185" s="135" t="s">
        <v>471</v>
      </c>
      <c r="B185" s="22" t="s">
        <v>213</v>
      </c>
      <c r="C185" s="4">
        <v>36.272878536</v>
      </c>
      <c r="D185" s="27" t="str">
        <f t="shared" si="25"/>
        <v>N/A</v>
      </c>
      <c r="E185" s="4">
        <v>41.177662916999999</v>
      </c>
      <c r="F185" s="27" t="str">
        <f t="shared" si="26"/>
        <v>N/A</v>
      </c>
      <c r="G185" s="4">
        <v>37.38784493</v>
      </c>
      <c r="H185" s="27" t="str">
        <f t="shared" si="27"/>
        <v>N/A</v>
      </c>
      <c r="I185" s="8">
        <v>13.52</v>
      </c>
      <c r="J185" s="8">
        <v>-9.1999999999999993</v>
      </c>
      <c r="K185" s="28" t="s">
        <v>739</v>
      </c>
      <c r="L185" s="112" t="str">
        <f t="shared" si="28"/>
        <v>Yes</v>
      </c>
    </row>
    <row r="186" spans="1:12" x14ac:dyDescent="0.2">
      <c r="A186" s="135" t="s">
        <v>472</v>
      </c>
      <c r="B186" s="22" t="s">
        <v>213</v>
      </c>
      <c r="C186" s="4">
        <v>53.230734411999997</v>
      </c>
      <c r="D186" s="27" t="str">
        <f t="shared" si="25"/>
        <v>N/A</v>
      </c>
      <c r="E186" s="4">
        <v>48.556021569999999</v>
      </c>
      <c r="F186" s="27" t="str">
        <f t="shared" si="26"/>
        <v>N/A</v>
      </c>
      <c r="G186" s="4">
        <v>26.917743229999999</v>
      </c>
      <c r="H186" s="27" t="str">
        <f t="shared" si="27"/>
        <v>N/A</v>
      </c>
      <c r="I186" s="8">
        <v>-8.7799999999999994</v>
      </c>
      <c r="J186" s="8">
        <v>-44.6</v>
      </c>
      <c r="K186" s="28" t="s">
        <v>739</v>
      </c>
      <c r="L186" s="112" t="str">
        <f t="shared" si="28"/>
        <v>No</v>
      </c>
    </row>
    <row r="187" spans="1:12" x14ac:dyDescent="0.2">
      <c r="A187" s="135" t="s">
        <v>116</v>
      </c>
      <c r="B187" s="22" t="s">
        <v>213</v>
      </c>
      <c r="C187" s="4">
        <v>61.396737547000001</v>
      </c>
      <c r="D187" s="27" t="str">
        <f t="shared" si="25"/>
        <v>N/A</v>
      </c>
      <c r="E187" s="4">
        <v>63.344740211000001</v>
      </c>
      <c r="F187" s="27" t="str">
        <f t="shared" si="26"/>
        <v>N/A</v>
      </c>
      <c r="G187" s="4">
        <v>58.357514205999998</v>
      </c>
      <c r="H187" s="27" t="str">
        <f t="shared" si="27"/>
        <v>N/A</v>
      </c>
      <c r="I187" s="8">
        <v>3.173</v>
      </c>
      <c r="J187" s="8">
        <v>-7.87</v>
      </c>
      <c r="K187" s="28" t="s">
        <v>739</v>
      </c>
      <c r="L187" s="112" t="str">
        <f t="shared" si="28"/>
        <v>Yes</v>
      </c>
    </row>
    <row r="188" spans="1:12" x14ac:dyDescent="0.2">
      <c r="A188" s="135" t="s">
        <v>473</v>
      </c>
      <c r="B188" s="22" t="s">
        <v>213</v>
      </c>
      <c r="C188" s="4">
        <v>33.847669074000002</v>
      </c>
      <c r="D188" s="27" t="str">
        <f t="shared" si="25"/>
        <v>N/A</v>
      </c>
      <c r="E188" s="4">
        <v>44.984802432000002</v>
      </c>
      <c r="F188" s="27" t="str">
        <f t="shared" si="26"/>
        <v>N/A</v>
      </c>
      <c r="G188" s="4">
        <v>42.433234421000002</v>
      </c>
      <c r="H188" s="27" t="str">
        <f t="shared" si="27"/>
        <v>N/A</v>
      </c>
      <c r="I188" s="8">
        <v>32.9</v>
      </c>
      <c r="J188" s="8">
        <v>-5.67</v>
      </c>
      <c r="K188" s="28" t="s">
        <v>739</v>
      </c>
      <c r="L188" s="112" t="str">
        <f t="shared" si="28"/>
        <v>Yes</v>
      </c>
    </row>
    <row r="189" spans="1:12" x14ac:dyDescent="0.2">
      <c r="A189" s="135" t="s">
        <v>474</v>
      </c>
      <c r="B189" s="22" t="s">
        <v>213</v>
      </c>
      <c r="C189" s="4">
        <v>69.988479263000002</v>
      </c>
      <c r="D189" s="27" t="str">
        <f t="shared" si="25"/>
        <v>N/A</v>
      </c>
      <c r="E189" s="4">
        <v>68.725575336999995</v>
      </c>
      <c r="F189" s="27" t="str">
        <f t="shared" si="26"/>
        <v>N/A</v>
      </c>
      <c r="G189" s="4">
        <v>76.867295141</v>
      </c>
      <c r="H189" s="27" t="str">
        <f t="shared" si="27"/>
        <v>N/A</v>
      </c>
      <c r="I189" s="8">
        <v>-1.8</v>
      </c>
      <c r="J189" s="8">
        <v>11.85</v>
      </c>
      <c r="K189" s="28" t="s">
        <v>739</v>
      </c>
      <c r="L189" s="112" t="str">
        <f t="shared" si="28"/>
        <v>Yes</v>
      </c>
    </row>
    <row r="190" spans="1:12" x14ac:dyDescent="0.2">
      <c r="A190" s="135" t="s">
        <v>475</v>
      </c>
      <c r="B190" s="22" t="s">
        <v>213</v>
      </c>
      <c r="C190" s="4">
        <v>60.213369874000001</v>
      </c>
      <c r="D190" s="27" t="str">
        <f t="shared" si="25"/>
        <v>N/A</v>
      </c>
      <c r="E190" s="4">
        <v>60.940508766999997</v>
      </c>
      <c r="F190" s="27" t="str">
        <f t="shared" si="26"/>
        <v>N/A</v>
      </c>
      <c r="G190" s="4">
        <v>52.801760623</v>
      </c>
      <c r="H190" s="27" t="str">
        <f t="shared" si="27"/>
        <v>N/A</v>
      </c>
      <c r="I190" s="8">
        <v>1.208</v>
      </c>
      <c r="J190" s="8">
        <v>-13.4</v>
      </c>
      <c r="K190" s="28" t="s">
        <v>739</v>
      </c>
      <c r="L190" s="112" t="str">
        <f t="shared" si="28"/>
        <v>Yes</v>
      </c>
    </row>
    <row r="191" spans="1:12" x14ac:dyDescent="0.2">
      <c r="A191" s="135" t="s">
        <v>476</v>
      </c>
      <c r="B191" s="22" t="s">
        <v>213</v>
      </c>
      <c r="C191" s="4">
        <v>53.694692769</v>
      </c>
      <c r="D191" s="27" t="str">
        <f t="shared" si="25"/>
        <v>N/A</v>
      </c>
      <c r="E191" s="4">
        <v>57.926902337000001</v>
      </c>
      <c r="F191" s="27" t="str">
        <f t="shared" si="26"/>
        <v>N/A</v>
      </c>
      <c r="G191" s="4">
        <v>54.616451353999999</v>
      </c>
      <c r="H191" s="27" t="str">
        <f t="shared" si="27"/>
        <v>N/A</v>
      </c>
      <c r="I191" s="8">
        <v>7.8819999999999997</v>
      </c>
      <c r="J191" s="8">
        <v>-5.71</v>
      </c>
      <c r="K191" s="28" t="s">
        <v>739</v>
      </c>
      <c r="L191" s="112" t="str">
        <f t="shared" si="28"/>
        <v>Yes</v>
      </c>
    </row>
    <row r="192" spans="1:12" x14ac:dyDescent="0.2">
      <c r="A192" s="135" t="s">
        <v>1368</v>
      </c>
      <c r="B192" s="22" t="s">
        <v>213</v>
      </c>
      <c r="C192" s="23">
        <v>15.798110980000001</v>
      </c>
      <c r="D192" s="27" t="str">
        <f t="shared" si="25"/>
        <v>N/A</v>
      </c>
      <c r="E192" s="23">
        <v>13.224028269</v>
      </c>
      <c r="F192" s="27" t="str">
        <f t="shared" si="26"/>
        <v>N/A</v>
      </c>
      <c r="G192" s="23">
        <v>5.6372132539999997</v>
      </c>
      <c r="H192" s="27" t="str">
        <f t="shared" si="27"/>
        <v>N/A</v>
      </c>
      <c r="I192" s="8">
        <v>-16.3</v>
      </c>
      <c r="J192" s="8">
        <v>-57.4</v>
      </c>
      <c r="K192" s="28" t="s">
        <v>739</v>
      </c>
      <c r="L192" s="112" t="str">
        <f t="shared" si="28"/>
        <v>No</v>
      </c>
    </row>
    <row r="193" spans="1:12" x14ac:dyDescent="0.2">
      <c r="A193" s="135" t="s">
        <v>1369</v>
      </c>
      <c r="B193" s="22" t="s">
        <v>213</v>
      </c>
      <c r="C193" s="23">
        <v>7.1369863014000003</v>
      </c>
      <c r="D193" s="27" t="str">
        <f t="shared" si="25"/>
        <v>N/A</v>
      </c>
      <c r="E193" s="23">
        <v>9.6338028168999994</v>
      </c>
      <c r="F193" s="27" t="str">
        <f t="shared" si="26"/>
        <v>N/A</v>
      </c>
      <c r="G193" s="23">
        <v>2.6769230769000001</v>
      </c>
      <c r="H193" s="27" t="str">
        <f t="shared" si="27"/>
        <v>N/A</v>
      </c>
      <c r="I193" s="8">
        <v>34.979999999999997</v>
      </c>
      <c r="J193" s="8">
        <v>-72.2</v>
      </c>
      <c r="K193" s="28" t="s">
        <v>739</v>
      </c>
      <c r="L193" s="112" t="str">
        <f t="shared" si="28"/>
        <v>No</v>
      </c>
    </row>
    <row r="194" spans="1:12" x14ac:dyDescent="0.2">
      <c r="A194" s="135" t="s">
        <v>1370</v>
      </c>
      <c r="B194" s="22" t="s">
        <v>213</v>
      </c>
      <c r="C194" s="23">
        <v>17.749653258999999</v>
      </c>
      <c r="D194" s="27" t="str">
        <f t="shared" si="25"/>
        <v>N/A</v>
      </c>
      <c r="E194" s="23">
        <v>14.814113597</v>
      </c>
      <c r="F194" s="27" t="str">
        <f t="shared" si="26"/>
        <v>N/A</v>
      </c>
      <c r="G194" s="23">
        <v>6.9605568445000001</v>
      </c>
      <c r="H194" s="27" t="str">
        <f t="shared" si="27"/>
        <v>N/A</v>
      </c>
      <c r="I194" s="8">
        <v>-16.5</v>
      </c>
      <c r="J194" s="8">
        <v>-53</v>
      </c>
      <c r="K194" s="28" t="s">
        <v>739</v>
      </c>
      <c r="L194" s="112" t="str">
        <f t="shared" si="28"/>
        <v>No</v>
      </c>
    </row>
    <row r="195" spans="1:12" x14ac:dyDescent="0.2">
      <c r="A195" s="135" t="s">
        <v>1371</v>
      </c>
      <c r="B195" s="22" t="s">
        <v>213</v>
      </c>
      <c r="C195" s="23">
        <v>3.3624999999999998</v>
      </c>
      <c r="D195" s="27" t="str">
        <f t="shared" si="25"/>
        <v>N/A</v>
      </c>
      <c r="E195" s="23">
        <v>3.2622950820000001</v>
      </c>
      <c r="F195" s="27" t="str">
        <f t="shared" si="26"/>
        <v>N/A</v>
      </c>
      <c r="G195" s="23">
        <v>1.6896551724</v>
      </c>
      <c r="H195" s="27" t="str">
        <f t="shared" si="27"/>
        <v>N/A</v>
      </c>
      <c r="I195" s="8">
        <v>-2.98</v>
      </c>
      <c r="J195" s="8">
        <v>-48.2</v>
      </c>
      <c r="K195" s="28" t="s">
        <v>739</v>
      </c>
      <c r="L195" s="112" t="str">
        <f t="shared" si="28"/>
        <v>No</v>
      </c>
    </row>
    <row r="196" spans="1:12" x14ac:dyDescent="0.2">
      <c r="A196" s="135" t="s">
        <v>1372</v>
      </c>
      <c r="B196" s="22" t="s">
        <v>213</v>
      </c>
      <c r="C196" s="23">
        <v>3.8080808081000002</v>
      </c>
      <c r="D196" s="27" t="str">
        <f t="shared" si="25"/>
        <v>N/A</v>
      </c>
      <c r="E196" s="23">
        <v>5.0826446280999997</v>
      </c>
      <c r="F196" s="27" t="str">
        <f t="shared" si="26"/>
        <v>N/A</v>
      </c>
      <c r="G196" s="23">
        <v>2.0571428571000001</v>
      </c>
      <c r="H196" s="27" t="str">
        <f t="shared" si="27"/>
        <v>N/A</v>
      </c>
      <c r="I196" s="8">
        <v>33.47</v>
      </c>
      <c r="J196" s="8">
        <v>-59.5</v>
      </c>
      <c r="K196" s="28" t="s">
        <v>739</v>
      </c>
      <c r="L196" s="112" t="str">
        <f t="shared" si="28"/>
        <v>No</v>
      </c>
    </row>
    <row r="197" spans="1:12" x14ac:dyDescent="0.2">
      <c r="A197" s="135" t="s">
        <v>1373</v>
      </c>
      <c r="B197" s="22" t="s">
        <v>213</v>
      </c>
      <c r="C197" s="23">
        <v>209.32720588000001</v>
      </c>
      <c r="D197" s="27" t="str">
        <f t="shared" si="25"/>
        <v>N/A</v>
      </c>
      <c r="E197" s="23">
        <v>195.02861684999999</v>
      </c>
      <c r="F197" s="27" t="str">
        <f t="shared" si="26"/>
        <v>N/A</v>
      </c>
      <c r="G197" s="23">
        <v>137.80627306</v>
      </c>
      <c r="H197" s="27" t="str">
        <f t="shared" si="27"/>
        <v>N/A</v>
      </c>
      <c r="I197" s="8">
        <v>-6.83</v>
      </c>
      <c r="J197" s="8">
        <v>-29.3</v>
      </c>
      <c r="K197" s="28" t="s">
        <v>739</v>
      </c>
      <c r="L197" s="112" t="str">
        <f t="shared" si="28"/>
        <v>Yes</v>
      </c>
    </row>
    <row r="198" spans="1:12" x14ac:dyDescent="0.2">
      <c r="A198" s="135" t="s">
        <v>1374</v>
      </c>
      <c r="B198" s="22" t="s">
        <v>213</v>
      </c>
      <c r="C198" s="23">
        <v>236.73</v>
      </c>
      <c r="D198" s="27" t="str">
        <f t="shared" si="25"/>
        <v>N/A</v>
      </c>
      <c r="E198" s="23">
        <v>220.63829787</v>
      </c>
      <c r="F198" s="27" t="str">
        <f t="shared" si="26"/>
        <v>N/A</v>
      </c>
      <c r="G198" s="23">
        <v>135.41726618999999</v>
      </c>
      <c r="H198" s="27" t="str">
        <f t="shared" si="27"/>
        <v>N/A</v>
      </c>
      <c r="I198" s="8">
        <v>-6.8</v>
      </c>
      <c r="J198" s="8">
        <v>-38.6</v>
      </c>
      <c r="K198" s="28" t="s">
        <v>739</v>
      </c>
      <c r="L198" s="112" t="str">
        <f t="shared" si="28"/>
        <v>No</v>
      </c>
    </row>
    <row r="199" spans="1:12" x14ac:dyDescent="0.2">
      <c r="A199" s="135" t="s">
        <v>1375</v>
      </c>
      <c r="B199" s="22" t="s">
        <v>213</v>
      </c>
      <c r="C199" s="23">
        <v>210.50288183999999</v>
      </c>
      <c r="D199" s="27" t="str">
        <f t="shared" si="25"/>
        <v>N/A</v>
      </c>
      <c r="E199" s="23">
        <v>199.76284584999999</v>
      </c>
      <c r="F199" s="27" t="str">
        <f t="shared" si="26"/>
        <v>N/A</v>
      </c>
      <c r="G199" s="23">
        <v>149.10512129</v>
      </c>
      <c r="H199" s="27" t="str">
        <f t="shared" si="27"/>
        <v>N/A</v>
      </c>
      <c r="I199" s="8">
        <v>-5.0999999999999996</v>
      </c>
      <c r="J199" s="8">
        <v>-25.4</v>
      </c>
      <c r="K199" s="28" t="s">
        <v>739</v>
      </c>
      <c r="L199" s="112" t="str">
        <f t="shared" si="28"/>
        <v>Yes</v>
      </c>
    </row>
    <row r="200" spans="1:12" x14ac:dyDescent="0.2">
      <c r="A200" s="135" t="s">
        <v>1376</v>
      </c>
      <c r="B200" s="22" t="s">
        <v>213</v>
      </c>
      <c r="C200" s="23">
        <v>49.666666667000001</v>
      </c>
      <c r="D200" s="27" t="str">
        <f t="shared" si="25"/>
        <v>N/A</v>
      </c>
      <c r="E200" s="23">
        <v>31.538461538</v>
      </c>
      <c r="F200" s="27" t="str">
        <f t="shared" si="26"/>
        <v>N/A</v>
      </c>
      <c r="G200" s="23">
        <v>17.600000000000001</v>
      </c>
      <c r="H200" s="27" t="str">
        <f t="shared" si="27"/>
        <v>N/A</v>
      </c>
      <c r="I200" s="8">
        <v>-36.5</v>
      </c>
      <c r="J200" s="8">
        <v>-44.2</v>
      </c>
      <c r="K200" s="28" t="s">
        <v>739</v>
      </c>
      <c r="L200" s="112" t="str">
        <f t="shared" si="28"/>
        <v>No</v>
      </c>
    </row>
    <row r="201" spans="1:12" x14ac:dyDescent="0.2">
      <c r="A201" s="135" t="s">
        <v>1377</v>
      </c>
      <c r="B201" s="22" t="s">
        <v>213</v>
      </c>
      <c r="C201" s="23">
        <v>6</v>
      </c>
      <c r="D201" s="27" t="str">
        <f t="shared" si="25"/>
        <v>N/A</v>
      </c>
      <c r="E201" s="23">
        <v>11</v>
      </c>
      <c r="F201" s="27" t="str">
        <f t="shared" si="26"/>
        <v>N/A</v>
      </c>
      <c r="G201" s="23">
        <v>11</v>
      </c>
      <c r="H201" s="27" t="str">
        <f t="shared" si="27"/>
        <v>N/A</v>
      </c>
      <c r="I201" s="8">
        <v>83.33</v>
      </c>
      <c r="J201" s="8">
        <v>0</v>
      </c>
      <c r="K201" s="28" t="s">
        <v>739</v>
      </c>
      <c r="L201" s="112" t="str">
        <f t="shared" si="28"/>
        <v>Yes</v>
      </c>
    </row>
    <row r="202" spans="1:12" x14ac:dyDescent="0.2">
      <c r="A202" s="135" t="s">
        <v>28</v>
      </c>
      <c r="B202" s="22" t="s">
        <v>213</v>
      </c>
      <c r="C202" s="4">
        <v>2.91290417E-2</v>
      </c>
      <c r="D202" s="27" t="str">
        <f t="shared" si="25"/>
        <v>N/A</v>
      </c>
      <c r="E202" s="4">
        <v>0.14367440770000001</v>
      </c>
      <c r="F202" s="27" t="str">
        <f t="shared" si="26"/>
        <v>N/A</v>
      </c>
      <c r="G202" s="4">
        <v>0.1329948011</v>
      </c>
      <c r="H202" s="27" t="str">
        <f t="shared" si="27"/>
        <v>N/A</v>
      </c>
      <c r="I202" s="8">
        <v>393.2</v>
      </c>
      <c r="J202" s="8">
        <v>-7.43</v>
      </c>
      <c r="K202" s="28" t="s">
        <v>739</v>
      </c>
      <c r="L202" s="112" t="str">
        <f t="shared" si="28"/>
        <v>Yes</v>
      </c>
    </row>
    <row r="203" spans="1:12" x14ac:dyDescent="0.2">
      <c r="A203" s="135" t="s">
        <v>123</v>
      </c>
      <c r="B203" s="22" t="s">
        <v>213</v>
      </c>
      <c r="C203" s="23">
        <v>0</v>
      </c>
      <c r="D203" s="27" t="str">
        <f t="shared" ref="D203:D213" si="29">IF($B203="N/A","N/A",IF(C203&gt;10,"No",IF(C203&lt;-10,"No","Yes")))</f>
        <v>N/A</v>
      </c>
      <c r="E203" s="23">
        <v>0</v>
      </c>
      <c r="F203" s="27" t="str">
        <f t="shared" ref="F203:F213" si="30">IF($B203="N/A","N/A",IF(E203&gt;10,"No",IF(E203&lt;-10,"No","Yes")))</f>
        <v>N/A</v>
      </c>
      <c r="G203" s="23">
        <v>11</v>
      </c>
      <c r="H203" s="27" t="str">
        <f t="shared" ref="H203:H213" si="31">IF($B203="N/A","N/A",IF(G203&gt;10,"No",IF(G203&lt;-10,"No","Yes")))</f>
        <v>N/A</v>
      </c>
      <c r="I203" s="8" t="s">
        <v>1749</v>
      </c>
      <c r="J203" s="8" t="s">
        <v>1749</v>
      </c>
      <c r="K203" s="10" t="s">
        <v>213</v>
      </c>
      <c r="L203" s="112" t="str">
        <f t="shared" ref="L203:L213" si="32">IF(J203="Div by 0", "N/A", IF(K203="N/A","N/A", IF(J203&gt;VALUE(MID(K203,1,2)), "No", IF(J203&lt;-1*VALUE(MID(K203,1,2)), "No", "Yes"))))</f>
        <v>N/A</v>
      </c>
    </row>
    <row r="204" spans="1:12" x14ac:dyDescent="0.2">
      <c r="A204" s="135" t="s">
        <v>124</v>
      </c>
      <c r="B204" s="22" t="s">
        <v>213</v>
      </c>
      <c r="C204" s="23">
        <v>11</v>
      </c>
      <c r="D204" s="27" t="str">
        <f t="shared" si="29"/>
        <v>N/A</v>
      </c>
      <c r="E204" s="23">
        <v>11</v>
      </c>
      <c r="F204" s="27" t="str">
        <f t="shared" si="30"/>
        <v>N/A</v>
      </c>
      <c r="G204" s="23">
        <v>23</v>
      </c>
      <c r="H204" s="27" t="str">
        <f t="shared" si="31"/>
        <v>N/A</v>
      </c>
      <c r="I204" s="8">
        <v>0</v>
      </c>
      <c r="J204" s="8">
        <v>1050</v>
      </c>
      <c r="K204" s="10" t="s">
        <v>213</v>
      </c>
      <c r="L204" s="112" t="str">
        <f t="shared" si="32"/>
        <v>N/A</v>
      </c>
    </row>
    <row r="205" spans="1:12" ht="25.5" x14ac:dyDescent="0.2">
      <c r="A205" s="135" t="s">
        <v>1625</v>
      </c>
      <c r="B205" s="22" t="s">
        <v>213</v>
      </c>
      <c r="C205" s="23">
        <v>0</v>
      </c>
      <c r="D205" s="27" t="str">
        <f t="shared" si="29"/>
        <v>N/A</v>
      </c>
      <c r="E205" s="23">
        <v>11</v>
      </c>
      <c r="F205" s="27" t="str">
        <f t="shared" si="30"/>
        <v>N/A</v>
      </c>
      <c r="G205" s="23">
        <v>0</v>
      </c>
      <c r="H205" s="27" t="str">
        <f t="shared" si="31"/>
        <v>N/A</v>
      </c>
      <c r="I205" s="8" t="s">
        <v>1749</v>
      </c>
      <c r="J205" s="8">
        <v>-100</v>
      </c>
      <c r="K205" s="10" t="s">
        <v>213</v>
      </c>
      <c r="L205" s="112" t="str">
        <f t="shared" si="32"/>
        <v>N/A</v>
      </c>
    </row>
    <row r="206" spans="1:12" ht="25.5" x14ac:dyDescent="0.2">
      <c r="A206" s="135" t="s">
        <v>1378</v>
      </c>
      <c r="B206" s="22" t="s">
        <v>213</v>
      </c>
      <c r="C206" s="23">
        <v>79</v>
      </c>
      <c r="D206" s="27" t="str">
        <f t="shared" si="29"/>
        <v>N/A</v>
      </c>
      <c r="E206" s="23">
        <v>67</v>
      </c>
      <c r="F206" s="27" t="str">
        <f t="shared" si="30"/>
        <v>N/A</v>
      </c>
      <c r="G206" s="23">
        <v>81</v>
      </c>
      <c r="H206" s="27" t="str">
        <f t="shared" si="31"/>
        <v>N/A</v>
      </c>
      <c r="I206" s="8">
        <v>-15.2</v>
      </c>
      <c r="J206" s="8">
        <v>20.9</v>
      </c>
      <c r="K206" s="10" t="s">
        <v>213</v>
      </c>
      <c r="L206" s="112" t="str">
        <f t="shared" si="32"/>
        <v>N/A</v>
      </c>
    </row>
    <row r="207" spans="1:12" x14ac:dyDescent="0.2">
      <c r="A207" s="135" t="s">
        <v>1626</v>
      </c>
      <c r="B207" s="22" t="s">
        <v>213</v>
      </c>
      <c r="C207" s="23">
        <v>0</v>
      </c>
      <c r="D207" s="27" t="str">
        <f t="shared" si="29"/>
        <v>N/A</v>
      </c>
      <c r="E207" s="23">
        <v>0</v>
      </c>
      <c r="F207" s="27" t="str">
        <f t="shared" si="30"/>
        <v>N/A</v>
      </c>
      <c r="G207" s="23">
        <v>0</v>
      </c>
      <c r="H207" s="27" t="str">
        <f t="shared" si="31"/>
        <v>N/A</v>
      </c>
      <c r="I207" s="8" t="s">
        <v>1749</v>
      </c>
      <c r="J207" s="8" t="s">
        <v>1749</v>
      </c>
      <c r="K207" s="10" t="s">
        <v>213</v>
      </c>
      <c r="L207" s="112" t="str">
        <f t="shared" si="32"/>
        <v>N/A</v>
      </c>
    </row>
    <row r="208" spans="1:12" x14ac:dyDescent="0.2">
      <c r="A208" s="135" t="s">
        <v>1627</v>
      </c>
      <c r="B208" s="22" t="s">
        <v>213</v>
      </c>
      <c r="C208" s="23">
        <v>11</v>
      </c>
      <c r="D208" s="27" t="str">
        <f t="shared" si="29"/>
        <v>N/A</v>
      </c>
      <c r="E208" s="23">
        <v>12</v>
      </c>
      <c r="F208" s="27" t="str">
        <f t="shared" si="30"/>
        <v>N/A</v>
      </c>
      <c r="G208" s="23">
        <v>66</v>
      </c>
      <c r="H208" s="27" t="str">
        <f t="shared" si="31"/>
        <v>N/A</v>
      </c>
      <c r="I208" s="8">
        <v>20</v>
      </c>
      <c r="J208" s="8">
        <v>450</v>
      </c>
      <c r="K208" s="10" t="s">
        <v>213</v>
      </c>
      <c r="L208" s="112" t="str">
        <f t="shared" si="32"/>
        <v>N/A</v>
      </c>
    </row>
    <row r="209" spans="1:12" x14ac:dyDescent="0.2">
      <c r="A209" s="135" t="s">
        <v>125</v>
      </c>
      <c r="B209" s="22" t="s">
        <v>213</v>
      </c>
      <c r="C209" s="29">
        <v>597601</v>
      </c>
      <c r="D209" s="27" t="str">
        <f t="shared" si="29"/>
        <v>N/A</v>
      </c>
      <c r="E209" s="29">
        <v>616611</v>
      </c>
      <c r="F209" s="27" t="str">
        <f t="shared" si="30"/>
        <v>N/A</v>
      </c>
      <c r="G209" s="29">
        <v>3211939</v>
      </c>
      <c r="H209" s="27" t="str">
        <f t="shared" si="31"/>
        <v>N/A</v>
      </c>
      <c r="I209" s="8">
        <v>3.181</v>
      </c>
      <c r="J209" s="8">
        <v>420.9</v>
      </c>
      <c r="K209" s="10" t="s">
        <v>213</v>
      </c>
      <c r="L209" s="112" t="str">
        <f t="shared" si="32"/>
        <v>N/A</v>
      </c>
    </row>
    <row r="210" spans="1:12" x14ac:dyDescent="0.2">
      <c r="A210" s="175" t="s">
        <v>1622</v>
      </c>
      <c r="B210" s="22" t="s">
        <v>213</v>
      </c>
      <c r="C210" s="29">
        <v>487661</v>
      </c>
      <c r="D210" s="27" t="str">
        <f t="shared" si="29"/>
        <v>N/A</v>
      </c>
      <c r="E210" s="29">
        <v>529255</v>
      </c>
      <c r="F210" s="27" t="str">
        <f t="shared" si="30"/>
        <v>N/A</v>
      </c>
      <c r="G210" s="29">
        <v>485246</v>
      </c>
      <c r="H210" s="27" t="str">
        <f t="shared" si="31"/>
        <v>N/A</v>
      </c>
      <c r="I210" s="8">
        <v>8.5289999999999999</v>
      </c>
      <c r="J210" s="8">
        <v>-8.32</v>
      </c>
      <c r="K210" s="10" t="s">
        <v>213</v>
      </c>
      <c r="L210" s="112" t="str">
        <f t="shared" si="32"/>
        <v>N/A</v>
      </c>
    </row>
    <row r="211" spans="1:12" x14ac:dyDescent="0.2">
      <c r="A211" s="175" t="s">
        <v>1379</v>
      </c>
      <c r="B211" s="22" t="s">
        <v>213</v>
      </c>
      <c r="C211" s="29">
        <v>581985</v>
      </c>
      <c r="D211" s="27" t="str">
        <f t="shared" si="29"/>
        <v>N/A</v>
      </c>
      <c r="E211" s="29">
        <v>408396</v>
      </c>
      <c r="F211" s="27" t="str">
        <f t="shared" si="30"/>
        <v>N/A</v>
      </c>
      <c r="G211" s="29">
        <v>416017</v>
      </c>
      <c r="H211" s="27" t="str">
        <f t="shared" si="31"/>
        <v>N/A</v>
      </c>
      <c r="I211" s="8">
        <v>-29.8</v>
      </c>
      <c r="J211" s="8">
        <v>1.8660000000000001</v>
      </c>
      <c r="K211" s="10" t="s">
        <v>213</v>
      </c>
      <c r="L211" s="112" t="str">
        <f t="shared" si="32"/>
        <v>N/A</v>
      </c>
    </row>
    <row r="212" spans="1:12" x14ac:dyDescent="0.2">
      <c r="A212" s="175" t="s">
        <v>1616</v>
      </c>
      <c r="B212" s="22" t="s">
        <v>213</v>
      </c>
      <c r="C212" s="29">
        <v>192026</v>
      </c>
      <c r="D212" s="27" t="str">
        <f t="shared" si="29"/>
        <v>N/A</v>
      </c>
      <c r="E212" s="29">
        <v>85552</v>
      </c>
      <c r="F212" s="27" t="str">
        <f t="shared" si="30"/>
        <v>N/A</v>
      </c>
      <c r="G212" s="29">
        <v>79344</v>
      </c>
      <c r="H212" s="27" t="str">
        <f t="shared" si="31"/>
        <v>N/A</v>
      </c>
      <c r="I212" s="8">
        <v>-55.4</v>
      </c>
      <c r="J212" s="8">
        <v>-7.26</v>
      </c>
      <c r="K212" s="10" t="s">
        <v>213</v>
      </c>
      <c r="L212" s="112" t="str">
        <f t="shared" si="32"/>
        <v>N/A</v>
      </c>
    </row>
    <row r="213" spans="1:12" x14ac:dyDescent="0.2">
      <c r="A213" s="175" t="s">
        <v>1617</v>
      </c>
      <c r="B213" s="22" t="s">
        <v>213</v>
      </c>
      <c r="C213" s="29">
        <v>265409</v>
      </c>
      <c r="D213" s="27" t="str">
        <f t="shared" si="29"/>
        <v>N/A</v>
      </c>
      <c r="E213" s="29">
        <v>267284</v>
      </c>
      <c r="F213" s="27" t="str">
        <f t="shared" si="30"/>
        <v>N/A</v>
      </c>
      <c r="G213" s="29">
        <v>3182676</v>
      </c>
      <c r="H213" s="27" t="str">
        <f t="shared" si="31"/>
        <v>N/A</v>
      </c>
      <c r="I213" s="8">
        <v>0.70650000000000002</v>
      </c>
      <c r="J213" s="8">
        <v>1091</v>
      </c>
      <c r="K213" s="10" t="s">
        <v>213</v>
      </c>
      <c r="L213" s="112" t="str">
        <f t="shared" si="32"/>
        <v>N/A</v>
      </c>
    </row>
    <row r="214" spans="1:12" ht="25.5" x14ac:dyDescent="0.2">
      <c r="A214" s="135" t="s">
        <v>1380</v>
      </c>
      <c r="B214" s="22" t="s">
        <v>213</v>
      </c>
      <c r="C214" s="29">
        <v>22714</v>
      </c>
      <c r="D214" s="27" t="str">
        <f t="shared" ref="D214:D228" si="33">IF($B214="N/A","N/A",IF(C214&gt;10,"No",IF(C214&lt;-10,"No","Yes")))</f>
        <v>N/A</v>
      </c>
      <c r="E214" s="29">
        <v>11462</v>
      </c>
      <c r="F214" s="27" t="str">
        <f t="shared" ref="F214:F228" si="34">IF($B214="N/A","N/A",IF(E214&gt;10,"No",IF(E214&lt;-10,"No","Yes")))</f>
        <v>N/A</v>
      </c>
      <c r="G214" s="29">
        <v>13125</v>
      </c>
      <c r="H214" s="27" t="str">
        <f t="shared" ref="H214:H228" si="35">IF($B214="N/A","N/A",IF(G214&gt;10,"No",IF(G214&lt;-10,"No","Yes")))</f>
        <v>N/A</v>
      </c>
      <c r="I214" s="8">
        <v>-49.5</v>
      </c>
      <c r="J214" s="8">
        <v>14.51</v>
      </c>
      <c r="K214" s="28" t="s">
        <v>739</v>
      </c>
      <c r="L214" s="112" t="str">
        <f t="shared" ref="L214:L228" si="36">IF(J214="Div by 0", "N/A", IF(K214="N/A","N/A", IF(J214&gt;VALUE(MID(K214,1,2)), "No", IF(J214&lt;-1*VALUE(MID(K214,1,2)), "No", "Yes"))))</f>
        <v>Yes</v>
      </c>
    </row>
    <row r="215" spans="1:12" x14ac:dyDescent="0.2">
      <c r="A215" s="143" t="s">
        <v>649</v>
      </c>
      <c r="B215" s="22" t="s">
        <v>213</v>
      </c>
      <c r="C215" s="23">
        <v>89</v>
      </c>
      <c r="D215" s="27" t="str">
        <f t="shared" si="33"/>
        <v>N/A</v>
      </c>
      <c r="E215" s="23">
        <v>81</v>
      </c>
      <c r="F215" s="27" t="str">
        <f t="shared" si="34"/>
        <v>N/A</v>
      </c>
      <c r="G215" s="23">
        <v>52</v>
      </c>
      <c r="H215" s="27" t="str">
        <f t="shared" si="35"/>
        <v>N/A</v>
      </c>
      <c r="I215" s="8">
        <v>-8.99</v>
      </c>
      <c r="J215" s="8">
        <v>-35.799999999999997</v>
      </c>
      <c r="K215" s="28" t="s">
        <v>739</v>
      </c>
      <c r="L215" s="112" t="str">
        <f t="shared" si="36"/>
        <v>No</v>
      </c>
    </row>
    <row r="216" spans="1:12" ht="25.5" x14ac:dyDescent="0.2">
      <c r="A216" s="144" t="s">
        <v>1381</v>
      </c>
      <c r="B216" s="22" t="s">
        <v>213</v>
      </c>
      <c r="C216" s="29">
        <v>255.21348315</v>
      </c>
      <c r="D216" s="27" t="str">
        <f t="shared" si="33"/>
        <v>N/A</v>
      </c>
      <c r="E216" s="29">
        <v>141.50617284</v>
      </c>
      <c r="F216" s="27" t="str">
        <f t="shared" si="34"/>
        <v>N/A</v>
      </c>
      <c r="G216" s="29">
        <v>252.40384614999999</v>
      </c>
      <c r="H216" s="27" t="str">
        <f t="shared" si="35"/>
        <v>N/A</v>
      </c>
      <c r="I216" s="8">
        <v>-44.6</v>
      </c>
      <c r="J216" s="8">
        <v>78.37</v>
      </c>
      <c r="K216" s="28" t="s">
        <v>739</v>
      </c>
      <c r="L216" s="112" t="str">
        <f t="shared" si="36"/>
        <v>No</v>
      </c>
    </row>
    <row r="217" spans="1:12" ht="25.5" x14ac:dyDescent="0.2">
      <c r="A217" s="135" t="s">
        <v>1382</v>
      </c>
      <c r="B217" s="22" t="s">
        <v>213</v>
      </c>
      <c r="C217" s="29">
        <v>0</v>
      </c>
      <c r="D217" s="27" t="str">
        <f t="shared" si="33"/>
        <v>N/A</v>
      </c>
      <c r="E217" s="29">
        <v>0</v>
      </c>
      <c r="F217" s="27" t="str">
        <f t="shared" si="34"/>
        <v>N/A</v>
      </c>
      <c r="G217" s="29">
        <v>0</v>
      </c>
      <c r="H217" s="27" t="str">
        <f t="shared" si="35"/>
        <v>N/A</v>
      </c>
      <c r="I217" s="8" t="s">
        <v>1749</v>
      </c>
      <c r="J217" s="8" t="s">
        <v>1749</v>
      </c>
      <c r="K217" s="28" t="s">
        <v>739</v>
      </c>
      <c r="L217" s="112" t="str">
        <f t="shared" si="36"/>
        <v>N/A</v>
      </c>
    </row>
    <row r="218" spans="1:12" x14ac:dyDescent="0.2">
      <c r="A218" s="144" t="s">
        <v>516</v>
      </c>
      <c r="B218" s="22" t="s">
        <v>213</v>
      </c>
      <c r="C218" s="23">
        <v>0</v>
      </c>
      <c r="D218" s="27" t="str">
        <f t="shared" si="33"/>
        <v>N/A</v>
      </c>
      <c r="E218" s="23">
        <v>0</v>
      </c>
      <c r="F218" s="27" t="str">
        <f t="shared" si="34"/>
        <v>N/A</v>
      </c>
      <c r="G218" s="23">
        <v>0</v>
      </c>
      <c r="H218" s="27" t="str">
        <f t="shared" si="35"/>
        <v>N/A</v>
      </c>
      <c r="I218" s="8" t="s">
        <v>1749</v>
      </c>
      <c r="J218" s="8" t="s">
        <v>1749</v>
      </c>
      <c r="K218" s="28" t="s">
        <v>739</v>
      </c>
      <c r="L218" s="112" t="str">
        <f t="shared" si="36"/>
        <v>N/A</v>
      </c>
    </row>
    <row r="219" spans="1:12" ht="25.5" x14ac:dyDescent="0.2">
      <c r="A219" s="135" t="s">
        <v>1383</v>
      </c>
      <c r="B219" s="22" t="s">
        <v>213</v>
      </c>
      <c r="C219" s="29" t="s">
        <v>1749</v>
      </c>
      <c r="D219" s="27" t="str">
        <f t="shared" si="33"/>
        <v>N/A</v>
      </c>
      <c r="E219" s="29" t="s">
        <v>1749</v>
      </c>
      <c r="F219" s="27" t="str">
        <f t="shared" si="34"/>
        <v>N/A</v>
      </c>
      <c r="G219" s="29" t="s">
        <v>1749</v>
      </c>
      <c r="H219" s="27" t="str">
        <f t="shared" si="35"/>
        <v>N/A</v>
      </c>
      <c r="I219" s="8" t="s">
        <v>1749</v>
      </c>
      <c r="J219" s="8" t="s">
        <v>1749</v>
      </c>
      <c r="K219" s="28" t="s">
        <v>739</v>
      </c>
      <c r="L219" s="112" t="str">
        <f t="shared" si="36"/>
        <v>N/A</v>
      </c>
    </row>
    <row r="220" spans="1:12" ht="25.5" x14ac:dyDescent="0.2">
      <c r="A220" s="135" t="s">
        <v>1384</v>
      </c>
      <c r="B220" s="22" t="s">
        <v>213</v>
      </c>
      <c r="C220" s="29">
        <v>2342443</v>
      </c>
      <c r="D220" s="27" t="str">
        <f t="shared" si="33"/>
        <v>N/A</v>
      </c>
      <c r="E220" s="29">
        <v>2092908</v>
      </c>
      <c r="F220" s="27" t="str">
        <f t="shared" si="34"/>
        <v>N/A</v>
      </c>
      <c r="G220" s="29">
        <v>1765998</v>
      </c>
      <c r="H220" s="27" t="str">
        <f t="shared" si="35"/>
        <v>N/A</v>
      </c>
      <c r="I220" s="8">
        <v>-10.7</v>
      </c>
      <c r="J220" s="8">
        <v>-15.6</v>
      </c>
      <c r="K220" s="28" t="s">
        <v>739</v>
      </c>
      <c r="L220" s="112" t="str">
        <f t="shared" si="36"/>
        <v>Yes</v>
      </c>
    </row>
    <row r="221" spans="1:12" x14ac:dyDescent="0.2">
      <c r="A221" s="144" t="s">
        <v>517</v>
      </c>
      <c r="B221" s="22" t="s">
        <v>213</v>
      </c>
      <c r="C221" s="23">
        <v>5143</v>
      </c>
      <c r="D221" s="27" t="str">
        <f t="shared" si="33"/>
        <v>N/A</v>
      </c>
      <c r="E221" s="23">
        <v>4884</v>
      </c>
      <c r="F221" s="27" t="str">
        <f t="shared" si="34"/>
        <v>N/A</v>
      </c>
      <c r="G221" s="23">
        <v>2965</v>
      </c>
      <c r="H221" s="27" t="str">
        <f t="shared" si="35"/>
        <v>N/A</v>
      </c>
      <c r="I221" s="8">
        <v>-5.04</v>
      </c>
      <c r="J221" s="8">
        <v>-39.299999999999997</v>
      </c>
      <c r="K221" s="28" t="s">
        <v>739</v>
      </c>
      <c r="L221" s="112" t="str">
        <f t="shared" si="36"/>
        <v>No</v>
      </c>
    </row>
    <row r="222" spans="1:12" ht="25.5" x14ac:dyDescent="0.2">
      <c r="A222" s="135" t="s">
        <v>1385</v>
      </c>
      <c r="B222" s="22" t="s">
        <v>213</v>
      </c>
      <c r="C222" s="29">
        <v>455.46237604999999</v>
      </c>
      <c r="D222" s="27" t="str">
        <f t="shared" si="33"/>
        <v>N/A</v>
      </c>
      <c r="E222" s="29">
        <v>428.52334151999997</v>
      </c>
      <c r="F222" s="27" t="str">
        <f t="shared" si="34"/>
        <v>N/A</v>
      </c>
      <c r="G222" s="29">
        <v>595.61483980000003</v>
      </c>
      <c r="H222" s="27" t="str">
        <f t="shared" si="35"/>
        <v>N/A</v>
      </c>
      <c r="I222" s="8">
        <v>-5.91</v>
      </c>
      <c r="J222" s="8">
        <v>38.99</v>
      </c>
      <c r="K222" s="28" t="s">
        <v>739</v>
      </c>
      <c r="L222" s="112" t="str">
        <f t="shared" si="36"/>
        <v>No</v>
      </c>
    </row>
    <row r="223" spans="1:12" ht="25.5" x14ac:dyDescent="0.2">
      <c r="A223" s="135" t="s">
        <v>1386</v>
      </c>
      <c r="B223" s="22" t="s">
        <v>213</v>
      </c>
      <c r="C223" s="29">
        <v>0</v>
      </c>
      <c r="D223" s="27" t="str">
        <f t="shared" si="33"/>
        <v>N/A</v>
      </c>
      <c r="E223" s="29">
        <v>0</v>
      </c>
      <c r="F223" s="27" t="str">
        <f t="shared" si="34"/>
        <v>N/A</v>
      </c>
      <c r="G223" s="29">
        <v>1264</v>
      </c>
      <c r="H223" s="27" t="str">
        <f t="shared" si="35"/>
        <v>N/A</v>
      </c>
      <c r="I223" s="8" t="s">
        <v>1749</v>
      </c>
      <c r="J223" s="8" t="s">
        <v>1749</v>
      </c>
      <c r="K223" s="28" t="s">
        <v>739</v>
      </c>
      <c r="L223" s="112" t="str">
        <f t="shared" si="36"/>
        <v>N/A</v>
      </c>
    </row>
    <row r="224" spans="1:12" x14ac:dyDescent="0.2">
      <c r="A224" s="135" t="s">
        <v>518</v>
      </c>
      <c r="B224" s="22" t="s">
        <v>213</v>
      </c>
      <c r="C224" s="23">
        <v>0</v>
      </c>
      <c r="D224" s="27" t="str">
        <f t="shared" si="33"/>
        <v>N/A</v>
      </c>
      <c r="E224" s="23">
        <v>0</v>
      </c>
      <c r="F224" s="27" t="str">
        <f t="shared" si="34"/>
        <v>N/A</v>
      </c>
      <c r="G224" s="23">
        <v>11</v>
      </c>
      <c r="H224" s="27" t="str">
        <f t="shared" si="35"/>
        <v>N/A</v>
      </c>
      <c r="I224" s="8" t="s">
        <v>1749</v>
      </c>
      <c r="J224" s="8" t="s">
        <v>1749</v>
      </c>
      <c r="K224" s="28" t="s">
        <v>739</v>
      </c>
      <c r="L224" s="112" t="str">
        <f t="shared" si="36"/>
        <v>N/A</v>
      </c>
    </row>
    <row r="225" spans="1:12" ht="25.5" x14ac:dyDescent="0.2">
      <c r="A225" s="135" t="s">
        <v>1387</v>
      </c>
      <c r="B225" s="22" t="s">
        <v>213</v>
      </c>
      <c r="C225" s="29" t="s">
        <v>1749</v>
      </c>
      <c r="D225" s="27" t="str">
        <f t="shared" si="33"/>
        <v>N/A</v>
      </c>
      <c r="E225" s="29" t="s">
        <v>1749</v>
      </c>
      <c r="F225" s="27" t="str">
        <f t="shared" si="34"/>
        <v>N/A</v>
      </c>
      <c r="G225" s="29">
        <v>1264</v>
      </c>
      <c r="H225" s="27" t="str">
        <f t="shared" si="35"/>
        <v>N/A</v>
      </c>
      <c r="I225" s="8" t="s">
        <v>1749</v>
      </c>
      <c r="J225" s="8" t="s">
        <v>1749</v>
      </c>
      <c r="K225" s="28" t="s">
        <v>739</v>
      </c>
      <c r="L225" s="112" t="str">
        <f t="shared" si="36"/>
        <v>N/A</v>
      </c>
    </row>
    <row r="226" spans="1:12" ht="25.5" x14ac:dyDescent="0.2">
      <c r="A226" s="135" t="s">
        <v>1388</v>
      </c>
      <c r="B226" s="22" t="s">
        <v>213</v>
      </c>
      <c r="C226" s="29">
        <v>7701487</v>
      </c>
      <c r="D226" s="27" t="str">
        <f t="shared" si="33"/>
        <v>N/A</v>
      </c>
      <c r="E226" s="29">
        <v>7800921</v>
      </c>
      <c r="F226" s="27" t="str">
        <f t="shared" si="34"/>
        <v>N/A</v>
      </c>
      <c r="G226" s="29">
        <v>1895152</v>
      </c>
      <c r="H226" s="27" t="str">
        <f t="shared" si="35"/>
        <v>N/A</v>
      </c>
      <c r="I226" s="8">
        <v>1.2909999999999999</v>
      </c>
      <c r="J226" s="8">
        <v>-75.7</v>
      </c>
      <c r="K226" s="28" t="s">
        <v>739</v>
      </c>
      <c r="L226" s="112" t="str">
        <f t="shared" si="36"/>
        <v>No</v>
      </c>
    </row>
    <row r="227" spans="1:12" ht="25.5" x14ac:dyDescent="0.2">
      <c r="A227" s="135" t="s">
        <v>519</v>
      </c>
      <c r="B227" s="22" t="s">
        <v>213</v>
      </c>
      <c r="C227" s="23">
        <v>592</v>
      </c>
      <c r="D227" s="27" t="str">
        <f t="shared" si="33"/>
        <v>N/A</v>
      </c>
      <c r="E227" s="23">
        <v>610</v>
      </c>
      <c r="F227" s="27" t="str">
        <f t="shared" si="34"/>
        <v>N/A</v>
      </c>
      <c r="G227" s="23">
        <v>171</v>
      </c>
      <c r="H227" s="27" t="str">
        <f t="shared" si="35"/>
        <v>N/A</v>
      </c>
      <c r="I227" s="8">
        <v>3.0409999999999999</v>
      </c>
      <c r="J227" s="8">
        <v>-72</v>
      </c>
      <c r="K227" s="28" t="s">
        <v>739</v>
      </c>
      <c r="L227" s="112" t="str">
        <f t="shared" si="36"/>
        <v>No</v>
      </c>
    </row>
    <row r="228" spans="1:12" ht="25.5" x14ac:dyDescent="0.2">
      <c r="A228" s="135" t="s">
        <v>1389</v>
      </c>
      <c r="B228" s="22" t="s">
        <v>213</v>
      </c>
      <c r="C228" s="29">
        <v>13009.268581</v>
      </c>
      <c r="D228" s="27" t="str">
        <f t="shared" si="33"/>
        <v>N/A</v>
      </c>
      <c r="E228" s="29">
        <v>12788.395081999999</v>
      </c>
      <c r="F228" s="27" t="str">
        <f t="shared" si="34"/>
        <v>N/A</v>
      </c>
      <c r="G228" s="29">
        <v>11082.760233999999</v>
      </c>
      <c r="H228" s="27" t="str">
        <f t="shared" si="35"/>
        <v>N/A</v>
      </c>
      <c r="I228" s="8">
        <v>-1.7</v>
      </c>
      <c r="J228" s="8">
        <v>-13.3</v>
      </c>
      <c r="K228" s="28" t="s">
        <v>739</v>
      </c>
      <c r="L228" s="112" t="str">
        <f t="shared" si="36"/>
        <v>Yes</v>
      </c>
    </row>
    <row r="229" spans="1:12" x14ac:dyDescent="0.2">
      <c r="A229" s="135" t="s">
        <v>1390</v>
      </c>
      <c r="B229" s="22" t="s">
        <v>213</v>
      </c>
      <c r="C229" s="32">
        <v>15452456</v>
      </c>
      <c r="D229" s="27" t="str">
        <f t="shared" ref="D229:D252" si="37">IF($B229="N/A","N/A",IF(C229&gt;10,"No",IF(C229&lt;-10,"No","Yes")))</f>
        <v>N/A</v>
      </c>
      <c r="E229" s="32">
        <v>28311660</v>
      </c>
      <c r="F229" s="27" t="str">
        <f t="shared" ref="F229:F252" si="38">IF($B229="N/A","N/A",IF(E229&gt;10,"No",IF(E229&lt;-10,"No","Yes")))</f>
        <v>N/A</v>
      </c>
      <c r="G229" s="32">
        <v>14830665</v>
      </c>
      <c r="H229" s="27" t="str">
        <f t="shared" ref="H229:H252" si="39">IF($B229="N/A","N/A",IF(G229&gt;10,"No",IF(G229&lt;-10,"No","Yes")))</f>
        <v>N/A</v>
      </c>
      <c r="I229" s="8">
        <v>83.22</v>
      </c>
      <c r="J229" s="8">
        <v>-47.6</v>
      </c>
      <c r="K229" s="28" t="s">
        <v>739</v>
      </c>
      <c r="L229" s="112" t="str">
        <f t="shared" ref="L229:L252" si="40">IF(J229="Div by 0", "N/A", IF(K229="N/A","N/A", IF(J229&gt;VALUE(MID(K229,1,2)), "No", IF(J229&lt;-1*VALUE(MID(K229,1,2)), "No", "Yes"))))</f>
        <v>No</v>
      </c>
    </row>
    <row r="230" spans="1:12" x14ac:dyDescent="0.2">
      <c r="A230" s="144" t="s">
        <v>1391</v>
      </c>
      <c r="B230" s="22" t="s">
        <v>213</v>
      </c>
      <c r="C230" s="31">
        <v>1475</v>
      </c>
      <c r="D230" s="27" t="str">
        <f t="shared" si="37"/>
        <v>N/A</v>
      </c>
      <c r="E230" s="31">
        <v>1930</v>
      </c>
      <c r="F230" s="27" t="str">
        <f t="shared" si="38"/>
        <v>N/A</v>
      </c>
      <c r="G230" s="31">
        <v>788</v>
      </c>
      <c r="H230" s="27" t="str">
        <f t="shared" si="39"/>
        <v>N/A</v>
      </c>
      <c r="I230" s="8">
        <v>30.85</v>
      </c>
      <c r="J230" s="8">
        <v>-59.2</v>
      </c>
      <c r="K230" s="28" t="s">
        <v>739</v>
      </c>
      <c r="L230" s="112" t="str">
        <f t="shared" si="40"/>
        <v>No</v>
      </c>
    </row>
    <row r="231" spans="1:12" x14ac:dyDescent="0.2">
      <c r="A231" s="144" t="s">
        <v>1392</v>
      </c>
      <c r="B231" s="22" t="s">
        <v>213</v>
      </c>
      <c r="C231" s="32">
        <v>10476.241356</v>
      </c>
      <c r="D231" s="27" t="str">
        <f t="shared" si="37"/>
        <v>N/A</v>
      </c>
      <c r="E231" s="32">
        <v>14669.253886</v>
      </c>
      <c r="F231" s="27" t="str">
        <f t="shared" si="38"/>
        <v>N/A</v>
      </c>
      <c r="G231" s="32">
        <v>18820.640863000001</v>
      </c>
      <c r="H231" s="27" t="str">
        <f t="shared" si="39"/>
        <v>N/A</v>
      </c>
      <c r="I231" s="8">
        <v>40.020000000000003</v>
      </c>
      <c r="J231" s="8">
        <v>28.3</v>
      </c>
      <c r="K231" s="28" t="s">
        <v>739</v>
      </c>
      <c r="L231" s="112" t="str">
        <f t="shared" si="40"/>
        <v>Yes</v>
      </c>
    </row>
    <row r="232" spans="1:12" ht="25.5" x14ac:dyDescent="0.2">
      <c r="A232" s="144" t="s">
        <v>1393</v>
      </c>
      <c r="B232" s="22" t="s">
        <v>213</v>
      </c>
      <c r="C232" s="32">
        <v>6583.5333332999999</v>
      </c>
      <c r="D232" s="27" t="str">
        <f t="shared" si="37"/>
        <v>N/A</v>
      </c>
      <c r="E232" s="32">
        <v>6674.9753086000001</v>
      </c>
      <c r="F232" s="27" t="str">
        <f t="shared" si="38"/>
        <v>N/A</v>
      </c>
      <c r="G232" s="32">
        <v>10216.341463000001</v>
      </c>
      <c r="H232" s="27" t="str">
        <f t="shared" si="39"/>
        <v>N/A</v>
      </c>
      <c r="I232" s="8">
        <v>1.389</v>
      </c>
      <c r="J232" s="8">
        <v>53.05</v>
      </c>
      <c r="K232" s="28" t="s">
        <v>739</v>
      </c>
      <c r="L232" s="112" t="str">
        <f t="shared" si="40"/>
        <v>No</v>
      </c>
    </row>
    <row r="233" spans="1:12" ht="25.5" x14ac:dyDescent="0.2">
      <c r="A233" s="144" t="s">
        <v>1394</v>
      </c>
      <c r="B233" s="22" t="s">
        <v>213</v>
      </c>
      <c r="C233" s="32">
        <v>10759.963976999999</v>
      </c>
      <c r="D233" s="27" t="str">
        <f t="shared" si="37"/>
        <v>N/A</v>
      </c>
      <c r="E233" s="32">
        <v>15094.865143999999</v>
      </c>
      <c r="F233" s="27" t="str">
        <f t="shared" si="38"/>
        <v>N/A</v>
      </c>
      <c r="G233" s="32">
        <v>19823.727900999998</v>
      </c>
      <c r="H233" s="27" t="str">
        <f t="shared" si="39"/>
        <v>N/A</v>
      </c>
      <c r="I233" s="8">
        <v>40.29</v>
      </c>
      <c r="J233" s="8">
        <v>31.33</v>
      </c>
      <c r="K233" s="28" t="s">
        <v>739</v>
      </c>
      <c r="L233" s="112" t="str">
        <f t="shared" si="40"/>
        <v>No</v>
      </c>
    </row>
    <row r="234" spans="1:12" x14ac:dyDescent="0.2">
      <c r="A234" s="144" t="s">
        <v>1395</v>
      </c>
      <c r="B234" s="22" t="s">
        <v>213</v>
      </c>
      <c r="C234" s="32">
        <v>2716.125</v>
      </c>
      <c r="D234" s="27" t="str">
        <f t="shared" si="37"/>
        <v>N/A</v>
      </c>
      <c r="E234" s="32">
        <v>2424.25</v>
      </c>
      <c r="F234" s="27" t="str">
        <f t="shared" si="38"/>
        <v>N/A</v>
      </c>
      <c r="G234" s="32">
        <v>2697.6818182000002</v>
      </c>
      <c r="H234" s="27" t="str">
        <f t="shared" si="39"/>
        <v>N/A</v>
      </c>
      <c r="I234" s="8">
        <v>-10.7</v>
      </c>
      <c r="J234" s="8">
        <v>11.28</v>
      </c>
      <c r="K234" s="28" t="s">
        <v>739</v>
      </c>
      <c r="L234" s="112" t="str">
        <f t="shared" si="40"/>
        <v>Yes</v>
      </c>
    </row>
    <row r="235" spans="1:12" ht="25.5" x14ac:dyDescent="0.2">
      <c r="A235" s="144" t="s">
        <v>1396</v>
      </c>
      <c r="B235" s="22" t="s">
        <v>213</v>
      </c>
      <c r="C235" s="32">
        <v>533</v>
      </c>
      <c r="D235" s="27" t="str">
        <f t="shared" si="37"/>
        <v>N/A</v>
      </c>
      <c r="E235" s="32">
        <v>305.5</v>
      </c>
      <c r="F235" s="27" t="str">
        <f t="shared" si="38"/>
        <v>N/A</v>
      </c>
      <c r="G235" s="32">
        <v>67</v>
      </c>
      <c r="H235" s="27" t="str">
        <f t="shared" si="39"/>
        <v>N/A</v>
      </c>
      <c r="I235" s="8">
        <v>-42.7</v>
      </c>
      <c r="J235" s="8">
        <v>-78.099999999999994</v>
      </c>
      <c r="K235" s="28" t="s">
        <v>739</v>
      </c>
      <c r="L235" s="112" t="str">
        <f t="shared" si="40"/>
        <v>No</v>
      </c>
    </row>
    <row r="236" spans="1:12" x14ac:dyDescent="0.2">
      <c r="A236" s="144" t="s">
        <v>1397</v>
      </c>
      <c r="B236" s="22" t="s">
        <v>213</v>
      </c>
      <c r="C236" s="27">
        <v>3.5804447034</v>
      </c>
      <c r="D236" s="27" t="str">
        <f t="shared" si="37"/>
        <v>N/A</v>
      </c>
      <c r="E236" s="27">
        <v>5.0416655781999999</v>
      </c>
      <c r="F236" s="27" t="str">
        <f t="shared" si="38"/>
        <v>N/A</v>
      </c>
      <c r="G236" s="27">
        <v>2.3818159836000001</v>
      </c>
      <c r="H236" s="27" t="str">
        <f t="shared" si="39"/>
        <v>N/A</v>
      </c>
      <c r="I236" s="8">
        <v>40.81</v>
      </c>
      <c r="J236" s="8">
        <v>-52.8</v>
      </c>
      <c r="K236" s="28" t="s">
        <v>739</v>
      </c>
      <c r="L236" s="112" t="str">
        <f t="shared" si="40"/>
        <v>No</v>
      </c>
    </row>
    <row r="237" spans="1:12" x14ac:dyDescent="0.2">
      <c r="A237" s="144" t="s">
        <v>1398</v>
      </c>
      <c r="B237" s="22" t="s">
        <v>213</v>
      </c>
      <c r="C237" s="27">
        <v>2.4622455680000002</v>
      </c>
      <c r="D237" s="27" t="str">
        <f t="shared" si="37"/>
        <v>N/A</v>
      </c>
      <c r="E237" s="27">
        <v>4.9240121581</v>
      </c>
      <c r="F237" s="27" t="str">
        <f t="shared" si="38"/>
        <v>N/A</v>
      </c>
      <c r="G237" s="27">
        <v>6.0830860533999997</v>
      </c>
      <c r="H237" s="27" t="str">
        <f t="shared" si="39"/>
        <v>N/A</v>
      </c>
      <c r="I237" s="8">
        <v>99.98</v>
      </c>
      <c r="J237" s="8">
        <v>23.54</v>
      </c>
      <c r="K237" s="28" t="s">
        <v>739</v>
      </c>
      <c r="L237" s="112" t="str">
        <f t="shared" si="40"/>
        <v>Yes</v>
      </c>
    </row>
    <row r="238" spans="1:12" x14ac:dyDescent="0.2">
      <c r="A238" s="143" t="s">
        <v>1399</v>
      </c>
      <c r="B238" s="22" t="s">
        <v>213</v>
      </c>
      <c r="C238" s="27">
        <v>7.2685379137000004</v>
      </c>
      <c r="D238" s="27" t="str">
        <f t="shared" si="37"/>
        <v>N/A</v>
      </c>
      <c r="E238" s="27">
        <v>9.9815458098000001</v>
      </c>
      <c r="F238" s="27" t="str">
        <f t="shared" si="38"/>
        <v>N/A</v>
      </c>
      <c r="G238" s="27">
        <v>10.500362581999999</v>
      </c>
      <c r="H238" s="27" t="str">
        <f t="shared" si="39"/>
        <v>N/A</v>
      </c>
      <c r="I238" s="8">
        <v>37.33</v>
      </c>
      <c r="J238" s="8">
        <v>5.1980000000000004</v>
      </c>
      <c r="K238" s="28" t="s">
        <v>739</v>
      </c>
      <c r="L238" s="112" t="str">
        <f t="shared" si="40"/>
        <v>Yes</v>
      </c>
    </row>
    <row r="239" spans="1:12" x14ac:dyDescent="0.2">
      <c r="A239" s="143" t="s">
        <v>1400</v>
      </c>
      <c r="B239" s="22" t="s">
        <v>213</v>
      </c>
      <c r="C239" s="27">
        <v>7.8300871100000002E-2</v>
      </c>
      <c r="D239" s="27" t="str">
        <f t="shared" si="37"/>
        <v>N/A</v>
      </c>
      <c r="E239" s="27">
        <v>4.0539170999999999E-2</v>
      </c>
      <c r="F239" s="27" t="str">
        <f t="shared" si="38"/>
        <v>N/A</v>
      </c>
      <c r="G239" s="27">
        <v>0.18621973929999999</v>
      </c>
      <c r="H239" s="27" t="str">
        <f t="shared" si="39"/>
        <v>N/A</v>
      </c>
      <c r="I239" s="8">
        <v>-48.2</v>
      </c>
      <c r="J239" s="8">
        <v>359.4</v>
      </c>
      <c r="K239" s="28" t="s">
        <v>739</v>
      </c>
      <c r="L239" s="112" t="str">
        <f t="shared" si="40"/>
        <v>No</v>
      </c>
    </row>
    <row r="240" spans="1:12" x14ac:dyDescent="0.2">
      <c r="A240" s="143" t="s">
        <v>1401</v>
      </c>
      <c r="B240" s="22" t="s">
        <v>213</v>
      </c>
      <c r="C240" s="27">
        <v>4.5264229900000001E-2</v>
      </c>
      <c r="D240" s="27" t="str">
        <f t="shared" si="37"/>
        <v>N/A</v>
      </c>
      <c r="E240" s="27">
        <v>7.1899340899999997E-2</v>
      </c>
      <c r="F240" s="27" t="str">
        <f t="shared" si="38"/>
        <v>N/A</v>
      </c>
      <c r="G240" s="27">
        <v>7.2987373000000001E-3</v>
      </c>
      <c r="H240" s="27" t="str">
        <f t="shared" si="39"/>
        <v>N/A</v>
      </c>
      <c r="I240" s="8">
        <v>58.84</v>
      </c>
      <c r="J240" s="8">
        <v>-89.8</v>
      </c>
      <c r="K240" s="28" t="s">
        <v>739</v>
      </c>
      <c r="L240" s="112" t="str">
        <f t="shared" si="40"/>
        <v>No</v>
      </c>
    </row>
    <row r="241" spans="1:12" ht="25.5" x14ac:dyDescent="0.2">
      <c r="A241" s="143" t="s">
        <v>1402</v>
      </c>
      <c r="B241" s="22" t="s">
        <v>213</v>
      </c>
      <c r="C241" s="32">
        <v>7701487</v>
      </c>
      <c r="D241" s="27" t="str">
        <f t="shared" si="37"/>
        <v>N/A</v>
      </c>
      <c r="E241" s="32">
        <v>7800921</v>
      </c>
      <c r="F241" s="27" t="str">
        <f t="shared" si="38"/>
        <v>N/A</v>
      </c>
      <c r="G241" s="32">
        <v>1895152</v>
      </c>
      <c r="H241" s="27" t="str">
        <f t="shared" si="39"/>
        <v>N/A</v>
      </c>
      <c r="I241" s="8">
        <v>1.2909999999999999</v>
      </c>
      <c r="J241" s="8">
        <v>-75.7</v>
      </c>
      <c r="K241" s="28" t="s">
        <v>739</v>
      </c>
      <c r="L241" s="112" t="str">
        <f t="shared" si="40"/>
        <v>No</v>
      </c>
    </row>
    <row r="242" spans="1:12" x14ac:dyDescent="0.2">
      <c r="A242" s="143" t="s">
        <v>1403</v>
      </c>
      <c r="B242" s="22" t="s">
        <v>213</v>
      </c>
      <c r="C242" s="31">
        <v>592</v>
      </c>
      <c r="D242" s="27" t="str">
        <f t="shared" si="37"/>
        <v>N/A</v>
      </c>
      <c r="E242" s="31">
        <v>610</v>
      </c>
      <c r="F242" s="27" t="str">
        <f t="shared" si="38"/>
        <v>N/A</v>
      </c>
      <c r="G242" s="31">
        <v>171</v>
      </c>
      <c r="H242" s="27" t="str">
        <f t="shared" si="39"/>
        <v>N/A</v>
      </c>
      <c r="I242" s="8">
        <v>3.0409999999999999</v>
      </c>
      <c r="J242" s="8">
        <v>-72</v>
      </c>
      <c r="K242" s="28" t="s">
        <v>739</v>
      </c>
      <c r="L242" s="112" t="str">
        <f t="shared" si="40"/>
        <v>No</v>
      </c>
    </row>
    <row r="243" spans="1:12" ht="25.5" x14ac:dyDescent="0.2">
      <c r="A243" s="143" t="s">
        <v>1404</v>
      </c>
      <c r="B243" s="22" t="s">
        <v>213</v>
      </c>
      <c r="C243" s="32">
        <v>13009.268581</v>
      </c>
      <c r="D243" s="27" t="str">
        <f t="shared" si="37"/>
        <v>N/A</v>
      </c>
      <c r="E243" s="32">
        <v>12788.395081999999</v>
      </c>
      <c r="F243" s="27" t="str">
        <f t="shared" si="38"/>
        <v>N/A</v>
      </c>
      <c r="G243" s="32">
        <v>11082.760233999999</v>
      </c>
      <c r="H243" s="27" t="str">
        <f t="shared" si="39"/>
        <v>N/A</v>
      </c>
      <c r="I243" s="8">
        <v>-1.7</v>
      </c>
      <c r="J243" s="8">
        <v>-13.3</v>
      </c>
      <c r="K243" s="28" t="s">
        <v>739</v>
      </c>
      <c r="L243" s="112" t="str">
        <f t="shared" si="40"/>
        <v>Yes</v>
      </c>
    </row>
    <row r="244" spans="1:12" ht="25.5" x14ac:dyDescent="0.2">
      <c r="A244" s="143" t="s">
        <v>1405</v>
      </c>
      <c r="B244" s="22" t="s">
        <v>213</v>
      </c>
      <c r="C244" s="32">
        <v>12889.083333</v>
      </c>
      <c r="D244" s="27" t="str">
        <f t="shared" si="37"/>
        <v>N/A</v>
      </c>
      <c r="E244" s="32">
        <v>10770.354839</v>
      </c>
      <c r="F244" s="27" t="str">
        <f t="shared" si="38"/>
        <v>N/A</v>
      </c>
      <c r="G244" s="32">
        <v>13884.75</v>
      </c>
      <c r="H244" s="27" t="str">
        <f t="shared" si="39"/>
        <v>N/A</v>
      </c>
      <c r="I244" s="8">
        <v>-16.399999999999999</v>
      </c>
      <c r="J244" s="8">
        <v>28.92</v>
      </c>
      <c r="K244" s="28" t="s">
        <v>739</v>
      </c>
      <c r="L244" s="112" t="str">
        <f t="shared" si="40"/>
        <v>Yes</v>
      </c>
    </row>
    <row r="245" spans="1:12" ht="25.5" x14ac:dyDescent="0.2">
      <c r="A245" s="143" t="s">
        <v>1406</v>
      </c>
      <c r="B245" s="22" t="s">
        <v>213</v>
      </c>
      <c r="C245" s="32">
        <v>13037.26455</v>
      </c>
      <c r="D245" s="27" t="str">
        <f t="shared" si="37"/>
        <v>N/A</v>
      </c>
      <c r="E245" s="32">
        <v>12896.442142</v>
      </c>
      <c r="F245" s="27" t="str">
        <f t="shared" si="38"/>
        <v>N/A</v>
      </c>
      <c r="G245" s="32">
        <v>10793.522580999999</v>
      </c>
      <c r="H245" s="27" t="str">
        <f t="shared" si="39"/>
        <v>N/A</v>
      </c>
      <c r="I245" s="8">
        <v>-1.08</v>
      </c>
      <c r="J245" s="8">
        <v>-16.3</v>
      </c>
      <c r="K245" s="28" t="s">
        <v>739</v>
      </c>
      <c r="L245" s="112" t="str">
        <f t="shared" si="40"/>
        <v>Yes</v>
      </c>
    </row>
    <row r="246" spans="1:12" ht="25.5" x14ac:dyDescent="0.2">
      <c r="A246" s="143" t="s">
        <v>1407</v>
      </c>
      <c r="B246" s="22" t="s">
        <v>213</v>
      </c>
      <c r="C246" s="32">
        <v>20</v>
      </c>
      <c r="D246" s="27" t="str">
        <f t="shared" si="37"/>
        <v>N/A</v>
      </c>
      <c r="E246" s="32" t="s">
        <v>1749</v>
      </c>
      <c r="F246" s="27" t="str">
        <f t="shared" si="38"/>
        <v>N/A</v>
      </c>
      <c r="G246" s="32" t="s">
        <v>1749</v>
      </c>
      <c r="H246" s="27" t="str">
        <f t="shared" si="39"/>
        <v>N/A</v>
      </c>
      <c r="I246" s="8" t="s">
        <v>1749</v>
      </c>
      <c r="J246" s="8" t="s">
        <v>1749</v>
      </c>
      <c r="K246" s="28" t="s">
        <v>739</v>
      </c>
      <c r="L246" s="112" t="str">
        <f t="shared" si="40"/>
        <v>N/A</v>
      </c>
    </row>
    <row r="247" spans="1:12" ht="25.5" x14ac:dyDescent="0.2">
      <c r="A247" s="143" t="s">
        <v>1408</v>
      </c>
      <c r="B247" s="22" t="s">
        <v>213</v>
      </c>
      <c r="C247" s="32" t="s">
        <v>1749</v>
      </c>
      <c r="D247" s="27" t="str">
        <f t="shared" si="37"/>
        <v>N/A</v>
      </c>
      <c r="E247" s="32" t="s">
        <v>1749</v>
      </c>
      <c r="F247" s="27" t="str">
        <f t="shared" si="38"/>
        <v>N/A</v>
      </c>
      <c r="G247" s="32" t="s">
        <v>1749</v>
      </c>
      <c r="H247" s="27" t="str">
        <f t="shared" si="39"/>
        <v>N/A</v>
      </c>
      <c r="I247" s="8" t="s">
        <v>1749</v>
      </c>
      <c r="J247" s="8" t="s">
        <v>1749</v>
      </c>
      <c r="K247" s="28" t="s">
        <v>739</v>
      </c>
      <c r="L247" s="112" t="str">
        <f t="shared" si="40"/>
        <v>N/A</v>
      </c>
    </row>
    <row r="248" spans="1:12" ht="25.5" x14ac:dyDescent="0.2">
      <c r="A248" s="143" t="s">
        <v>1409</v>
      </c>
      <c r="B248" s="22" t="s">
        <v>213</v>
      </c>
      <c r="C248" s="27">
        <v>1.4370327216000001</v>
      </c>
      <c r="D248" s="27" t="str">
        <f t="shared" si="37"/>
        <v>N/A</v>
      </c>
      <c r="E248" s="27">
        <v>1.5934797942000001</v>
      </c>
      <c r="F248" s="27" t="str">
        <f t="shared" si="38"/>
        <v>N/A</v>
      </c>
      <c r="G248" s="27">
        <v>0.51686615889999998</v>
      </c>
      <c r="H248" s="27" t="str">
        <f t="shared" si="39"/>
        <v>N/A</v>
      </c>
      <c r="I248" s="8">
        <v>10.89</v>
      </c>
      <c r="J248" s="8">
        <v>-67.599999999999994</v>
      </c>
      <c r="K248" s="28" t="s">
        <v>739</v>
      </c>
      <c r="L248" s="112" t="str">
        <f t="shared" si="40"/>
        <v>No</v>
      </c>
    </row>
    <row r="249" spans="1:12" ht="25.5" x14ac:dyDescent="0.2">
      <c r="A249" s="143" t="s">
        <v>1410</v>
      </c>
      <c r="B249" s="22" t="s">
        <v>213</v>
      </c>
      <c r="C249" s="27">
        <v>0.78791858169999995</v>
      </c>
      <c r="D249" s="27" t="str">
        <f t="shared" si="37"/>
        <v>N/A</v>
      </c>
      <c r="E249" s="27">
        <v>1.8844984802</v>
      </c>
      <c r="F249" s="27" t="str">
        <f t="shared" si="38"/>
        <v>N/A</v>
      </c>
      <c r="G249" s="27">
        <v>2.3738872404000002</v>
      </c>
      <c r="H249" s="27" t="str">
        <f t="shared" si="39"/>
        <v>N/A</v>
      </c>
      <c r="I249" s="8">
        <v>139.19999999999999</v>
      </c>
      <c r="J249" s="8">
        <v>25.97</v>
      </c>
      <c r="K249" s="28" t="s">
        <v>739</v>
      </c>
      <c r="L249" s="112" t="str">
        <f t="shared" si="40"/>
        <v>Yes</v>
      </c>
    </row>
    <row r="250" spans="1:12" ht="25.5" x14ac:dyDescent="0.2">
      <c r="A250" s="143" t="s">
        <v>1411</v>
      </c>
      <c r="B250" s="22" t="s">
        <v>213</v>
      </c>
      <c r="C250" s="27">
        <v>2.9692082111000002</v>
      </c>
      <c r="D250" s="27" t="str">
        <f t="shared" si="37"/>
        <v>N/A</v>
      </c>
      <c r="E250" s="27">
        <v>3.1426400346999999</v>
      </c>
      <c r="F250" s="27" t="str">
        <f t="shared" si="38"/>
        <v>N/A</v>
      </c>
      <c r="G250" s="27">
        <v>2.2480058013000002</v>
      </c>
      <c r="H250" s="27" t="str">
        <f t="shared" si="39"/>
        <v>N/A</v>
      </c>
      <c r="I250" s="8">
        <v>5.8410000000000002</v>
      </c>
      <c r="J250" s="8">
        <v>-28.5</v>
      </c>
      <c r="K250" s="28" t="s">
        <v>739</v>
      </c>
      <c r="L250" s="112" t="str">
        <f t="shared" si="40"/>
        <v>Yes</v>
      </c>
    </row>
    <row r="251" spans="1:12" ht="25.5" x14ac:dyDescent="0.2">
      <c r="A251" s="143" t="s">
        <v>1412</v>
      </c>
      <c r="B251" s="22" t="s">
        <v>213</v>
      </c>
      <c r="C251" s="27">
        <v>9.7876088999999996E-3</v>
      </c>
      <c r="D251" s="27" t="str">
        <f t="shared" si="37"/>
        <v>N/A</v>
      </c>
      <c r="E251" s="27">
        <v>0</v>
      </c>
      <c r="F251" s="27" t="str">
        <f t="shared" si="38"/>
        <v>N/A</v>
      </c>
      <c r="G251" s="27">
        <v>0</v>
      </c>
      <c r="H251" s="27" t="str">
        <f t="shared" si="39"/>
        <v>N/A</v>
      </c>
      <c r="I251" s="8">
        <v>-100</v>
      </c>
      <c r="J251" s="8" t="s">
        <v>1749</v>
      </c>
      <c r="K251" s="28" t="s">
        <v>739</v>
      </c>
      <c r="L251" s="112" t="str">
        <f t="shared" si="40"/>
        <v>N/A</v>
      </c>
    </row>
    <row r="252" spans="1:12" ht="25.5" x14ac:dyDescent="0.2">
      <c r="A252" s="178" t="s">
        <v>1413</v>
      </c>
      <c r="B252" s="120" t="s">
        <v>213</v>
      </c>
      <c r="C252" s="152">
        <v>0</v>
      </c>
      <c r="D252" s="152" t="str">
        <f t="shared" si="37"/>
        <v>N/A</v>
      </c>
      <c r="E252" s="152">
        <v>0</v>
      </c>
      <c r="F252" s="152" t="str">
        <f t="shared" si="38"/>
        <v>N/A</v>
      </c>
      <c r="G252" s="152">
        <v>0</v>
      </c>
      <c r="H252" s="152" t="str">
        <f t="shared" si="39"/>
        <v>N/A</v>
      </c>
      <c r="I252" s="153" t="s">
        <v>1749</v>
      </c>
      <c r="J252" s="153" t="s">
        <v>1749</v>
      </c>
      <c r="K252" s="168" t="s">
        <v>739</v>
      </c>
      <c r="L252" s="123" t="str">
        <f t="shared" si="40"/>
        <v>N/A</v>
      </c>
    </row>
    <row r="253" spans="1:12" x14ac:dyDescent="0.2">
      <c r="A253" s="198" t="s">
        <v>1647</v>
      </c>
      <c r="B253" s="199"/>
      <c r="C253" s="199"/>
      <c r="D253" s="199"/>
      <c r="E253" s="199"/>
      <c r="F253" s="199"/>
      <c r="G253" s="199"/>
      <c r="H253" s="199"/>
      <c r="I253" s="199"/>
      <c r="J253" s="199"/>
      <c r="K253" s="199"/>
      <c r="L253" s="200"/>
    </row>
    <row r="254" spans="1:12" x14ac:dyDescent="0.2">
      <c r="A254" s="193" t="s">
        <v>1645</v>
      </c>
      <c r="B254" s="194"/>
      <c r="C254" s="194"/>
      <c r="D254" s="194"/>
      <c r="E254" s="194"/>
      <c r="F254" s="194"/>
      <c r="G254" s="194"/>
      <c r="H254" s="194"/>
      <c r="I254" s="194"/>
      <c r="J254" s="194"/>
      <c r="K254" s="194"/>
      <c r="L254" s="195"/>
    </row>
    <row r="255" spans="1:12" s="13" customFormat="1" x14ac:dyDescent="0.2">
      <c r="A255" s="196" t="s">
        <v>1743</v>
      </c>
      <c r="B255" s="196"/>
      <c r="C255" s="196"/>
      <c r="D255" s="196"/>
      <c r="E255" s="196"/>
      <c r="F255" s="196"/>
      <c r="G255" s="196"/>
      <c r="H255" s="196"/>
      <c r="I255" s="196"/>
      <c r="J255" s="196"/>
      <c r="K255" s="196"/>
      <c r="L255" s="197"/>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L3" sqref="L3"/>
      <selection pane="topRight" activeCell="L3" sqref="L3"/>
      <selection pane="bottomLeft" activeCell="L3" sqref="L3"/>
      <selection pane="bottomRight" activeCell="A3" sqref="A3:L3"/>
    </sheetView>
  </sheetViews>
  <sheetFormatPr defaultColWidth="9.140625" defaultRowHeight="12.75" x14ac:dyDescent="0.2"/>
  <cols>
    <col min="1" max="1" width="77.28515625" style="34" customWidth="1"/>
    <col min="2" max="2" width="18.7109375"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0.42578125" style="13" customWidth="1"/>
    <col min="12" max="12" width="27.5703125" style="26" customWidth="1"/>
    <col min="13" max="16384" width="9.140625" style="26"/>
  </cols>
  <sheetData>
    <row r="1" spans="1:12" s="12" customFormat="1" ht="18.75" customHeight="1" x14ac:dyDescent="0.2">
      <c r="A1" s="184" t="s">
        <v>1713</v>
      </c>
      <c r="B1" s="185"/>
      <c r="C1" s="185"/>
      <c r="D1" s="185"/>
      <c r="E1" s="185"/>
      <c r="F1" s="185"/>
      <c r="G1" s="185"/>
      <c r="H1" s="185"/>
      <c r="I1" s="185"/>
      <c r="J1" s="185"/>
      <c r="K1" s="185"/>
      <c r="L1" s="186"/>
    </row>
    <row r="2" spans="1:12" ht="54" customHeight="1" x14ac:dyDescent="0.2">
      <c r="A2" s="207" t="s">
        <v>1609</v>
      </c>
      <c r="B2" s="208"/>
      <c r="C2" s="208"/>
      <c r="D2" s="208"/>
      <c r="E2" s="208"/>
      <c r="F2" s="208"/>
      <c r="G2" s="208"/>
      <c r="H2" s="208"/>
      <c r="I2" s="208"/>
      <c r="J2" s="208"/>
      <c r="K2" s="208"/>
      <c r="L2" s="209"/>
    </row>
    <row r="3" spans="1:12" s="13" customFormat="1" x14ac:dyDescent="0.2">
      <c r="A3" s="201" t="s">
        <v>1748</v>
      </c>
      <c r="B3" s="202"/>
      <c r="C3" s="202"/>
      <c r="D3" s="202"/>
      <c r="E3" s="202"/>
      <c r="F3" s="202"/>
      <c r="G3" s="202"/>
      <c r="H3" s="202"/>
      <c r="I3" s="202"/>
      <c r="J3" s="202"/>
      <c r="K3" s="202"/>
      <c r="L3" s="203"/>
    </row>
    <row r="4" spans="1:12" s="13" customFormat="1" x14ac:dyDescent="0.2">
      <c r="A4" s="187" t="s">
        <v>650</v>
      </c>
      <c r="B4" s="188"/>
      <c r="C4" s="188"/>
      <c r="D4" s="188"/>
      <c r="E4" s="188"/>
      <c r="F4" s="188"/>
      <c r="G4" s="188"/>
      <c r="H4" s="188"/>
      <c r="I4" s="188"/>
      <c r="J4" s="188"/>
      <c r="K4" s="188"/>
      <c r="L4" s="189"/>
    </row>
    <row r="5" spans="1:12" ht="51" x14ac:dyDescent="0.2">
      <c r="A5" s="147" t="s">
        <v>11</v>
      </c>
      <c r="B5" s="116" t="s">
        <v>212</v>
      </c>
      <c r="C5" s="116" t="s">
        <v>651</v>
      </c>
      <c r="D5" s="116" t="s">
        <v>1717</v>
      </c>
      <c r="E5" s="116" t="s">
        <v>652</v>
      </c>
      <c r="F5" s="116" t="s">
        <v>1718</v>
      </c>
      <c r="G5" s="116" t="s">
        <v>1719</v>
      </c>
      <c r="H5" s="116" t="s">
        <v>1714</v>
      </c>
      <c r="I5" s="148" t="s">
        <v>1716</v>
      </c>
      <c r="J5" s="148" t="s">
        <v>1715</v>
      </c>
      <c r="K5" s="149" t="s">
        <v>744</v>
      </c>
      <c r="L5" s="150" t="s">
        <v>743</v>
      </c>
    </row>
    <row r="6" spans="1:12" x14ac:dyDescent="0.2">
      <c r="A6" s="175" t="s">
        <v>5</v>
      </c>
      <c r="B6" s="22" t="s">
        <v>213</v>
      </c>
      <c r="C6" s="23">
        <v>38759</v>
      </c>
      <c r="D6" s="27" t="str">
        <f t="shared" ref="D6:D37" si="0">IF($B6="N/A","N/A",IF(C6&gt;10,"No",IF(C6&lt;-10,"No","Yes")))</f>
        <v>N/A</v>
      </c>
      <c r="E6" s="23">
        <v>37770</v>
      </c>
      <c r="F6" s="27" t="str">
        <f t="shared" ref="F6:F37" si="1">IF($B6="N/A","N/A",IF(E6&gt;10,"No",IF(E6&lt;-10,"No","Yes")))</f>
        <v>N/A</v>
      </c>
      <c r="G6" s="23">
        <v>39886</v>
      </c>
      <c r="H6" s="27" t="str">
        <f t="shared" ref="H6:H37" si="2">IF($B6="N/A","N/A",IF(G6&gt;10,"No",IF(G6&lt;-10,"No","Yes")))</f>
        <v>N/A</v>
      </c>
      <c r="I6" s="8">
        <v>-2.5499999999999998</v>
      </c>
      <c r="J6" s="8">
        <v>5.6020000000000003</v>
      </c>
      <c r="K6" s="28" t="s">
        <v>739</v>
      </c>
      <c r="L6" s="112" t="str">
        <f t="shared" ref="L6:L39" si="3">IF(J6="Div by 0", "N/A", IF(K6="N/A","N/A", IF(J6&gt;VALUE(MID(K6,1,2)), "No", IF(J6&lt;-1*VALUE(MID(K6,1,2)), "No", "Yes"))))</f>
        <v>Yes</v>
      </c>
    </row>
    <row r="7" spans="1:12" x14ac:dyDescent="0.2">
      <c r="A7" s="175" t="s">
        <v>6</v>
      </c>
      <c r="B7" s="22" t="s">
        <v>213</v>
      </c>
      <c r="C7" s="23">
        <v>34852</v>
      </c>
      <c r="D7" s="27" t="str">
        <f t="shared" si="0"/>
        <v>N/A</v>
      </c>
      <c r="E7" s="23">
        <v>34195</v>
      </c>
      <c r="F7" s="27" t="str">
        <f t="shared" si="1"/>
        <v>N/A</v>
      </c>
      <c r="G7" s="23">
        <v>35664</v>
      </c>
      <c r="H7" s="27" t="str">
        <f t="shared" si="2"/>
        <v>N/A</v>
      </c>
      <c r="I7" s="8">
        <v>-1.89</v>
      </c>
      <c r="J7" s="8">
        <v>4.2960000000000003</v>
      </c>
      <c r="K7" s="28" t="s">
        <v>739</v>
      </c>
      <c r="L7" s="112" t="str">
        <f t="shared" si="3"/>
        <v>Yes</v>
      </c>
    </row>
    <row r="8" spans="1:12" x14ac:dyDescent="0.2">
      <c r="A8" s="175" t="s">
        <v>360</v>
      </c>
      <c r="B8" s="22" t="s">
        <v>213</v>
      </c>
      <c r="C8" s="4">
        <v>89.919760572000001</v>
      </c>
      <c r="D8" s="27" t="str">
        <f t="shared" si="0"/>
        <v>N/A</v>
      </c>
      <c r="E8" s="4">
        <v>90.534815992000006</v>
      </c>
      <c r="F8" s="27" t="str">
        <f t="shared" si="1"/>
        <v>N/A</v>
      </c>
      <c r="G8" s="4">
        <v>89.414832271999998</v>
      </c>
      <c r="H8" s="27" t="str">
        <f t="shared" si="2"/>
        <v>N/A</v>
      </c>
      <c r="I8" s="8">
        <v>0.68400000000000005</v>
      </c>
      <c r="J8" s="8">
        <v>-1.24</v>
      </c>
      <c r="K8" s="28" t="s">
        <v>739</v>
      </c>
      <c r="L8" s="112" t="str">
        <f t="shared" si="3"/>
        <v>Yes</v>
      </c>
    </row>
    <row r="9" spans="1:12" x14ac:dyDescent="0.2">
      <c r="A9" s="144" t="s">
        <v>88</v>
      </c>
      <c r="B9" s="30" t="s">
        <v>213</v>
      </c>
      <c r="C9" s="1">
        <v>34410.019999999997</v>
      </c>
      <c r="D9" s="7" t="str">
        <f t="shared" si="0"/>
        <v>N/A</v>
      </c>
      <c r="E9" s="1">
        <v>34757.599999999999</v>
      </c>
      <c r="F9" s="7" t="str">
        <f t="shared" si="1"/>
        <v>N/A</v>
      </c>
      <c r="G9" s="1">
        <v>34045.72</v>
      </c>
      <c r="H9" s="7" t="str">
        <f t="shared" si="2"/>
        <v>N/A</v>
      </c>
      <c r="I9" s="8">
        <v>1.01</v>
      </c>
      <c r="J9" s="8">
        <v>-2.0499999999999998</v>
      </c>
      <c r="K9" s="30" t="s">
        <v>739</v>
      </c>
      <c r="L9" s="112" t="str">
        <f t="shared" si="3"/>
        <v>Yes</v>
      </c>
    </row>
    <row r="10" spans="1:12" x14ac:dyDescent="0.2">
      <c r="A10" s="144" t="s">
        <v>1414</v>
      </c>
      <c r="B10" s="22" t="s">
        <v>213</v>
      </c>
      <c r="C10" s="4">
        <v>7.2886297376</v>
      </c>
      <c r="D10" s="27" t="str">
        <f t="shared" si="0"/>
        <v>N/A</v>
      </c>
      <c r="E10" s="4">
        <v>7.2464919247999999</v>
      </c>
      <c r="F10" s="27" t="str">
        <f t="shared" si="1"/>
        <v>N/A</v>
      </c>
      <c r="G10" s="4">
        <v>8.2008724865999998</v>
      </c>
      <c r="H10" s="27" t="str">
        <f t="shared" si="2"/>
        <v>N/A</v>
      </c>
      <c r="I10" s="8">
        <v>-0.57799999999999996</v>
      </c>
      <c r="J10" s="8">
        <v>13.17</v>
      </c>
      <c r="K10" s="28" t="s">
        <v>739</v>
      </c>
      <c r="L10" s="112" t="str">
        <f t="shared" si="3"/>
        <v>Yes</v>
      </c>
    </row>
    <row r="11" spans="1:12" x14ac:dyDescent="0.2">
      <c r="A11" s="144" t="s">
        <v>1415</v>
      </c>
      <c r="B11" s="22" t="s">
        <v>213</v>
      </c>
      <c r="C11" s="4">
        <v>0.14448257179999999</v>
      </c>
      <c r="D11" s="27" t="str">
        <f t="shared" si="0"/>
        <v>N/A</v>
      </c>
      <c r="E11" s="4">
        <v>0.21710352129999999</v>
      </c>
      <c r="F11" s="27" t="str">
        <f t="shared" si="1"/>
        <v>N/A</v>
      </c>
      <c r="G11" s="4">
        <v>0.20809306520000001</v>
      </c>
      <c r="H11" s="27" t="str">
        <f t="shared" si="2"/>
        <v>N/A</v>
      </c>
      <c r="I11" s="8">
        <v>50.26</v>
      </c>
      <c r="J11" s="8">
        <v>-4.1500000000000004</v>
      </c>
      <c r="K11" s="28" t="s">
        <v>739</v>
      </c>
      <c r="L11" s="112" t="str">
        <f t="shared" si="3"/>
        <v>Yes</v>
      </c>
    </row>
    <row r="12" spans="1:12" x14ac:dyDescent="0.2">
      <c r="A12" s="144" t="s">
        <v>1416</v>
      </c>
      <c r="B12" s="22" t="s">
        <v>213</v>
      </c>
      <c r="C12" s="4">
        <v>55.912175237</v>
      </c>
      <c r="D12" s="27" t="str">
        <f t="shared" si="0"/>
        <v>N/A</v>
      </c>
      <c r="E12" s="4">
        <v>57.018797988000003</v>
      </c>
      <c r="F12" s="27" t="str">
        <f t="shared" si="1"/>
        <v>N/A</v>
      </c>
      <c r="G12" s="4">
        <v>54.74853332</v>
      </c>
      <c r="H12" s="27" t="str">
        <f t="shared" si="2"/>
        <v>N/A</v>
      </c>
      <c r="I12" s="8">
        <v>1.9790000000000001</v>
      </c>
      <c r="J12" s="8">
        <v>-3.98</v>
      </c>
      <c r="K12" s="28" t="s">
        <v>739</v>
      </c>
      <c r="L12" s="112" t="str">
        <f t="shared" si="3"/>
        <v>Yes</v>
      </c>
    </row>
    <row r="13" spans="1:12" x14ac:dyDescent="0.2">
      <c r="A13" s="144" t="s">
        <v>1417</v>
      </c>
      <c r="B13" s="22" t="s">
        <v>213</v>
      </c>
      <c r="C13" s="4">
        <v>1.1119997935999999</v>
      </c>
      <c r="D13" s="27" t="str">
        <f t="shared" si="0"/>
        <v>N/A</v>
      </c>
      <c r="E13" s="4">
        <v>1.0855176066000001</v>
      </c>
      <c r="F13" s="27" t="str">
        <f t="shared" si="1"/>
        <v>N/A</v>
      </c>
      <c r="G13" s="4">
        <v>1.3137441709</v>
      </c>
      <c r="H13" s="27" t="str">
        <f t="shared" si="2"/>
        <v>N/A</v>
      </c>
      <c r="I13" s="8">
        <v>-2.38</v>
      </c>
      <c r="J13" s="8">
        <v>21.02</v>
      </c>
      <c r="K13" s="28" t="s">
        <v>739</v>
      </c>
      <c r="L13" s="112" t="str">
        <f t="shared" si="3"/>
        <v>Yes</v>
      </c>
    </row>
    <row r="14" spans="1:12" x14ac:dyDescent="0.2">
      <c r="A14" s="144" t="s">
        <v>1418</v>
      </c>
      <c r="B14" s="22" t="s">
        <v>213</v>
      </c>
      <c r="C14" s="4">
        <v>0</v>
      </c>
      <c r="D14" s="27" t="str">
        <f t="shared" si="0"/>
        <v>N/A</v>
      </c>
      <c r="E14" s="4">
        <v>0</v>
      </c>
      <c r="F14" s="27" t="str">
        <f t="shared" si="1"/>
        <v>N/A</v>
      </c>
      <c r="G14" s="4">
        <v>0</v>
      </c>
      <c r="H14" s="27" t="str">
        <f t="shared" si="2"/>
        <v>N/A</v>
      </c>
      <c r="I14" s="8" t="s">
        <v>1749</v>
      </c>
      <c r="J14" s="8" t="s">
        <v>1749</v>
      </c>
      <c r="K14" s="28" t="s">
        <v>739</v>
      </c>
      <c r="L14" s="112" t="str">
        <f t="shared" si="3"/>
        <v>N/A</v>
      </c>
    </row>
    <row r="15" spans="1:12" x14ac:dyDescent="0.2">
      <c r="A15" s="144" t="s">
        <v>1419</v>
      </c>
      <c r="B15" s="22" t="s">
        <v>213</v>
      </c>
      <c r="C15" s="4">
        <v>0</v>
      </c>
      <c r="D15" s="27" t="str">
        <f t="shared" si="0"/>
        <v>N/A</v>
      </c>
      <c r="E15" s="4">
        <v>0</v>
      </c>
      <c r="F15" s="27" t="str">
        <f t="shared" si="1"/>
        <v>N/A</v>
      </c>
      <c r="G15" s="4">
        <v>0</v>
      </c>
      <c r="H15" s="27" t="str">
        <f t="shared" si="2"/>
        <v>N/A</v>
      </c>
      <c r="I15" s="8" t="s">
        <v>1749</v>
      </c>
      <c r="J15" s="8" t="s">
        <v>1749</v>
      </c>
      <c r="K15" s="28" t="s">
        <v>739</v>
      </c>
      <c r="L15" s="112" t="str">
        <f t="shared" si="3"/>
        <v>N/A</v>
      </c>
    </row>
    <row r="16" spans="1:12" x14ac:dyDescent="0.2">
      <c r="A16" s="144" t="s">
        <v>1420</v>
      </c>
      <c r="B16" s="22" t="s">
        <v>213</v>
      </c>
      <c r="C16" s="4">
        <v>0.31992569469999999</v>
      </c>
      <c r="D16" s="27" t="str">
        <f t="shared" si="0"/>
        <v>N/A</v>
      </c>
      <c r="E16" s="4">
        <v>0.3044744506</v>
      </c>
      <c r="F16" s="27" t="str">
        <f t="shared" si="1"/>
        <v>N/A</v>
      </c>
      <c r="G16" s="4">
        <v>0.28330742619999999</v>
      </c>
      <c r="H16" s="27" t="str">
        <f t="shared" si="2"/>
        <v>N/A</v>
      </c>
      <c r="I16" s="8">
        <v>-4.83</v>
      </c>
      <c r="J16" s="8">
        <v>-6.95</v>
      </c>
      <c r="K16" s="28" t="s">
        <v>739</v>
      </c>
      <c r="L16" s="112" t="str">
        <f t="shared" si="3"/>
        <v>Yes</v>
      </c>
    </row>
    <row r="17" spans="1:12" x14ac:dyDescent="0.2">
      <c r="A17" s="144" t="s">
        <v>1421</v>
      </c>
      <c r="B17" s="22" t="s">
        <v>213</v>
      </c>
      <c r="C17" s="4">
        <v>0</v>
      </c>
      <c r="D17" s="27" t="str">
        <f t="shared" si="0"/>
        <v>N/A</v>
      </c>
      <c r="E17" s="4">
        <v>0</v>
      </c>
      <c r="F17" s="27" t="str">
        <f t="shared" si="1"/>
        <v>N/A</v>
      </c>
      <c r="G17" s="4">
        <v>0</v>
      </c>
      <c r="H17" s="27" t="str">
        <f t="shared" si="2"/>
        <v>N/A</v>
      </c>
      <c r="I17" s="8" t="s">
        <v>1749</v>
      </c>
      <c r="J17" s="8" t="s">
        <v>1749</v>
      </c>
      <c r="K17" s="28" t="s">
        <v>739</v>
      </c>
      <c r="L17" s="112" t="str">
        <f t="shared" si="3"/>
        <v>N/A</v>
      </c>
    </row>
    <row r="18" spans="1:12" x14ac:dyDescent="0.2">
      <c r="A18" s="144" t="s">
        <v>1422</v>
      </c>
      <c r="B18" s="22" t="s">
        <v>213</v>
      </c>
      <c r="C18" s="4">
        <v>35.222786966000001</v>
      </c>
      <c r="D18" s="27" t="str">
        <f t="shared" si="0"/>
        <v>N/A</v>
      </c>
      <c r="E18" s="4">
        <v>34.127614508999997</v>
      </c>
      <c r="F18" s="27" t="str">
        <f t="shared" si="1"/>
        <v>N/A</v>
      </c>
      <c r="G18" s="4">
        <v>35.245449530999998</v>
      </c>
      <c r="H18" s="27" t="str">
        <f t="shared" si="2"/>
        <v>N/A</v>
      </c>
      <c r="I18" s="8">
        <v>-3.11</v>
      </c>
      <c r="J18" s="8">
        <v>3.2749999999999999</v>
      </c>
      <c r="K18" s="28" t="s">
        <v>739</v>
      </c>
      <c r="L18" s="112" t="str">
        <f t="shared" si="3"/>
        <v>Yes</v>
      </c>
    </row>
    <row r="19" spans="1:12" x14ac:dyDescent="0.2">
      <c r="A19" s="144" t="s">
        <v>1423</v>
      </c>
      <c r="B19" s="22" t="s">
        <v>213</v>
      </c>
      <c r="C19" s="4">
        <v>0</v>
      </c>
      <c r="D19" s="27" t="str">
        <f t="shared" si="0"/>
        <v>N/A</v>
      </c>
      <c r="E19" s="4">
        <v>0</v>
      </c>
      <c r="F19" s="27" t="str">
        <f t="shared" si="1"/>
        <v>N/A</v>
      </c>
      <c r="G19" s="4">
        <v>0</v>
      </c>
      <c r="H19" s="27" t="str">
        <f t="shared" si="2"/>
        <v>N/A</v>
      </c>
      <c r="I19" s="8" t="s">
        <v>1749</v>
      </c>
      <c r="J19" s="8" t="s">
        <v>1749</v>
      </c>
      <c r="K19" s="28" t="s">
        <v>739</v>
      </c>
      <c r="L19" s="112" t="str">
        <f t="shared" si="3"/>
        <v>N/A</v>
      </c>
    </row>
    <row r="20" spans="1:12" x14ac:dyDescent="0.2">
      <c r="A20" s="135" t="s">
        <v>975</v>
      </c>
      <c r="B20" s="22" t="s">
        <v>213</v>
      </c>
      <c r="C20" s="4">
        <v>98.423591939999994</v>
      </c>
      <c r="D20" s="27" t="str">
        <f t="shared" si="0"/>
        <v>N/A</v>
      </c>
      <c r="E20" s="4">
        <v>98.392904420999997</v>
      </c>
      <c r="F20" s="27" t="str">
        <f t="shared" si="1"/>
        <v>N/A</v>
      </c>
      <c r="G20" s="4">
        <v>98.194855337999996</v>
      </c>
      <c r="H20" s="27" t="str">
        <f t="shared" si="2"/>
        <v>N/A</v>
      </c>
      <c r="I20" s="8">
        <v>-3.1E-2</v>
      </c>
      <c r="J20" s="8">
        <v>-0.20100000000000001</v>
      </c>
      <c r="K20" s="28" t="s">
        <v>739</v>
      </c>
      <c r="L20" s="112" t="str">
        <f t="shared" si="3"/>
        <v>Yes</v>
      </c>
    </row>
    <row r="21" spans="1:12" x14ac:dyDescent="0.2">
      <c r="A21" s="135" t="s">
        <v>976</v>
      </c>
      <c r="B21" s="22" t="s">
        <v>213</v>
      </c>
      <c r="C21" s="4">
        <v>1.5764080600999999</v>
      </c>
      <c r="D21" s="27" t="str">
        <f t="shared" si="0"/>
        <v>N/A</v>
      </c>
      <c r="E21" s="4">
        <v>1.6070955785000001</v>
      </c>
      <c r="F21" s="27" t="str">
        <f t="shared" si="1"/>
        <v>N/A</v>
      </c>
      <c r="G21" s="4">
        <v>1.8051446623</v>
      </c>
      <c r="H21" s="27" t="str">
        <f t="shared" si="2"/>
        <v>N/A</v>
      </c>
      <c r="I21" s="8">
        <v>1.9470000000000001</v>
      </c>
      <c r="J21" s="8">
        <v>12.32</v>
      </c>
      <c r="K21" s="28" t="s">
        <v>739</v>
      </c>
      <c r="L21" s="112" t="str">
        <f t="shared" si="3"/>
        <v>Yes</v>
      </c>
    </row>
    <row r="22" spans="1:12" x14ac:dyDescent="0.2">
      <c r="A22" s="111" t="s">
        <v>1730</v>
      </c>
      <c r="B22" s="22" t="s">
        <v>213</v>
      </c>
      <c r="C22" s="23">
        <v>17987</v>
      </c>
      <c r="D22" s="27" t="str">
        <f t="shared" si="0"/>
        <v>N/A</v>
      </c>
      <c r="E22" s="23">
        <v>16428</v>
      </c>
      <c r="F22" s="27" t="str">
        <f t="shared" si="1"/>
        <v>N/A</v>
      </c>
      <c r="G22" s="23">
        <v>16419</v>
      </c>
      <c r="H22" s="27" t="str">
        <f t="shared" si="2"/>
        <v>N/A</v>
      </c>
      <c r="I22" s="8">
        <v>-8.67</v>
      </c>
      <c r="J22" s="8">
        <v>-5.5E-2</v>
      </c>
      <c r="K22" s="28" t="s">
        <v>739</v>
      </c>
      <c r="L22" s="112" t="str">
        <f t="shared" si="3"/>
        <v>Yes</v>
      </c>
    </row>
    <row r="23" spans="1:12" x14ac:dyDescent="0.2">
      <c r="A23" s="111" t="s">
        <v>991</v>
      </c>
      <c r="B23" s="22" t="s">
        <v>213</v>
      </c>
      <c r="C23" s="23">
        <v>3913</v>
      </c>
      <c r="D23" s="27" t="str">
        <f t="shared" si="0"/>
        <v>N/A</v>
      </c>
      <c r="E23" s="23">
        <v>3699</v>
      </c>
      <c r="F23" s="27" t="str">
        <f t="shared" si="1"/>
        <v>N/A</v>
      </c>
      <c r="G23" s="23">
        <v>3888</v>
      </c>
      <c r="H23" s="27" t="str">
        <f t="shared" si="2"/>
        <v>N/A</v>
      </c>
      <c r="I23" s="8">
        <v>-5.47</v>
      </c>
      <c r="J23" s="8">
        <v>5.109</v>
      </c>
      <c r="K23" s="28" t="s">
        <v>739</v>
      </c>
      <c r="L23" s="112" t="str">
        <f t="shared" si="3"/>
        <v>Yes</v>
      </c>
    </row>
    <row r="24" spans="1:12" x14ac:dyDescent="0.2">
      <c r="A24" s="111" t="s">
        <v>992</v>
      </c>
      <c r="B24" s="22" t="s">
        <v>213</v>
      </c>
      <c r="C24" s="23">
        <v>3189</v>
      </c>
      <c r="D24" s="27" t="str">
        <f t="shared" si="0"/>
        <v>N/A</v>
      </c>
      <c r="E24" s="23">
        <v>2636</v>
      </c>
      <c r="F24" s="27" t="str">
        <f t="shared" si="1"/>
        <v>N/A</v>
      </c>
      <c r="G24" s="23">
        <v>3124</v>
      </c>
      <c r="H24" s="27" t="str">
        <f t="shared" si="2"/>
        <v>N/A</v>
      </c>
      <c r="I24" s="8">
        <v>-17.3</v>
      </c>
      <c r="J24" s="8">
        <v>18.510000000000002</v>
      </c>
      <c r="K24" s="28" t="s">
        <v>739</v>
      </c>
      <c r="L24" s="112" t="str">
        <f t="shared" si="3"/>
        <v>Yes</v>
      </c>
    </row>
    <row r="25" spans="1:12" x14ac:dyDescent="0.2">
      <c r="A25" s="111" t="s">
        <v>993</v>
      </c>
      <c r="B25" s="22" t="s">
        <v>213</v>
      </c>
      <c r="C25" s="23">
        <v>216</v>
      </c>
      <c r="D25" s="27" t="str">
        <f t="shared" si="0"/>
        <v>N/A</v>
      </c>
      <c r="E25" s="23">
        <v>193</v>
      </c>
      <c r="F25" s="27" t="str">
        <f t="shared" si="1"/>
        <v>N/A</v>
      </c>
      <c r="G25" s="23">
        <v>324</v>
      </c>
      <c r="H25" s="27" t="str">
        <f t="shared" si="2"/>
        <v>N/A</v>
      </c>
      <c r="I25" s="8">
        <v>-10.6</v>
      </c>
      <c r="J25" s="8">
        <v>67.88</v>
      </c>
      <c r="K25" s="28" t="s">
        <v>739</v>
      </c>
      <c r="L25" s="112" t="str">
        <f t="shared" si="3"/>
        <v>No</v>
      </c>
    </row>
    <row r="26" spans="1:12" x14ac:dyDescent="0.2">
      <c r="A26" s="111" t="s">
        <v>994</v>
      </c>
      <c r="B26" s="22" t="s">
        <v>213</v>
      </c>
      <c r="C26" s="23">
        <v>8283</v>
      </c>
      <c r="D26" s="27" t="str">
        <f t="shared" si="0"/>
        <v>N/A</v>
      </c>
      <c r="E26" s="23">
        <v>7967</v>
      </c>
      <c r="F26" s="27" t="str">
        <f t="shared" si="1"/>
        <v>N/A</v>
      </c>
      <c r="G26" s="23">
        <v>8441</v>
      </c>
      <c r="H26" s="27" t="str">
        <f t="shared" si="2"/>
        <v>N/A</v>
      </c>
      <c r="I26" s="8">
        <v>-3.82</v>
      </c>
      <c r="J26" s="8">
        <v>5.95</v>
      </c>
      <c r="K26" s="28" t="s">
        <v>739</v>
      </c>
      <c r="L26" s="112" t="str">
        <f t="shared" si="3"/>
        <v>Yes</v>
      </c>
    </row>
    <row r="27" spans="1:12" x14ac:dyDescent="0.2">
      <c r="A27" s="111" t="s">
        <v>995</v>
      </c>
      <c r="B27" s="22" t="s">
        <v>213</v>
      </c>
      <c r="C27" s="23">
        <v>2386</v>
      </c>
      <c r="D27" s="27" t="str">
        <f t="shared" si="0"/>
        <v>N/A</v>
      </c>
      <c r="E27" s="23">
        <v>1933</v>
      </c>
      <c r="F27" s="27" t="str">
        <f t="shared" si="1"/>
        <v>N/A</v>
      </c>
      <c r="G27" s="23">
        <v>642</v>
      </c>
      <c r="H27" s="27" t="str">
        <f t="shared" si="2"/>
        <v>N/A</v>
      </c>
      <c r="I27" s="8">
        <v>-19</v>
      </c>
      <c r="J27" s="8">
        <v>-66.8</v>
      </c>
      <c r="K27" s="28" t="s">
        <v>739</v>
      </c>
      <c r="L27" s="112" t="str">
        <f t="shared" si="3"/>
        <v>No</v>
      </c>
    </row>
    <row r="28" spans="1:12" x14ac:dyDescent="0.2">
      <c r="A28" s="111" t="s">
        <v>103</v>
      </c>
      <c r="B28" s="22" t="s">
        <v>213</v>
      </c>
      <c r="C28" s="23">
        <v>18619</v>
      </c>
      <c r="D28" s="27" t="str">
        <f t="shared" si="0"/>
        <v>N/A</v>
      </c>
      <c r="E28" s="23">
        <v>18992</v>
      </c>
      <c r="F28" s="27" t="str">
        <f t="shared" si="1"/>
        <v>N/A</v>
      </c>
      <c r="G28" s="23">
        <v>18922</v>
      </c>
      <c r="H28" s="27" t="str">
        <f t="shared" si="2"/>
        <v>N/A</v>
      </c>
      <c r="I28" s="8">
        <v>2.0030000000000001</v>
      </c>
      <c r="J28" s="8">
        <v>-0.36899999999999999</v>
      </c>
      <c r="K28" s="28" t="s">
        <v>739</v>
      </c>
      <c r="L28" s="112" t="str">
        <f t="shared" si="3"/>
        <v>Yes</v>
      </c>
    </row>
    <row r="29" spans="1:12" x14ac:dyDescent="0.2">
      <c r="A29" s="111" t="s">
        <v>996</v>
      </c>
      <c r="B29" s="22" t="s">
        <v>213</v>
      </c>
      <c r="C29" s="23">
        <v>11063</v>
      </c>
      <c r="D29" s="27" t="str">
        <f t="shared" si="0"/>
        <v>N/A</v>
      </c>
      <c r="E29" s="23">
        <v>11130</v>
      </c>
      <c r="F29" s="27" t="str">
        <f t="shared" si="1"/>
        <v>N/A</v>
      </c>
      <c r="G29" s="23">
        <v>10891</v>
      </c>
      <c r="H29" s="27" t="str">
        <f t="shared" si="2"/>
        <v>N/A</v>
      </c>
      <c r="I29" s="8">
        <v>0.60560000000000003</v>
      </c>
      <c r="J29" s="8">
        <v>-2.15</v>
      </c>
      <c r="K29" s="28" t="s">
        <v>739</v>
      </c>
      <c r="L29" s="112" t="str">
        <f t="shared" si="3"/>
        <v>Yes</v>
      </c>
    </row>
    <row r="30" spans="1:12" x14ac:dyDescent="0.2">
      <c r="A30" s="111" t="s">
        <v>997</v>
      </c>
      <c r="B30" s="22" t="s">
        <v>213</v>
      </c>
      <c r="C30" s="23">
        <v>854</v>
      </c>
      <c r="D30" s="27" t="str">
        <f t="shared" si="0"/>
        <v>N/A</v>
      </c>
      <c r="E30" s="23">
        <v>882</v>
      </c>
      <c r="F30" s="27" t="str">
        <f t="shared" si="1"/>
        <v>N/A</v>
      </c>
      <c r="G30" s="23">
        <v>848</v>
      </c>
      <c r="H30" s="27" t="str">
        <f t="shared" si="2"/>
        <v>N/A</v>
      </c>
      <c r="I30" s="8">
        <v>3.2789999999999999</v>
      </c>
      <c r="J30" s="8">
        <v>-3.85</v>
      </c>
      <c r="K30" s="28" t="s">
        <v>739</v>
      </c>
      <c r="L30" s="112" t="str">
        <f t="shared" si="3"/>
        <v>Yes</v>
      </c>
    </row>
    <row r="31" spans="1:12" x14ac:dyDescent="0.2">
      <c r="A31" s="111" t="s">
        <v>998</v>
      </c>
      <c r="B31" s="22" t="s">
        <v>213</v>
      </c>
      <c r="C31" s="23">
        <v>422</v>
      </c>
      <c r="D31" s="27" t="str">
        <f t="shared" si="0"/>
        <v>N/A</v>
      </c>
      <c r="E31" s="23">
        <v>443</v>
      </c>
      <c r="F31" s="27" t="str">
        <f t="shared" si="1"/>
        <v>N/A</v>
      </c>
      <c r="G31" s="23">
        <v>406</v>
      </c>
      <c r="H31" s="27" t="str">
        <f t="shared" si="2"/>
        <v>N/A</v>
      </c>
      <c r="I31" s="8">
        <v>4.976</v>
      </c>
      <c r="J31" s="8">
        <v>-8.35</v>
      </c>
      <c r="K31" s="28" t="s">
        <v>739</v>
      </c>
      <c r="L31" s="112" t="str">
        <f t="shared" si="3"/>
        <v>Yes</v>
      </c>
    </row>
    <row r="32" spans="1:12" x14ac:dyDescent="0.2">
      <c r="A32" s="111" t="s">
        <v>999</v>
      </c>
      <c r="B32" s="22" t="s">
        <v>213</v>
      </c>
      <c r="C32" s="23">
        <v>6280</v>
      </c>
      <c r="D32" s="27" t="str">
        <f t="shared" si="0"/>
        <v>N/A</v>
      </c>
      <c r="E32" s="23">
        <v>6537</v>
      </c>
      <c r="F32" s="27" t="str">
        <f t="shared" si="1"/>
        <v>N/A</v>
      </c>
      <c r="G32" s="23">
        <v>6777</v>
      </c>
      <c r="H32" s="27" t="str">
        <f t="shared" si="2"/>
        <v>N/A</v>
      </c>
      <c r="I32" s="8">
        <v>4.0919999999999996</v>
      </c>
      <c r="J32" s="8">
        <v>3.6709999999999998</v>
      </c>
      <c r="K32" s="28" t="s">
        <v>739</v>
      </c>
      <c r="L32" s="112" t="str">
        <f t="shared" si="3"/>
        <v>Yes</v>
      </c>
    </row>
    <row r="33" spans="1:12" x14ac:dyDescent="0.2">
      <c r="A33" s="111" t="s">
        <v>1000</v>
      </c>
      <c r="B33" s="22" t="s">
        <v>213</v>
      </c>
      <c r="C33" s="23">
        <v>0</v>
      </c>
      <c r="D33" s="27" t="str">
        <f t="shared" si="0"/>
        <v>N/A</v>
      </c>
      <c r="E33" s="23">
        <v>0</v>
      </c>
      <c r="F33" s="27" t="str">
        <f t="shared" si="1"/>
        <v>N/A</v>
      </c>
      <c r="G33" s="23">
        <v>0</v>
      </c>
      <c r="H33" s="27" t="str">
        <f t="shared" si="2"/>
        <v>N/A</v>
      </c>
      <c r="I33" s="8" t="s">
        <v>1749</v>
      </c>
      <c r="J33" s="8" t="s">
        <v>1749</v>
      </c>
      <c r="K33" s="28" t="s">
        <v>739</v>
      </c>
      <c r="L33" s="112" t="str">
        <f t="shared" si="3"/>
        <v>N/A</v>
      </c>
    </row>
    <row r="34" spans="1:12" x14ac:dyDescent="0.2">
      <c r="A34" s="175" t="s">
        <v>84</v>
      </c>
      <c r="B34" s="22" t="s">
        <v>213</v>
      </c>
      <c r="C34" s="29">
        <v>713666523</v>
      </c>
      <c r="D34" s="27" t="str">
        <f t="shared" si="0"/>
        <v>N/A</v>
      </c>
      <c r="E34" s="29">
        <v>688260724</v>
      </c>
      <c r="F34" s="27" t="str">
        <f t="shared" si="1"/>
        <v>N/A</v>
      </c>
      <c r="G34" s="29">
        <v>783605024</v>
      </c>
      <c r="H34" s="27" t="str">
        <f t="shared" si="2"/>
        <v>N/A</v>
      </c>
      <c r="I34" s="8">
        <v>-3.56</v>
      </c>
      <c r="J34" s="8">
        <v>13.85</v>
      </c>
      <c r="K34" s="28" t="s">
        <v>739</v>
      </c>
      <c r="L34" s="112" t="str">
        <f t="shared" si="3"/>
        <v>Yes</v>
      </c>
    </row>
    <row r="35" spans="1:12" x14ac:dyDescent="0.2">
      <c r="A35" s="175" t="s">
        <v>1424</v>
      </c>
      <c r="B35" s="22" t="s">
        <v>213</v>
      </c>
      <c r="C35" s="29">
        <v>18412.924042999999</v>
      </c>
      <c r="D35" s="27" t="str">
        <f t="shared" si="0"/>
        <v>N/A</v>
      </c>
      <c r="E35" s="29">
        <v>18222.417898</v>
      </c>
      <c r="F35" s="27" t="str">
        <f t="shared" si="1"/>
        <v>N/A</v>
      </c>
      <c r="G35" s="29">
        <v>19646.117033999999</v>
      </c>
      <c r="H35" s="27" t="str">
        <f t="shared" si="2"/>
        <v>N/A</v>
      </c>
      <c r="I35" s="8">
        <v>-1.03</v>
      </c>
      <c r="J35" s="8">
        <v>7.8129999999999997</v>
      </c>
      <c r="K35" s="28" t="s">
        <v>739</v>
      </c>
      <c r="L35" s="112" t="str">
        <f t="shared" si="3"/>
        <v>Yes</v>
      </c>
    </row>
    <row r="36" spans="1:12" x14ac:dyDescent="0.2">
      <c r="A36" s="175" t="s">
        <v>1425</v>
      </c>
      <c r="B36" s="22" t="s">
        <v>213</v>
      </c>
      <c r="C36" s="29">
        <v>20477.060799999999</v>
      </c>
      <c r="D36" s="27" t="str">
        <f t="shared" si="0"/>
        <v>N/A</v>
      </c>
      <c r="E36" s="29">
        <v>20127.525194000002</v>
      </c>
      <c r="F36" s="27" t="str">
        <f t="shared" si="1"/>
        <v>N/A</v>
      </c>
      <c r="G36" s="29">
        <v>21971.877075</v>
      </c>
      <c r="H36" s="27" t="str">
        <f t="shared" si="2"/>
        <v>N/A</v>
      </c>
      <c r="I36" s="8">
        <v>-1.71</v>
      </c>
      <c r="J36" s="8">
        <v>9.1630000000000003</v>
      </c>
      <c r="K36" s="28" t="s">
        <v>739</v>
      </c>
      <c r="L36" s="112" t="str">
        <f t="shared" si="3"/>
        <v>Yes</v>
      </c>
    </row>
    <row r="37" spans="1:12" x14ac:dyDescent="0.2">
      <c r="A37" s="144" t="s">
        <v>107</v>
      </c>
      <c r="B37" s="22" t="s">
        <v>213</v>
      </c>
      <c r="C37" s="29">
        <v>1670</v>
      </c>
      <c r="D37" s="27" t="str">
        <f t="shared" si="0"/>
        <v>N/A</v>
      </c>
      <c r="E37" s="29">
        <v>1745</v>
      </c>
      <c r="F37" s="27" t="str">
        <f t="shared" si="1"/>
        <v>N/A</v>
      </c>
      <c r="G37" s="29">
        <v>30677</v>
      </c>
      <c r="H37" s="27" t="str">
        <f t="shared" si="2"/>
        <v>N/A</v>
      </c>
      <c r="I37" s="8">
        <v>4.4909999999999997</v>
      </c>
      <c r="J37" s="8">
        <v>1658</v>
      </c>
      <c r="K37" s="28" t="s">
        <v>739</v>
      </c>
      <c r="L37" s="112" t="str">
        <f t="shared" si="3"/>
        <v>No</v>
      </c>
    </row>
    <row r="38" spans="1:12" x14ac:dyDescent="0.2">
      <c r="A38" s="175" t="s">
        <v>158</v>
      </c>
      <c r="B38" s="30" t="s">
        <v>217</v>
      </c>
      <c r="C38" s="1">
        <v>11</v>
      </c>
      <c r="D38" s="27" t="str">
        <f>IF($B38="N/A","N/A",IF(C38&gt;0,"No",IF(C38&lt;0,"No","Yes")))</f>
        <v>No</v>
      </c>
      <c r="E38" s="1">
        <v>11</v>
      </c>
      <c r="F38" s="27" t="str">
        <f>IF($B38="N/A","N/A",IF(E38&gt;0,"No",IF(E38&lt;0,"No","Yes")))</f>
        <v>No</v>
      </c>
      <c r="G38" s="1">
        <v>40</v>
      </c>
      <c r="H38" s="27" t="str">
        <f>IF($B38="N/A","N/A",IF(G38&gt;0,"No",IF(G38&lt;0,"No","Yes")))</f>
        <v>No</v>
      </c>
      <c r="I38" s="8">
        <v>25</v>
      </c>
      <c r="J38" s="8">
        <v>700</v>
      </c>
      <c r="K38" s="28" t="s">
        <v>739</v>
      </c>
      <c r="L38" s="112" t="str">
        <f t="shared" si="3"/>
        <v>No</v>
      </c>
    </row>
    <row r="39" spans="1:12" x14ac:dyDescent="0.2">
      <c r="A39" s="175" t="s">
        <v>156</v>
      </c>
      <c r="B39" s="22" t="s">
        <v>213</v>
      </c>
      <c r="C39" s="29">
        <v>1670</v>
      </c>
      <c r="D39" s="27" t="str">
        <f t="shared" ref="D39:D40" si="4">IF($B39="N/A","N/A",IF(C39&gt;10,"No",IF(C39&lt;-10,"No","Yes")))</f>
        <v>N/A</v>
      </c>
      <c r="E39" s="29">
        <v>1745</v>
      </c>
      <c r="F39" s="27" t="str">
        <f t="shared" ref="F39:F40" si="5">IF($B39="N/A","N/A",IF(E39&gt;10,"No",IF(E39&lt;-10,"No","Yes")))</f>
        <v>N/A</v>
      </c>
      <c r="G39" s="29">
        <v>30677</v>
      </c>
      <c r="H39" s="27" t="str">
        <f t="shared" ref="H39:H40" si="6">IF($B39="N/A","N/A",IF(G39&gt;10,"No",IF(G39&lt;-10,"No","Yes")))</f>
        <v>N/A</v>
      </c>
      <c r="I39" s="8">
        <v>4.4909999999999997</v>
      </c>
      <c r="J39" s="8">
        <v>1658</v>
      </c>
      <c r="K39" s="28" t="s">
        <v>739</v>
      </c>
      <c r="L39" s="112" t="str">
        <f t="shared" si="3"/>
        <v>No</v>
      </c>
    </row>
    <row r="40" spans="1:12" x14ac:dyDescent="0.2">
      <c r="A40" s="175" t="s">
        <v>1304</v>
      </c>
      <c r="B40" s="22" t="s">
        <v>213</v>
      </c>
      <c r="C40" s="29">
        <v>417.5</v>
      </c>
      <c r="D40" s="27" t="str">
        <f t="shared" si="4"/>
        <v>N/A</v>
      </c>
      <c r="E40" s="29">
        <v>349</v>
      </c>
      <c r="F40" s="27" t="str">
        <f t="shared" si="5"/>
        <v>N/A</v>
      </c>
      <c r="G40" s="29">
        <v>766.92499999999995</v>
      </c>
      <c r="H40" s="27" t="str">
        <f t="shared" si="6"/>
        <v>N/A</v>
      </c>
      <c r="I40" s="8">
        <v>-16.399999999999999</v>
      </c>
      <c r="J40" s="8">
        <v>119.7</v>
      </c>
      <c r="K40" s="28" t="s">
        <v>739</v>
      </c>
      <c r="L40" s="112" t="str">
        <f>IF(J40="Div by 0", "N/A", IF(OR(J40="N/A",K40="N/A"),"N/A", IF(J40&gt;VALUE(MID(K40,1,2)), "No", IF(J40&lt;-1*VALUE(MID(K40,1,2)), "No", "Yes"))))</f>
        <v>No</v>
      </c>
    </row>
    <row r="41" spans="1:12" x14ac:dyDescent="0.2">
      <c r="A41" s="111" t="s">
        <v>1426</v>
      </c>
      <c r="B41" s="22" t="s">
        <v>213</v>
      </c>
      <c r="C41" s="29">
        <v>20428.015955999999</v>
      </c>
      <c r="D41" s="27" t="str">
        <f t="shared" ref="D41:D52" si="7">IF($B41="N/A","N/A",IF(C41&gt;10,"No",IF(C41&lt;-10,"No","Yes")))</f>
        <v>N/A</v>
      </c>
      <c r="E41" s="29">
        <v>21630.125517</v>
      </c>
      <c r="F41" s="27" t="str">
        <f t="shared" ref="F41:F52" si="8">IF($B41="N/A","N/A",IF(E41&gt;10,"No",IF(E41&lt;-10,"No","Yes")))</f>
        <v>N/A</v>
      </c>
      <c r="G41" s="29">
        <v>25795.505816000001</v>
      </c>
      <c r="H41" s="27" t="str">
        <f t="shared" ref="H41:H52" si="9">IF($B41="N/A","N/A",IF(G41&gt;10,"No",IF(G41&lt;-10,"No","Yes")))</f>
        <v>N/A</v>
      </c>
      <c r="I41" s="8">
        <v>5.8849999999999998</v>
      </c>
      <c r="J41" s="8">
        <v>19.260000000000002</v>
      </c>
      <c r="K41" s="28" t="s">
        <v>739</v>
      </c>
      <c r="L41" s="112" t="str">
        <f t="shared" ref="L41:L52" si="10">IF(J41="Div by 0", "N/A", IF(K41="N/A","N/A", IF(J41&gt;VALUE(MID(K41,1,2)), "No", IF(J41&lt;-1*VALUE(MID(K41,1,2)), "No", "Yes"))))</f>
        <v>Yes</v>
      </c>
    </row>
    <row r="42" spans="1:12" x14ac:dyDescent="0.2">
      <c r="A42" s="111" t="s">
        <v>1427</v>
      </c>
      <c r="B42" s="22" t="s">
        <v>213</v>
      </c>
      <c r="C42" s="29">
        <v>6955.5775620000004</v>
      </c>
      <c r="D42" s="27" t="str">
        <f t="shared" si="7"/>
        <v>N/A</v>
      </c>
      <c r="E42" s="29">
        <v>7789.8788862000001</v>
      </c>
      <c r="F42" s="27" t="str">
        <f t="shared" si="8"/>
        <v>N/A</v>
      </c>
      <c r="G42" s="29">
        <v>8465.4974280000006</v>
      </c>
      <c r="H42" s="27" t="str">
        <f t="shared" si="9"/>
        <v>N/A</v>
      </c>
      <c r="I42" s="8">
        <v>11.99</v>
      </c>
      <c r="J42" s="8">
        <v>8.673</v>
      </c>
      <c r="K42" s="28" t="s">
        <v>739</v>
      </c>
      <c r="L42" s="112" t="str">
        <f t="shared" si="10"/>
        <v>Yes</v>
      </c>
    </row>
    <row r="43" spans="1:12" x14ac:dyDescent="0.2">
      <c r="A43" s="111" t="s">
        <v>1428</v>
      </c>
      <c r="B43" s="22" t="s">
        <v>213</v>
      </c>
      <c r="C43" s="29">
        <v>32385.991533</v>
      </c>
      <c r="D43" s="27" t="str">
        <f t="shared" si="7"/>
        <v>N/A</v>
      </c>
      <c r="E43" s="29">
        <v>35688.446130999997</v>
      </c>
      <c r="F43" s="27" t="str">
        <f t="shared" si="8"/>
        <v>N/A</v>
      </c>
      <c r="G43" s="29">
        <v>37441.224391999996</v>
      </c>
      <c r="H43" s="27" t="str">
        <f t="shared" si="9"/>
        <v>N/A</v>
      </c>
      <c r="I43" s="8">
        <v>10.199999999999999</v>
      </c>
      <c r="J43" s="8">
        <v>4.9109999999999996</v>
      </c>
      <c r="K43" s="28" t="s">
        <v>739</v>
      </c>
      <c r="L43" s="112" t="str">
        <f t="shared" si="10"/>
        <v>Yes</v>
      </c>
    </row>
    <row r="44" spans="1:12" x14ac:dyDescent="0.2">
      <c r="A44" s="111" t="s">
        <v>1429</v>
      </c>
      <c r="B44" s="22" t="s">
        <v>213</v>
      </c>
      <c r="C44" s="29">
        <v>992.82407407000005</v>
      </c>
      <c r="D44" s="27" t="str">
        <f t="shared" si="7"/>
        <v>N/A</v>
      </c>
      <c r="E44" s="29">
        <v>1531.7202073000001</v>
      </c>
      <c r="F44" s="27" t="str">
        <f t="shared" si="8"/>
        <v>N/A</v>
      </c>
      <c r="G44" s="29">
        <v>1731.4814815</v>
      </c>
      <c r="H44" s="27" t="str">
        <f t="shared" si="9"/>
        <v>N/A</v>
      </c>
      <c r="I44" s="8">
        <v>54.28</v>
      </c>
      <c r="J44" s="8">
        <v>13.04</v>
      </c>
      <c r="K44" s="28" t="s">
        <v>739</v>
      </c>
      <c r="L44" s="112" t="str">
        <f t="shared" si="10"/>
        <v>Yes</v>
      </c>
    </row>
    <row r="45" spans="1:12" x14ac:dyDescent="0.2">
      <c r="A45" s="111" t="s">
        <v>1430</v>
      </c>
      <c r="B45" s="22" t="s">
        <v>213</v>
      </c>
      <c r="C45" s="29">
        <v>28503.853314</v>
      </c>
      <c r="D45" s="27" t="str">
        <f t="shared" si="7"/>
        <v>N/A</v>
      </c>
      <c r="E45" s="29">
        <v>29060.804693999999</v>
      </c>
      <c r="F45" s="27" t="str">
        <f t="shared" si="8"/>
        <v>N/A</v>
      </c>
      <c r="G45" s="29">
        <v>32348.211705000002</v>
      </c>
      <c r="H45" s="27" t="str">
        <f t="shared" si="9"/>
        <v>N/A</v>
      </c>
      <c r="I45" s="8">
        <v>1.954</v>
      </c>
      <c r="J45" s="8">
        <v>11.31</v>
      </c>
      <c r="K45" s="28" t="s">
        <v>739</v>
      </c>
      <c r="L45" s="112" t="str">
        <f t="shared" si="10"/>
        <v>Yes</v>
      </c>
    </row>
    <row r="46" spans="1:12" x14ac:dyDescent="0.2">
      <c r="A46" s="111" t="s">
        <v>1431</v>
      </c>
      <c r="B46" s="22" t="s">
        <v>213</v>
      </c>
      <c r="C46" s="29">
        <v>264.35624475999998</v>
      </c>
      <c r="D46" s="27" t="str">
        <f t="shared" si="7"/>
        <v>N/A</v>
      </c>
      <c r="E46" s="29">
        <v>324.44024832000002</v>
      </c>
      <c r="F46" s="27" t="str">
        <f t="shared" si="8"/>
        <v>N/A</v>
      </c>
      <c r="G46" s="29">
        <v>68.404984424000006</v>
      </c>
      <c r="H46" s="27" t="str">
        <f t="shared" si="9"/>
        <v>N/A</v>
      </c>
      <c r="I46" s="8">
        <v>22.73</v>
      </c>
      <c r="J46" s="8">
        <v>-78.900000000000006</v>
      </c>
      <c r="K46" s="28" t="s">
        <v>739</v>
      </c>
      <c r="L46" s="112" t="str">
        <f t="shared" si="10"/>
        <v>No</v>
      </c>
    </row>
    <row r="47" spans="1:12" x14ac:dyDescent="0.2">
      <c r="A47" s="111" t="s">
        <v>1432</v>
      </c>
      <c r="B47" s="22" t="s">
        <v>213</v>
      </c>
      <c r="C47" s="29">
        <v>18372.903001999999</v>
      </c>
      <c r="D47" s="27" t="str">
        <f t="shared" si="7"/>
        <v>N/A</v>
      </c>
      <c r="E47" s="29">
        <v>17265.324347000002</v>
      </c>
      <c r="F47" s="27" t="str">
        <f t="shared" si="8"/>
        <v>N/A</v>
      </c>
      <c r="G47" s="29">
        <v>18504.398267</v>
      </c>
      <c r="H47" s="27" t="str">
        <f t="shared" si="9"/>
        <v>N/A</v>
      </c>
      <c r="I47" s="8">
        <v>-6.03</v>
      </c>
      <c r="J47" s="8">
        <v>7.1769999999999996</v>
      </c>
      <c r="K47" s="28" t="s">
        <v>739</v>
      </c>
      <c r="L47" s="112" t="str">
        <f t="shared" si="10"/>
        <v>Yes</v>
      </c>
    </row>
    <row r="48" spans="1:12" x14ac:dyDescent="0.2">
      <c r="A48" s="111" t="s">
        <v>1433</v>
      </c>
      <c r="B48" s="30" t="s">
        <v>213</v>
      </c>
      <c r="C48" s="10">
        <v>12984.28175</v>
      </c>
      <c r="D48" s="7" t="str">
        <f t="shared" si="7"/>
        <v>N/A</v>
      </c>
      <c r="E48" s="10">
        <v>12149.689668000001</v>
      </c>
      <c r="F48" s="7" t="str">
        <f t="shared" si="8"/>
        <v>N/A</v>
      </c>
      <c r="G48" s="10">
        <v>12972.428703</v>
      </c>
      <c r="H48" s="7" t="str">
        <f t="shared" si="9"/>
        <v>N/A</v>
      </c>
      <c r="I48" s="36">
        <v>-6.43</v>
      </c>
      <c r="J48" s="36">
        <v>6.7720000000000002</v>
      </c>
      <c r="K48" s="30" t="s">
        <v>739</v>
      </c>
      <c r="L48" s="112" t="str">
        <f t="shared" si="10"/>
        <v>Yes</v>
      </c>
    </row>
    <row r="49" spans="1:12" ht="25.5" x14ac:dyDescent="0.2">
      <c r="A49" s="111" t="s">
        <v>1434</v>
      </c>
      <c r="B49" s="30" t="s">
        <v>213</v>
      </c>
      <c r="C49" s="10">
        <v>23812.461358</v>
      </c>
      <c r="D49" s="7" t="str">
        <f t="shared" si="7"/>
        <v>N/A</v>
      </c>
      <c r="E49" s="10">
        <v>23062.880952</v>
      </c>
      <c r="F49" s="7" t="str">
        <f t="shared" si="8"/>
        <v>N/A</v>
      </c>
      <c r="G49" s="10">
        <v>30695.570755000001</v>
      </c>
      <c r="H49" s="7" t="str">
        <f t="shared" si="9"/>
        <v>N/A</v>
      </c>
      <c r="I49" s="36">
        <v>-3.15</v>
      </c>
      <c r="J49" s="36">
        <v>33.1</v>
      </c>
      <c r="K49" s="30" t="s">
        <v>739</v>
      </c>
      <c r="L49" s="112" t="str">
        <f t="shared" si="10"/>
        <v>No</v>
      </c>
    </row>
    <row r="50" spans="1:12" x14ac:dyDescent="0.2">
      <c r="A50" s="111" t="s">
        <v>1435</v>
      </c>
      <c r="B50" s="30" t="s">
        <v>213</v>
      </c>
      <c r="C50" s="10">
        <v>3850.5402844</v>
      </c>
      <c r="D50" s="7" t="str">
        <f t="shared" si="7"/>
        <v>N/A</v>
      </c>
      <c r="E50" s="10">
        <v>2996.9164786000001</v>
      </c>
      <c r="F50" s="7" t="str">
        <f t="shared" si="8"/>
        <v>N/A</v>
      </c>
      <c r="G50" s="10">
        <v>2504.2536946</v>
      </c>
      <c r="H50" s="7" t="str">
        <f t="shared" si="9"/>
        <v>N/A</v>
      </c>
      <c r="I50" s="36">
        <v>-22.2</v>
      </c>
      <c r="J50" s="36">
        <v>-16.399999999999999</v>
      </c>
      <c r="K50" s="30" t="s">
        <v>739</v>
      </c>
      <c r="L50" s="112" t="str">
        <f t="shared" si="10"/>
        <v>Yes</v>
      </c>
    </row>
    <row r="51" spans="1:12" x14ac:dyDescent="0.2">
      <c r="A51" s="111" t="s">
        <v>1436</v>
      </c>
      <c r="B51" s="30" t="s">
        <v>213</v>
      </c>
      <c r="C51" s="10">
        <v>28101.783758000001</v>
      </c>
      <c r="D51" s="7" t="str">
        <f t="shared" si="7"/>
        <v>N/A</v>
      </c>
      <c r="E51" s="10">
        <v>26159.996788</v>
      </c>
      <c r="F51" s="7" t="str">
        <f t="shared" si="8"/>
        <v>N/A</v>
      </c>
      <c r="G51" s="10">
        <v>26827.642319999999</v>
      </c>
      <c r="H51" s="7" t="str">
        <f t="shared" si="9"/>
        <v>N/A</v>
      </c>
      <c r="I51" s="36">
        <v>-6.91</v>
      </c>
      <c r="J51" s="36">
        <v>2.552</v>
      </c>
      <c r="K51" s="30" t="s">
        <v>739</v>
      </c>
      <c r="L51" s="112" t="str">
        <f t="shared" si="10"/>
        <v>Yes</v>
      </c>
    </row>
    <row r="52" spans="1:12" x14ac:dyDescent="0.2">
      <c r="A52" s="111" t="s">
        <v>1437</v>
      </c>
      <c r="B52" s="30" t="s">
        <v>213</v>
      </c>
      <c r="C52" s="10" t="s">
        <v>1749</v>
      </c>
      <c r="D52" s="7" t="str">
        <f t="shared" si="7"/>
        <v>N/A</v>
      </c>
      <c r="E52" s="10" t="s">
        <v>1749</v>
      </c>
      <c r="F52" s="7" t="str">
        <f t="shared" si="8"/>
        <v>N/A</v>
      </c>
      <c r="G52" s="10" t="s">
        <v>1749</v>
      </c>
      <c r="H52" s="7" t="str">
        <f t="shared" si="9"/>
        <v>N/A</v>
      </c>
      <c r="I52" s="36" t="s">
        <v>1749</v>
      </c>
      <c r="J52" s="36" t="s">
        <v>1749</v>
      </c>
      <c r="K52" s="30" t="s">
        <v>739</v>
      </c>
      <c r="L52" s="112" t="str">
        <f t="shared" si="10"/>
        <v>N/A</v>
      </c>
    </row>
    <row r="53" spans="1:12" x14ac:dyDescent="0.2">
      <c r="A53" s="175" t="s">
        <v>1611</v>
      </c>
      <c r="B53" s="22" t="s">
        <v>213</v>
      </c>
      <c r="C53" s="29">
        <v>20879598</v>
      </c>
      <c r="D53" s="27" t="str">
        <f t="shared" ref="D53:D122" si="11">IF($B53="N/A","N/A",IF(C53&gt;10,"No",IF(C53&lt;-10,"No","Yes")))</f>
        <v>N/A</v>
      </c>
      <c r="E53" s="29">
        <v>19821167</v>
      </c>
      <c r="F53" s="27" t="str">
        <f t="shared" ref="F53:F122" si="12">IF($B53="N/A","N/A",IF(E53&gt;10,"No",IF(E53&lt;-10,"No","Yes")))</f>
        <v>N/A</v>
      </c>
      <c r="G53" s="29">
        <v>20450097</v>
      </c>
      <c r="H53" s="27" t="str">
        <f t="shared" ref="H53:H122" si="13">IF($B53="N/A","N/A",IF(G53&gt;10,"No",IF(G53&lt;-10,"No","Yes")))</f>
        <v>N/A</v>
      </c>
      <c r="I53" s="8">
        <v>-5.07</v>
      </c>
      <c r="J53" s="8">
        <v>3.173</v>
      </c>
      <c r="K53" s="28" t="s">
        <v>739</v>
      </c>
      <c r="L53" s="112" t="str">
        <f t="shared" ref="L53:L113" si="14">IF(J53="Div by 0", "N/A", IF(K53="N/A","N/A", IF(J53&gt;VALUE(MID(K53,1,2)), "No", IF(J53&lt;-1*VALUE(MID(K53,1,2)), "No", "Yes"))))</f>
        <v>Yes</v>
      </c>
    </row>
    <row r="54" spans="1:12" x14ac:dyDescent="0.2">
      <c r="A54" s="175" t="s">
        <v>598</v>
      </c>
      <c r="B54" s="22" t="s">
        <v>213</v>
      </c>
      <c r="C54" s="23">
        <v>6904</v>
      </c>
      <c r="D54" s="27" t="str">
        <f t="shared" si="11"/>
        <v>N/A</v>
      </c>
      <c r="E54" s="23">
        <v>6652</v>
      </c>
      <c r="F54" s="27" t="str">
        <f t="shared" si="12"/>
        <v>N/A</v>
      </c>
      <c r="G54" s="23">
        <v>6934</v>
      </c>
      <c r="H54" s="27" t="str">
        <f t="shared" si="13"/>
        <v>N/A</v>
      </c>
      <c r="I54" s="8">
        <v>-3.65</v>
      </c>
      <c r="J54" s="8">
        <v>4.2389999999999999</v>
      </c>
      <c r="K54" s="28" t="s">
        <v>739</v>
      </c>
      <c r="L54" s="112" t="str">
        <f t="shared" si="14"/>
        <v>Yes</v>
      </c>
    </row>
    <row r="55" spans="1:12" x14ac:dyDescent="0.2">
      <c r="A55" s="175" t="s">
        <v>1438</v>
      </c>
      <c r="B55" s="22" t="s">
        <v>213</v>
      </c>
      <c r="C55" s="29">
        <v>3024.2754924999999</v>
      </c>
      <c r="D55" s="27" t="str">
        <f t="shared" si="11"/>
        <v>N/A</v>
      </c>
      <c r="E55" s="29">
        <v>2979.7304570000001</v>
      </c>
      <c r="F55" s="27" t="str">
        <f t="shared" si="12"/>
        <v>N/A</v>
      </c>
      <c r="G55" s="29">
        <v>2949.2496394999998</v>
      </c>
      <c r="H55" s="27" t="str">
        <f t="shared" si="13"/>
        <v>N/A</v>
      </c>
      <c r="I55" s="8">
        <v>-1.47</v>
      </c>
      <c r="J55" s="8">
        <v>-1.02</v>
      </c>
      <c r="K55" s="28" t="s">
        <v>739</v>
      </c>
      <c r="L55" s="112" t="str">
        <f t="shared" si="14"/>
        <v>Yes</v>
      </c>
    </row>
    <row r="56" spans="1:12" x14ac:dyDescent="0.2">
      <c r="A56" s="175" t="s">
        <v>1439</v>
      </c>
      <c r="B56" s="22" t="s">
        <v>213</v>
      </c>
      <c r="C56" s="23">
        <v>0.46523754350000002</v>
      </c>
      <c r="D56" s="27" t="str">
        <f t="shared" si="11"/>
        <v>N/A</v>
      </c>
      <c r="E56" s="23">
        <v>0.36650631389999999</v>
      </c>
      <c r="F56" s="27" t="str">
        <f t="shared" si="12"/>
        <v>N/A</v>
      </c>
      <c r="G56" s="23">
        <v>0.36890683590000001</v>
      </c>
      <c r="H56" s="27" t="str">
        <f t="shared" si="13"/>
        <v>N/A</v>
      </c>
      <c r="I56" s="8">
        <v>-21.2</v>
      </c>
      <c r="J56" s="8">
        <v>0.65500000000000003</v>
      </c>
      <c r="K56" s="28" t="s">
        <v>739</v>
      </c>
      <c r="L56" s="112" t="str">
        <f t="shared" si="14"/>
        <v>Yes</v>
      </c>
    </row>
    <row r="57" spans="1:12" ht="25.5" x14ac:dyDescent="0.2">
      <c r="A57" s="175" t="s">
        <v>599</v>
      </c>
      <c r="B57" s="22" t="s">
        <v>213</v>
      </c>
      <c r="C57" s="29">
        <v>187516</v>
      </c>
      <c r="D57" s="27" t="str">
        <f t="shared" si="11"/>
        <v>N/A</v>
      </c>
      <c r="E57" s="29">
        <v>184858</v>
      </c>
      <c r="F57" s="27" t="str">
        <f t="shared" si="12"/>
        <v>N/A</v>
      </c>
      <c r="G57" s="29">
        <v>426312</v>
      </c>
      <c r="H57" s="27" t="str">
        <f t="shared" si="13"/>
        <v>N/A</v>
      </c>
      <c r="I57" s="8">
        <v>-1.42</v>
      </c>
      <c r="J57" s="8">
        <v>130.6</v>
      </c>
      <c r="K57" s="28" t="s">
        <v>739</v>
      </c>
      <c r="L57" s="112" t="str">
        <f t="shared" si="14"/>
        <v>No</v>
      </c>
    </row>
    <row r="58" spans="1:12" x14ac:dyDescent="0.2">
      <c r="A58" s="175" t="s">
        <v>600</v>
      </c>
      <c r="B58" s="22" t="s">
        <v>213</v>
      </c>
      <c r="C58" s="23">
        <v>61</v>
      </c>
      <c r="D58" s="27" t="str">
        <f t="shared" si="11"/>
        <v>N/A</v>
      </c>
      <c r="E58" s="23">
        <v>74</v>
      </c>
      <c r="F58" s="27" t="str">
        <f t="shared" si="12"/>
        <v>N/A</v>
      </c>
      <c r="G58" s="23">
        <v>78</v>
      </c>
      <c r="H58" s="27" t="str">
        <f t="shared" si="13"/>
        <v>N/A</v>
      </c>
      <c r="I58" s="8">
        <v>21.31</v>
      </c>
      <c r="J58" s="8">
        <v>5.4050000000000002</v>
      </c>
      <c r="K58" s="28" t="s">
        <v>739</v>
      </c>
      <c r="L58" s="112" t="str">
        <f t="shared" si="14"/>
        <v>Yes</v>
      </c>
    </row>
    <row r="59" spans="1:12" x14ac:dyDescent="0.2">
      <c r="A59" s="175" t="s">
        <v>1440</v>
      </c>
      <c r="B59" s="22" t="s">
        <v>213</v>
      </c>
      <c r="C59" s="29">
        <v>3074.0327868999998</v>
      </c>
      <c r="D59" s="27" t="str">
        <f t="shared" si="11"/>
        <v>N/A</v>
      </c>
      <c r="E59" s="29">
        <v>2498.0810811000001</v>
      </c>
      <c r="F59" s="27" t="str">
        <f t="shared" si="12"/>
        <v>N/A</v>
      </c>
      <c r="G59" s="29">
        <v>5465.5384615000003</v>
      </c>
      <c r="H59" s="27" t="str">
        <f t="shared" si="13"/>
        <v>N/A</v>
      </c>
      <c r="I59" s="8">
        <v>-18.7</v>
      </c>
      <c r="J59" s="8">
        <v>118.8</v>
      </c>
      <c r="K59" s="28" t="s">
        <v>739</v>
      </c>
      <c r="L59" s="112" t="str">
        <f t="shared" si="14"/>
        <v>No</v>
      </c>
    </row>
    <row r="60" spans="1:12" ht="25.5" x14ac:dyDescent="0.2">
      <c r="A60" s="175" t="s">
        <v>601</v>
      </c>
      <c r="B60" s="22" t="s">
        <v>213</v>
      </c>
      <c r="C60" s="29">
        <v>704</v>
      </c>
      <c r="D60" s="27" t="str">
        <f t="shared" si="11"/>
        <v>N/A</v>
      </c>
      <c r="E60" s="29">
        <v>236137</v>
      </c>
      <c r="F60" s="27" t="str">
        <f t="shared" si="12"/>
        <v>N/A</v>
      </c>
      <c r="G60" s="29">
        <v>171855</v>
      </c>
      <c r="H60" s="27" t="str">
        <f t="shared" si="13"/>
        <v>N/A</v>
      </c>
      <c r="I60" s="8">
        <v>33442</v>
      </c>
      <c r="J60" s="8">
        <v>-27.2</v>
      </c>
      <c r="K60" s="28" t="s">
        <v>739</v>
      </c>
      <c r="L60" s="112" t="str">
        <f t="shared" si="14"/>
        <v>Yes</v>
      </c>
    </row>
    <row r="61" spans="1:12" x14ac:dyDescent="0.2">
      <c r="A61" s="144" t="s">
        <v>602</v>
      </c>
      <c r="B61" s="30" t="s">
        <v>213</v>
      </c>
      <c r="C61" s="1">
        <v>11</v>
      </c>
      <c r="D61" s="7" t="str">
        <f t="shared" si="11"/>
        <v>N/A</v>
      </c>
      <c r="E61" s="1">
        <v>11</v>
      </c>
      <c r="F61" s="7" t="str">
        <f t="shared" si="12"/>
        <v>N/A</v>
      </c>
      <c r="G61" s="1">
        <v>11</v>
      </c>
      <c r="H61" s="7" t="str">
        <f t="shared" si="13"/>
        <v>N/A</v>
      </c>
      <c r="I61" s="36">
        <v>50</v>
      </c>
      <c r="J61" s="36">
        <v>66.67</v>
      </c>
      <c r="K61" s="30" t="s">
        <v>739</v>
      </c>
      <c r="L61" s="112" t="str">
        <f t="shared" si="14"/>
        <v>No</v>
      </c>
    </row>
    <row r="62" spans="1:12" ht="25.5" x14ac:dyDescent="0.2">
      <c r="A62" s="144" t="s">
        <v>1441</v>
      </c>
      <c r="B62" s="30" t="s">
        <v>213</v>
      </c>
      <c r="C62" s="10">
        <v>352</v>
      </c>
      <c r="D62" s="7" t="str">
        <f t="shared" si="11"/>
        <v>N/A</v>
      </c>
      <c r="E62" s="10">
        <v>78712.333333000002</v>
      </c>
      <c r="F62" s="7" t="str">
        <f t="shared" si="12"/>
        <v>N/A</v>
      </c>
      <c r="G62" s="10">
        <v>34371</v>
      </c>
      <c r="H62" s="7" t="str">
        <f t="shared" si="13"/>
        <v>N/A</v>
      </c>
      <c r="I62" s="36">
        <v>22261</v>
      </c>
      <c r="J62" s="36">
        <v>-56.3</v>
      </c>
      <c r="K62" s="30" t="s">
        <v>739</v>
      </c>
      <c r="L62" s="112" t="str">
        <f t="shared" si="14"/>
        <v>No</v>
      </c>
    </row>
    <row r="63" spans="1:12" x14ac:dyDescent="0.2">
      <c r="A63" s="144" t="s">
        <v>603</v>
      </c>
      <c r="B63" s="30" t="s">
        <v>213</v>
      </c>
      <c r="C63" s="10">
        <v>3765893</v>
      </c>
      <c r="D63" s="7" t="str">
        <f t="shared" si="11"/>
        <v>N/A</v>
      </c>
      <c r="E63" s="10">
        <v>3513881</v>
      </c>
      <c r="F63" s="7" t="str">
        <f t="shared" si="12"/>
        <v>N/A</v>
      </c>
      <c r="G63" s="10">
        <v>4018589</v>
      </c>
      <c r="H63" s="7" t="str">
        <f t="shared" si="13"/>
        <v>N/A</v>
      </c>
      <c r="I63" s="36">
        <v>-6.69</v>
      </c>
      <c r="J63" s="36">
        <v>14.36</v>
      </c>
      <c r="K63" s="30" t="s">
        <v>739</v>
      </c>
      <c r="L63" s="112" t="str">
        <f t="shared" si="14"/>
        <v>Yes</v>
      </c>
    </row>
    <row r="64" spans="1:12" x14ac:dyDescent="0.2">
      <c r="A64" s="144" t="s">
        <v>604</v>
      </c>
      <c r="B64" s="30" t="s">
        <v>213</v>
      </c>
      <c r="C64" s="1">
        <v>16</v>
      </c>
      <c r="D64" s="7" t="str">
        <f t="shared" si="11"/>
        <v>N/A</v>
      </c>
      <c r="E64" s="1">
        <v>16</v>
      </c>
      <c r="F64" s="7" t="str">
        <f t="shared" si="12"/>
        <v>N/A</v>
      </c>
      <c r="G64" s="1">
        <v>17</v>
      </c>
      <c r="H64" s="7" t="str">
        <f t="shared" si="13"/>
        <v>N/A</v>
      </c>
      <c r="I64" s="36">
        <v>0</v>
      </c>
      <c r="J64" s="36">
        <v>6.25</v>
      </c>
      <c r="K64" s="30" t="s">
        <v>739</v>
      </c>
      <c r="L64" s="112" t="str">
        <f t="shared" si="14"/>
        <v>Yes</v>
      </c>
    </row>
    <row r="65" spans="1:12" x14ac:dyDescent="0.2">
      <c r="A65" s="144" t="s">
        <v>1442</v>
      </c>
      <c r="B65" s="30" t="s">
        <v>213</v>
      </c>
      <c r="C65" s="10">
        <v>235368.3125</v>
      </c>
      <c r="D65" s="7" t="str">
        <f t="shared" si="11"/>
        <v>N/A</v>
      </c>
      <c r="E65" s="10">
        <v>219617.5625</v>
      </c>
      <c r="F65" s="7" t="str">
        <f t="shared" si="12"/>
        <v>N/A</v>
      </c>
      <c r="G65" s="10">
        <v>236387.58824000001</v>
      </c>
      <c r="H65" s="7" t="str">
        <f t="shared" si="13"/>
        <v>N/A</v>
      </c>
      <c r="I65" s="36">
        <v>-6.69</v>
      </c>
      <c r="J65" s="36">
        <v>7.6360000000000001</v>
      </c>
      <c r="K65" s="30" t="s">
        <v>739</v>
      </c>
      <c r="L65" s="112" t="str">
        <f t="shared" si="14"/>
        <v>Yes</v>
      </c>
    </row>
    <row r="66" spans="1:12" x14ac:dyDescent="0.2">
      <c r="A66" s="144" t="s">
        <v>605</v>
      </c>
      <c r="B66" s="30" t="s">
        <v>213</v>
      </c>
      <c r="C66" s="10">
        <v>427763128</v>
      </c>
      <c r="D66" s="7" t="str">
        <f t="shared" si="11"/>
        <v>N/A</v>
      </c>
      <c r="E66" s="10">
        <v>383834294</v>
      </c>
      <c r="F66" s="7" t="str">
        <f t="shared" si="12"/>
        <v>N/A</v>
      </c>
      <c r="G66" s="10">
        <v>426725901</v>
      </c>
      <c r="H66" s="7" t="str">
        <f t="shared" si="13"/>
        <v>N/A</v>
      </c>
      <c r="I66" s="36">
        <v>-10.3</v>
      </c>
      <c r="J66" s="36">
        <v>11.17</v>
      </c>
      <c r="K66" s="30" t="s">
        <v>739</v>
      </c>
      <c r="L66" s="112" t="str">
        <f t="shared" si="14"/>
        <v>Yes</v>
      </c>
    </row>
    <row r="67" spans="1:12" x14ac:dyDescent="0.2">
      <c r="A67" s="144" t="s">
        <v>606</v>
      </c>
      <c r="B67" s="30" t="s">
        <v>213</v>
      </c>
      <c r="C67" s="1">
        <v>8693</v>
      </c>
      <c r="D67" s="7" t="str">
        <f t="shared" si="11"/>
        <v>N/A</v>
      </c>
      <c r="E67" s="1">
        <v>7655</v>
      </c>
      <c r="F67" s="7" t="str">
        <f t="shared" si="12"/>
        <v>N/A</v>
      </c>
      <c r="G67" s="1">
        <v>7997</v>
      </c>
      <c r="H67" s="7" t="str">
        <f t="shared" si="13"/>
        <v>N/A</v>
      </c>
      <c r="I67" s="36">
        <v>-11.9</v>
      </c>
      <c r="J67" s="36">
        <v>4.468</v>
      </c>
      <c r="K67" s="30" t="s">
        <v>739</v>
      </c>
      <c r="L67" s="112" t="str">
        <f t="shared" si="14"/>
        <v>Yes</v>
      </c>
    </row>
    <row r="68" spans="1:12" x14ac:dyDescent="0.2">
      <c r="A68" s="144" t="s">
        <v>1443</v>
      </c>
      <c r="B68" s="30" t="s">
        <v>213</v>
      </c>
      <c r="C68" s="10">
        <v>49207.768088999997</v>
      </c>
      <c r="D68" s="7" t="str">
        <f t="shared" si="11"/>
        <v>N/A</v>
      </c>
      <c r="E68" s="10">
        <v>50141.645198999999</v>
      </c>
      <c r="F68" s="7" t="str">
        <f t="shared" si="12"/>
        <v>N/A</v>
      </c>
      <c r="G68" s="10">
        <v>53360.747904999997</v>
      </c>
      <c r="H68" s="7" t="str">
        <f t="shared" si="13"/>
        <v>N/A</v>
      </c>
      <c r="I68" s="36">
        <v>1.8979999999999999</v>
      </c>
      <c r="J68" s="36">
        <v>6.42</v>
      </c>
      <c r="K68" s="30" t="s">
        <v>739</v>
      </c>
      <c r="L68" s="112" t="str">
        <f t="shared" si="14"/>
        <v>Yes</v>
      </c>
    </row>
    <row r="69" spans="1:12" ht="25.5" x14ac:dyDescent="0.2">
      <c r="A69" s="144" t="s">
        <v>607</v>
      </c>
      <c r="B69" s="30" t="s">
        <v>213</v>
      </c>
      <c r="C69" s="10">
        <v>1834909</v>
      </c>
      <c r="D69" s="7" t="str">
        <f t="shared" si="11"/>
        <v>N/A</v>
      </c>
      <c r="E69" s="10">
        <v>1846692</v>
      </c>
      <c r="F69" s="7" t="str">
        <f t="shared" si="12"/>
        <v>N/A</v>
      </c>
      <c r="G69" s="10">
        <v>22340795</v>
      </c>
      <c r="H69" s="7" t="str">
        <f t="shared" si="13"/>
        <v>N/A</v>
      </c>
      <c r="I69" s="36">
        <v>0.64219999999999999</v>
      </c>
      <c r="J69" s="36">
        <v>1110</v>
      </c>
      <c r="K69" s="30" t="s">
        <v>739</v>
      </c>
      <c r="L69" s="112" t="str">
        <f t="shared" si="14"/>
        <v>No</v>
      </c>
    </row>
    <row r="70" spans="1:12" x14ac:dyDescent="0.2">
      <c r="A70" s="144" t="s">
        <v>608</v>
      </c>
      <c r="B70" s="30" t="s">
        <v>213</v>
      </c>
      <c r="C70" s="1">
        <v>20476</v>
      </c>
      <c r="D70" s="7" t="str">
        <f t="shared" si="11"/>
        <v>N/A</v>
      </c>
      <c r="E70" s="1">
        <v>20656</v>
      </c>
      <c r="F70" s="7" t="str">
        <f t="shared" si="12"/>
        <v>N/A</v>
      </c>
      <c r="G70" s="1">
        <v>27208</v>
      </c>
      <c r="H70" s="7" t="str">
        <f t="shared" si="13"/>
        <v>N/A</v>
      </c>
      <c r="I70" s="36">
        <v>0.87909999999999999</v>
      </c>
      <c r="J70" s="36">
        <v>31.72</v>
      </c>
      <c r="K70" s="30" t="s">
        <v>739</v>
      </c>
      <c r="L70" s="112" t="str">
        <f t="shared" si="14"/>
        <v>No</v>
      </c>
    </row>
    <row r="71" spans="1:12" x14ac:dyDescent="0.2">
      <c r="A71" s="144" t="s">
        <v>1444</v>
      </c>
      <c r="B71" s="30" t="s">
        <v>213</v>
      </c>
      <c r="C71" s="10">
        <v>89.612668490000004</v>
      </c>
      <c r="D71" s="7" t="str">
        <f t="shared" si="11"/>
        <v>N/A</v>
      </c>
      <c r="E71" s="10">
        <v>89.402207591000007</v>
      </c>
      <c r="F71" s="7" t="str">
        <f t="shared" si="12"/>
        <v>N/A</v>
      </c>
      <c r="G71" s="10">
        <v>821.11125403999995</v>
      </c>
      <c r="H71" s="7" t="str">
        <f t="shared" si="13"/>
        <v>N/A</v>
      </c>
      <c r="I71" s="36">
        <v>-0.23499999999999999</v>
      </c>
      <c r="J71" s="36">
        <v>818.4</v>
      </c>
      <c r="K71" s="30" t="s">
        <v>739</v>
      </c>
      <c r="L71" s="112" t="str">
        <f t="shared" si="14"/>
        <v>No</v>
      </c>
    </row>
    <row r="72" spans="1:12" x14ac:dyDescent="0.2">
      <c r="A72" s="144" t="s">
        <v>609</v>
      </c>
      <c r="B72" s="30" t="s">
        <v>213</v>
      </c>
      <c r="C72" s="10">
        <v>2548045</v>
      </c>
      <c r="D72" s="7" t="str">
        <f t="shared" si="11"/>
        <v>N/A</v>
      </c>
      <c r="E72" s="10">
        <v>2406836</v>
      </c>
      <c r="F72" s="7" t="str">
        <f t="shared" si="12"/>
        <v>N/A</v>
      </c>
      <c r="G72" s="10">
        <v>3220599</v>
      </c>
      <c r="H72" s="7" t="str">
        <f t="shared" si="13"/>
        <v>N/A</v>
      </c>
      <c r="I72" s="36">
        <v>-5.54</v>
      </c>
      <c r="J72" s="36">
        <v>33.81</v>
      </c>
      <c r="K72" s="30" t="s">
        <v>739</v>
      </c>
      <c r="L72" s="112" t="str">
        <f t="shared" si="14"/>
        <v>No</v>
      </c>
    </row>
    <row r="73" spans="1:12" x14ac:dyDescent="0.2">
      <c r="A73" s="144" t="s">
        <v>610</v>
      </c>
      <c r="B73" s="30" t="s">
        <v>213</v>
      </c>
      <c r="C73" s="1">
        <v>8896</v>
      </c>
      <c r="D73" s="7" t="str">
        <f t="shared" si="11"/>
        <v>N/A</v>
      </c>
      <c r="E73" s="1">
        <v>9038</v>
      </c>
      <c r="F73" s="7" t="str">
        <f t="shared" si="12"/>
        <v>N/A</v>
      </c>
      <c r="G73" s="1">
        <v>10943</v>
      </c>
      <c r="H73" s="7" t="str">
        <f t="shared" si="13"/>
        <v>N/A</v>
      </c>
      <c r="I73" s="36">
        <v>1.5960000000000001</v>
      </c>
      <c r="J73" s="36">
        <v>21.08</v>
      </c>
      <c r="K73" s="30" t="s">
        <v>739</v>
      </c>
      <c r="L73" s="112" t="str">
        <f t="shared" si="14"/>
        <v>Yes</v>
      </c>
    </row>
    <row r="74" spans="1:12" x14ac:dyDescent="0.2">
      <c r="A74" s="144" t="s">
        <v>1445</v>
      </c>
      <c r="B74" s="30" t="s">
        <v>213</v>
      </c>
      <c r="C74" s="10">
        <v>286.42592175999999</v>
      </c>
      <c r="D74" s="7" t="str">
        <f t="shared" si="11"/>
        <v>N/A</v>
      </c>
      <c r="E74" s="10">
        <v>266.30183669000002</v>
      </c>
      <c r="F74" s="7" t="str">
        <f t="shared" si="12"/>
        <v>N/A</v>
      </c>
      <c r="G74" s="10">
        <v>294.30677144999999</v>
      </c>
      <c r="H74" s="7" t="str">
        <f t="shared" si="13"/>
        <v>N/A</v>
      </c>
      <c r="I74" s="36">
        <v>-7.03</v>
      </c>
      <c r="J74" s="36">
        <v>10.52</v>
      </c>
      <c r="K74" s="30" t="s">
        <v>739</v>
      </c>
      <c r="L74" s="112" t="str">
        <f t="shared" si="14"/>
        <v>Yes</v>
      </c>
    </row>
    <row r="75" spans="1:12" ht="25.5" x14ac:dyDescent="0.2">
      <c r="A75" s="144" t="s">
        <v>611</v>
      </c>
      <c r="B75" s="30" t="s">
        <v>213</v>
      </c>
      <c r="C75" s="10">
        <v>337165</v>
      </c>
      <c r="D75" s="7" t="str">
        <f t="shared" si="11"/>
        <v>N/A</v>
      </c>
      <c r="E75" s="10">
        <v>317960</v>
      </c>
      <c r="F75" s="7" t="str">
        <f t="shared" si="12"/>
        <v>N/A</v>
      </c>
      <c r="G75" s="10">
        <v>187349</v>
      </c>
      <c r="H75" s="7" t="str">
        <f t="shared" si="13"/>
        <v>N/A</v>
      </c>
      <c r="I75" s="36">
        <v>-5.7</v>
      </c>
      <c r="J75" s="36">
        <v>-41.1</v>
      </c>
      <c r="K75" s="30" t="s">
        <v>739</v>
      </c>
      <c r="L75" s="112" t="str">
        <f t="shared" si="14"/>
        <v>No</v>
      </c>
    </row>
    <row r="76" spans="1:12" x14ac:dyDescent="0.2">
      <c r="A76" s="175" t="s">
        <v>612</v>
      </c>
      <c r="B76" s="22" t="s">
        <v>213</v>
      </c>
      <c r="C76" s="23">
        <v>8370</v>
      </c>
      <c r="D76" s="27" t="str">
        <f t="shared" si="11"/>
        <v>N/A</v>
      </c>
      <c r="E76" s="23">
        <v>8361</v>
      </c>
      <c r="F76" s="27" t="str">
        <f t="shared" si="12"/>
        <v>N/A</v>
      </c>
      <c r="G76" s="23">
        <v>6088</v>
      </c>
      <c r="H76" s="27" t="str">
        <f t="shared" si="13"/>
        <v>N/A</v>
      </c>
      <c r="I76" s="8">
        <v>-0.108</v>
      </c>
      <c r="J76" s="8">
        <v>-27.2</v>
      </c>
      <c r="K76" s="28" t="s">
        <v>739</v>
      </c>
      <c r="L76" s="112" t="str">
        <f t="shared" si="14"/>
        <v>Yes</v>
      </c>
    </row>
    <row r="77" spans="1:12" ht="25.5" x14ac:dyDescent="0.2">
      <c r="A77" s="175" t="s">
        <v>1446</v>
      </c>
      <c r="B77" s="22" t="s">
        <v>213</v>
      </c>
      <c r="C77" s="29">
        <v>40.282556749999998</v>
      </c>
      <c r="D77" s="27" t="str">
        <f t="shared" si="11"/>
        <v>N/A</v>
      </c>
      <c r="E77" s="29">
        <v>38.028943906000002</v>
      </c>
      <c r="F77" s="27" t="str">
        <f t="shared" si="12"/>
        <v>N/A</v>
      </c>
      <c r="G77" s="29">
        <v>30.773488830000002</v>
      </c>
      <c r="H77" s="27" t="str">
        <f t="shared" si="13"/>
        <v>N/A</v>
      </c>
      <c r="I77" s="8">
        <v>-5.59</v>
      </c>
      <c r="J77" s="8">
        <v>-19.100000000000001</v>
      </c>
      <c r="K77" s="28" t="s">
        <v>739</v>
      </c>
      <c r="L77" s="112" t="str">
        <f t="shared" si="14"/>
        <v>Yes</v>
      </c>
    </row>
    <row r="78" spans="1:12" ht="25.5" x14ac:dyDescent="0.2">
      <c r="A78" s="175" t="s">
        <v>613</v>
      </c>
      <c r="B78" s="22" t="s">
        <v>213</v>
      </c>
      <c r="C78" s="29">
        <v>3179896</v>
      </c>
      <c r="D78" s="27" t="str">
        <f t="shared" si="11"/>
        <v>N/A</v>
      </c>
      <c r="E78" s="29">
        <v>3038151</v>
      </c>
      <c r="F78" s="27" t="str">
        <f t="shared" si="12"/>
        <v>N/A</v>
      </c>
      <c r="G78" s="29">
        <v>8025414</v>
      </c>
      <c r="H78" s="27" t="str">
        <f t="shared" si="13"/>
        <v>N/A</v>
      </c>
      <c r="I78" s="8">
        <v>-4.46</v>
      </c>
      <c r="J78" s="8">
        <v>164.2</v>
      </c>
      <c r="K78" s="28" t="s">
        <v>739</v>
      </c>
      <c r="L78" s="112" t="str">
        <f t="shared" si="14"/>
        <v>No</v>
      </c>
    </row>
    <row r="79" spans="1:12" x14ac:dyDescent="0.2">
      <c r="A79" s="175" t="s">
        <v>614</v>
      </c>
      <c r="B79" s="22" t="s">
        <v>213</v>
      </c>
      <c r="C79" s="23">
        <v>18875</v>
      </c>
      <c r="D79" s="27" t="str">
        <f t="shared" si="11"/>
        <v>N/A</v>
      </c>
      <c r="E79" s="23">
        <v>18030</v>
      </c>
      <c r="F79" s="27" t="str">
        <f t="shared" si="12"/>
        <v>N/A</v>
      </c>
      <c r="G79" s="23">
        <v>16455</v>
      </c>
      <c r="H79" s="27" t="str">
        <f t="shared" si="13"/>
        <v>N/A</v>
      </c>
      <c r="I79" s="8">
        <v>-4.4800000000000004</v>
      </c>
      <c r="J79" s="8">
        <v>-8.74</v>
      </c>
      <c r="K79" s="28" t="s">
        <v>739</v>
      </c>
      <c r="L79" s="112" t="str">
        <f t="shared" si="14"/>
        <v>Yes</v>
      </c>
    </row>
    <row r="80" spans="1:12" x14ac:dyDescent="0.2">
      <c r="A80" s="175" t="s">
        <v>1447</v>
      </c>
      <c r="B80" s="22" t="s">
        <v>213</v>
      </c>
      <c r="C80" s="29">
        <v>168.47131125999999</v>
      </c>
      <c r="D80" s="27" t="str">
        <f t="shared" si="11"/>
        <v>N/A</v>
      </c>
      <c r="E80" s="29">
        <v>168.50532446</v>
      </c>
      <c r="F80" s="27" t="str">
        <f t="shared" si="12"/>
        <v>N/A</v>
      </c>
      <c r="G80" s="29">
        <v>487.71886963999998</v>
      </c>
      <c r="H80" s="27" t="str">
        <f t="shared" si="13"/>
        <v>N/A</v>
      </c>
      <c r="I80" s="8">
        <v>2.0199999999999999E-2</v>
      </c>
      <c r="J80" s="8">
        <v>189.4</v>
      </c>
      <c r="K80" s="28" t="s">
        <v>739</v>
      </c>
      <c r="L80" s="112" t="str">
        <f t="shared" si="14"/>
        <v>No</v>
      </c>
    </row>
    <row r="81" spans="1:12" x14ac:dyDescent="0.2">
      <c r="A81" s="175" t="s">
        <v>615</v>
      </c>
      <c r="B81" s="22" t="s">
        <v>213</v>
      </c>
      <c r="C81" s="29">
        <v>2178875</v>
      </c>
      <c r="D81" s="27" t="str">
        <f t="shared" si="11"/>
        <v>N/A</v>
      </c>
      <c r="E81" s="29">
        <v>1901548</v>
      </c>
      <c r="F81" s="27" t="str">
        <f t="shared" si="12"/>
        <v>N/A</v>
      </c>
      <c r="G81" s="29">
        <v>1235820</v>
      </c>
      <c r="H81" s="27" t="str">
        <f t="shared" si="13"/>
        <v>N/A</v>
      </c>
      <c r="I81" s="8">
        <v>-12.7</v>
      </c>
      <c r="J81" s="8">
        <v>-35</v>
      </c>
      <c r="K81" s="28" t="s">
        <v>739</v>
      </c>
      <c r="L81" s="112" t="str">
        <f t="shared" si="14"/>
        <v>No</v>
      </c>
    </row>
    <row r="82" spans="1:12" x14ac:dyDescent="0.2">
      <c r="A82" s="175" t="s">
        <v>616</v>
      </c>
      <c r="B82" s="22" t="s">
        <v>213</v>
      </c>
      <c r="C82" s="23">
        <v>5694</v>
      </c>
      <c r="D82" s="27" t="str">
        <f t="shared" si="11"/>
        <v>N/A</v>
      </c>
      <c r="E82" s="23">
        <v>5604</v>
      </c>
      <c r="F82" s="27" t="str">
        <f t="shared" si="12"/>
        <v>N/A</v>
      </c>
      <c r="G82" s="23">
        <v>4079</v>
      </c>
      <c r="H82" s="27" t="str">
        <f t="shared" si="13"/>
        <v>N/A</v>
      </c>
      <c r="I82" s="8">
        <v>-1.58</v>
      </c>
      <c r="J82" s="8">
        <v>-27.2</v>
      </c>
      <c r="K82" s="28" t="s">
        <v>739</v>
      </c>
      <c r="L82" s="112" t="str">
        <f t="shared" si="14"/>
        <v>Yes</v>
      </c>
    </row>
    <row r="83" spans="1:12" x14ac:dyDescent="0.2">
      <c r="A83" s="175" t="s">
        <v>1448</v>
      </c>
      <c r="B83" s="22" t="s">
        <v>213</v>
      </c>
      <c r="C83" s="29">
        <v>382.66157358999999</v>
      </c>
      <c r="D83" s="27" t="str">
        <f t="shared" si="11"/>
        <v>N/A</v>
      </c>
      <c r="E83" s="29">
        <v>339.31977159000002</v>
      </c>
      <c r="F83" s="27" t="str">
        <f t="shared" si="12"/>
        <v>N/A</v>
      </c>
      <c r="G83" s="29">
        <v>302.9713165</v>
      </c>
      <c r="H83" s="27" t="str">
        <f t="shared" si="13"/>
        <v>N/A</v>
      </c>
      <c r="I83" s="8">
        <v>-11.3</v>
      </c>
      <c r="J83" s="8">
        <v>-10.7</v>
      </c>
      <c r="K83" s="28" t="s">
        <v>739</v>
      </c>
      <c r="L83" s="112" t="str">
        <f t="shared" si="14"/>
        <v>Yes</v>
      </c>
    </row>
    <row r="84" spans="1:12" ht="25.5" x14ac:dyDescent="0.2">
      <c r="A84" s="175" t="s">
        <v>617</v>
      </c>
      <c r="B84" s="22" t="s">
        <v>213</v>
      </c>
      <c r="C84" s="29">
        <v>14239455</v>
      </c>
      <c r="D84" s="27" t="str">
        <f t="shared" si="11"/>
        <v>N/A</v>
      </c>
      <c r="E84" s="29">
        <v>13328620</v>
      </c>
      <c r="F84" s="27" t="str">
        <f t="shared" si="12"/>
        <v>N/A</v>
      </c>
      <c r="G84" s="29">
        <v>5845340</v>
      </c>
      <c r="H84" s="27" t="str">
        <f t="shared" si="13"/>
        <v>N/A</v>
      </c>
      <c r="I84" s="8">
        <v>-6.4</v>
      </c>
      <c r="J84" s="8">
        <v>-56.1</v>
      </c>
      <c r="K84" s="28" t="s">
        <v>739</v>
      </c>
      <c r="L84" s="112" t="str">
        <f t="shared" si="14"/>
        <v>No</v>
      </c>
    </row>
    <row r="85" spans="1:12" x14ac:dyDescent="0.2">
      <c r="A85" s="175" t="s">
        <v>618</v>
      </c>
      <c r="B85" s="22" t="s">
        <v>213</v>
      </c>
      <c r="C85" s="23">
        <v>1609</v>
      </c>
      <c r="D85" s="27" t="str">
        <f t="shared" si="11"/>
        <v>N/A</v>
      </c>
      <c r="E85" s="23">
        <v>1480</v>
      </c>
      <c r="F85" s="27" t="str">
        <f t="shared" si="12"/>
        <v>N/A</v>
      </c>
      <c r="G85" s="23">
        <v>844</v>
      </c>
      <c r="H85" s="27" t="str">
        <f t="shared" si="13"/>
        <v>N/A</v>
      </c>
      <c r="I85" s="8">
        <v>-8.02</v>
      </c>
      <c r="J85" s="8">
        <v>-43</v>
      </c>
      <c r="K85" s="28" t="s">
        <v>739</v>
      </c>
      <c r="L85" s="112" t="str">
        <f t="shared" si="14"/>
        <v>No</v>
      </c>
    </row>
    <row r="86" spans="1:12" ht="25.5" x14ac:dyDescent="0.2">
      <c r="A86" s="175" t="s">
        <v>1449</v>
      </c>
      <c r="B86" s="22" t="s">
        <v>213</v>
      </c>
      <c r="C86" s="29">
        <v>8849.8788067000005</v>
      </c>
      <c r="D86" s="27" t="str">
        <f t="shared" si="11"/>
        <v>N/A</v>
      </c>
      <c r="E86" s="29">
        <v>9005.8243242999997</v>
      </c>
      <c r="F86" s="27" t="str">
        <f t="shared" si="12"/>
        <v>N/A</v>
      </c>
      <c r="G86" s="29">
        <v>6925.7582937999996</v>
      </c>
      <c r="H86" s="27" t="str">
        <f t="shared" si="13"/>
        <v>N/A</v>
      </c>
      <c r="I86" s="8">
        <v>1.762</v>
      </c>
      <c r="J86" s="8">
        <v>-23.1</v>
      </c>
      <c r="K86" s="28" t="s">
        <v>739</v>
      </c>
      <c r="L86" s="112" t="str">
        <f t="shared" si="14"/>
        <v>Yes</v>
      </c>
    </row>
    <row r="87" spans="1:12" ht="25.5" x14ac:dyDescent="0.2">
      <c r="A87" s="175" t="s">
        <v>619</v>
      </c>
      <c r="B87" s="22" t="s">
        <v>213</v>
      </c>
      <c r="C87" s="29">
        <v>1076234</v>
      </c>
      <c r="D87" s="27" t="str">
        <f t="shared" si="11"/>
        <v>N/A</v>
      </c>
      <c r="E87" s="29">
        <v>1214271</v>
      </c>
      <c r="F87" s="27" t="str">
        <f t="shared" si="12"/>
        <v>N/A</v>
      </c>
      <c r="G87" s="29">
        <v>12643331</v>
      </c>
      <c r="H87" s="27" t="str">
        <f t="shared" si="13"/>
        <v>N/A</v>
      </c>
      <c r="I87" s="8">
        <v>12.83</v>
      </c>
      <c r="J87" s="8">
        <v>941.2</v>
      </c>
      <c r="K87" s="28" t="s">
        <v>739</v>
      </c>
      <c r="L87" s="112" t="str">
        <f t="shared" si="14"/>
        <v>No</v>
      </c>
    </row>
    <row r="88" spans="1:12" x14ac:dyDescent="0.2">
      <c r="A88" s="175" t="s">
        <v>620</v>
      </c>
      <c r="B88" s="22" t="s">
        <v>213</v>
      </c>
      <c r="C88" s="23">
        <v>2648</v>
      </c>
      <c r="D88" s="27" t="str">
        <f t="shared" si="11"/>
        <v>N/A</v>
      </c>
      <c r="E88" s="23">
        <v>2483</v>
      </c>
      <c r="F88" s="27" t="str">
        <f t="shared" si="12"/>
        <v>N/A</v>
      </c>
      <c r="G88" s="23">
        <v>12105</v>
      </c>
      <c r="H88" s="27" t="str">
        <f t="shared" si="13"/>
        <v>N/A</v>
      </c>
      <c r="I88" s="8">
        <v>-6.23</v>
      </c>
      <c r="J88" s="8">
        <v>387.5</v>
      </c>
      <c r="K88" s="28" t="s">
        <v>739</v>
      </c>
      <c r="L88" s="112" t="str">
        <f t="shared" si="14"/>
        <v>No</v>
      </c>
    </row>
    <row r="89" spans="1:12" x14ac:dyDescent="0.2">
      <c r="A89" s="175" t="s">
        <v>1450</v>
      </c>
      <c r="B89" s="22" t="s">
        <v>213</v>
      </c>
      <c r="C89" s="29">
        <v>406.43277946000001</v>
      </c>
      <c r="D89" s="27" t="str">
        <f t="shared" si="11"/>
        <v>N/A</v>
      </c>
      <c r="E89" s="29">
        <v>489.03383004</v>
      </c>
      <c r="F89" s="27" t="str">
        <f t="shared" si="12"/>
        <v>N/A</v>
      </c>
      <c r="G89" s="29">
        <v>1044.4717885</v>
      </c>
      <c r="H89" s="27" t="str">
        <f t="shared" si="13"/>
        <v>N/A</v>
      </c>
      <c r="I89" s="8">
        <v>20.32</v>
      </c>
      <c r="J89" s="8">
        <v>113.6</v>
      </c>
      <c r="K89" s="28" t="s">
        <v>739</v>
      </c>
      <c r="L89" s="112" t="str">
        <f t="shared" si="14"/>
        <v>No</v>
      </c>
    </row>
    <row r="90" spans="1:12" x14ac:dyDescent="0.2">
      <c r="A90" s="175" t="s">
        <v>621</v>
      </c>
      <c r="B90" s="22" t="s">
        <v>213</v>
      </c>
      <c r="C90" s="29">
        <v>3546620</v>
      </c>
      <c r="D90" s="27" t="str">
        <f t="shared" si="11"/>
        <v>N/A</v>
      </c>
      <c r="E90" s="29">
        <v>3111888</v>
      </c>
      <c r="F90" s="27" t="str">
        <f t="shared" si="12"/>
        <v>N/A</v>
      </c>
      <c r="G90" s="29">
        <v>2534253</v>
      </c>
      <c r="H90" s="27" t="str">
        <f t="shared" si="13"/>
        <v>N/A</v>
      </c>
      <c r="I90" s="8">
        <v>-12.3</v>
      </c>
      <c r="J90" s="8">
        <v>-18.600000000000001</v>
      </c>
      <c r="K90" s="28" t="s">
        <v>739</v>
      </c>
      <c r="L90" s="112" t="str">
        <f t="shared" si="14"/>
        <v>Yes</v>
      </c>
    </row>
    <row r="91" spans="1:12" x14ac:dyDescent="0.2">
      <c r="A91" s="175" t="s">
        <v>622</v>
      </c>
      <c r="B91" s="22" t="s">
        <v>213</v>
      </c>
      <c r="C91" s="23">
        <v>19544</v>
      </c>
      <c r="D91" s="27" t="str">
        <f t="shared" si="11"/>
        <v>N/A</v>
      </c>
      <c r="E91" s="23">
        <v>19891</v>
      </c>
      <c r="F91" s="27" t="str">
        <f t="shared" si="12"/>
        <v>N/A</v>
      </c>
      <c r="G91" s="23">
        <v>20484</v>
      </c>
      <c r="H91" s="27" t="str">
        <f t="shared" si="13"/>
        <v>N/A</v>
      </c>
      <c r="I91" s="8">
        <v>1.7749999999999999</v>
      </c>
      <c r="J91" s="8">
        <v>2.9809999999999999</v>
      </c>
      <c r="K91" s="28" t="s">
        <v>739</v>
      </c>
      <c r="L91" s="112" t="str">
        <f t="shared" si="14"/>
        <v>Yes</v>
      </c>
    </row>
    <row r="92" spans="1:12" x14ac:dyDescent="0.2">
      <c r="A92" s="175" t="s">
        <v>1451</v>
      </c>
      <c r="B92" s="22" t="s">
        <v>213</v>
      </c>
      <c r="C92" s="29">
        <v>181.46848137999999</v>
      </c>
      <c r="D92" s="27" t="str">
        <f t="shared" si="11"/>
        <v>N/A</v>
      </c>
      <c r="E92" s="29">
        <v>156.44703634999999</v>
      </c>
      <c r="F92" s="27" t="str">
        <f t="shared" si="12"/>
        <v>N/A</v>
      </c>
      <c r="G92" s="29">
        <v>123.71865846999999</v>
      </c>
      <c r="H92" s="27" t="str">
        <f t="shared" si="13"/>
        <v>N/A</v>
      </c>
      <c r="I92" s="8">
        <v>-13.8</v>
      </c>
      <c r="J92" s="8">
        <v>-20.9</v>
      </c>
      <c r="K92" s="28" t="s">
        <v>739</v>
      </c>
      <c r="L92" s="112" t="str">
        <f t="shared" si="14"/>
        <v>Yes</v>
      </c>
    </row>
    <row r="93" spans="1:12" ht="25.5" x14ac:dyDescent="0.2">
      <c r="A93" s="175" t="s">
        <v>623</v>
      </c>
      <c r="B93" s="22" t="s">
        <v>213</v>
      </c>
      <c r="C93" s="29">
        <v>89522357</v>
      </c>
      <c r="D93" s="27" t="str">
        <f t="shared" si="11"/>
        <v>N/A</v>
      </c>
      <c r="E93" s="29">
        <v>79817633</v>
      </c>
      <c r="F93" s="27" t="str">
        <f t="shared" si="12"/>
        <v>N/A</v>
      </c>
      <c r="G93" s="29">
        <v>18346217</v>
      </c>
      <c r="H93" s="27" t="str">
        <f t="shared" si="13"/>
        <v>N/A</v>
      </c>
      <c r="I93" s="8">
        <v>-10.8</v>
      </c>
      <c r="J93" s="8">
        <v>-77</v>
      </c>
      <c r="K93" s="28" t="s">
        <v>739</v>
      </c>
      <c r="L93" s="112" t="str">
        <f t="shared" si="14"/>
        <v>No</v>
      </c>
    </row>
    <row r="94" spans="1:12" x14ac:dyDescent="0.2">
      <c r="A94" s="179" t="s">
        <v>624</v>
      </c>
      <c r="B94" s="23" t="s">
        <v>213</v>
      </c>
      <c r="C94" s="23">
        <v>11264</v>
      </c>
      <c r="D94" s="27" t="str">
        <f t="shared" si="11"/>
        <v>N/A</v>
      </c>
      <c r="E94" s="23">
        <v>12008</v>
      </c>
      <c r="F94" s="27" t="str">
        <f t="shared" si="12"/>
        <v>N/A</v>
      </c>
      <c r="G94" s="23">
        <v>10801</v>
      </c>
      <c r="H94" s="27" t="str">
        <f t="shared" si="13"/>
        <v>N/A</v>
      </c>
      <c r="I94" s="8">
        <v>6.6050000000000004</v>
      </c>
      <c r="J94" s="8">
        <v>-10.1</v>
      </c>
      <c r="K94" s="31" t="s">
        <v>739</v>
      </c>
      <c r="L94" s="112" t="str">
        <f t="shared" si="14"/>
        <v>Yes</v>
      </c>
    </row>
    <row r="95" spans="1:12" ht="25.5" x14ac:dyDescent="0.2">
      <c r="A95" s="175" t="s">
        <v>1452</v>
      </c>
      <c r="B95" s="22" t="s">
        <v>213</v>
      </c>
      <c r="C95" s="29">
        <v>7947.6524325</v>
      </c>
      <c r="D95" s="27" t="str">
        <f t="shared" si="11"/>
        <v>N/A</v>
      </c>
      <c r="E95" s="29">
        <v>6647.0380580000001</v>
      </c>
      <c r="F95" s="27" t="str">
        <f t="shared" si="12"/>
        <v>N/A</v>
      </c>
      <c r="G95" s="29">
        <v>1698.5665216</v>
      </c>
      <c r="H95" s="27" t="str">
        <f t="shared" si="13"/>
        <v>N/A</v>
      </c>
      <c r="I95" s="8">
        <v>-16.399999999999999</v>
      </c>
      <c r="J95" s="8">
        <v>-74.400000000000006</v>
      </c>
      <c r="K95" s="28" t="s">
        <v>739</v>
      </c>
      <c r="L95" s="112" t="str">
        <f t="shared" si="14"/>
        <v>No</v>
      </c>
    </row>
    <row r="96" spans="1:12" ht="25.5" x14ac:dyDescent="0.2">
      <c r="A96" s="175" t="s">
        <v>625</v>
      </c>
      <c r="B96" s="22" t="s">
        <v>213</v>
      </c>
      <c r="C96" s="29">
        <v>9585505</v>
      </c>
      <c r="D96" s="27" t="str">
        <f t="shared" si="11"/>
        <v>N/A</v>
      </c>
      <c r="E96" s="29">
        <v>5135763</v>
      </c>
      <c r="F96" s="27" t="str">
        <f t="shared" si="12"/>
        <v>N/A</v>
      </c>
      <c r="G96" s="29">
        <v>2585924</v>
      </c>
      <c r="H96" s="27" t="str">
        <f t="shared" si="13"/>
        <v>N/A</v>
      </c>
      <c r="I96" s="8">
        <v>-46.4</v>
      </c>
      <c r="J96" s="8">
        <v>-49.6</v>
      </c>
      <c r="K96" s="28" t="s">
        <v>739</v>
      </c>
      <c r="L96" s="112" t="str">
        <f t="shared" si="14"/>
        <v>No</v>
      </c>
    </row>
    <row r="97" spans="1:12" x14ac:dyDescent="0.2">
      <c r="A97" s="175" t="s">
        <v>626</v>
      </c>
      <c r="B97" s="22" t="s">
        <v>213</v>
      </c>
      <c r="C97" s="23">
        <v>5414</v>
      </c>
      <c r="D97" s="27" t="str">
        <f t="shared" si="11"/>
        <v>N/A</v>
      </c>
      <c r="E97" s="23">
        <v>5504</v>
      </c>
      <c r="F97" s="27" t="str">
        <f t="shared" si="12"/>
        <v>N/A</v>
      </c>
      <c r="G97" s="23">
        <v>4290</v>
      </c>
      <c r="H97" s="27" t="str">
        <f t="shared" si="13"/>
        <v>N/A</v>
      </c>
      <c r="I97" s="8">
        <v>1.6619999999999999</v>
      </c>
      <c r="J97" s="8">
        <v>-22.1</v>
      </c>
      <c r="K97" s="28" t="s">
        <v>739</v>
      </c>
      <c r="L97" s="112" t="str">
        <f t="shared" si="14"/>
        <v>Yes</v>
      </c>
    </row>
    <row r="98" spans="1:12" ht="25.5" x14ac:dyDescent="0.2">
      <c r="A98" s="175" t="s">
        <v>1453</v>
      </c>
      <c r="B98" s="22" t="s">
        <v>213</v>
      </c>
      <c r="C98" s="29">
        <v>1770.5033246999999</v>
      </c>
      <c r="D98" s="27" t="str">
        <f t="shared" si="11"/>
        <v>N/A</v>
      </c>
      <c r="E98" s="29">
        <v>933.09647528999994</v>
      </c>
      <c r="F98" s="27" t="str">
        <f t="shared" si="12"/>
        <v>N/A</v>
      </c>
      <c r="G98" s="29">
        <v>602.77948718000005</v>
      </c>
      <c r="H98" s="27" t="str">
        <f t="shared" si="13"/>
        <v>N/A</v>
      </c>
      <c r="I98" s="8">
        <v>-47.3</v>
      </c>
      <c r="J98" s="8">
        <v>-35.4</v>
      </c>
      <c r="K98" s="28" t="s">
        <v>739</v>
      </c>
      <c r="L98" s="112" t="str">
        <f t="shared" si="14"/>
        <v>No</v>
      </c>
    </row>
    <row r="99" spans="1:12" ht="25.5" x14ac:dyDescent="0.2">
      <c r="A99" s="175" t="s">
        <v>627</v>
      </c>
      <c r="B99" s="22" t="s">
        <v>213</v>
      </c>
      <c r="C99" s="29">
        <v>28843626</v>
      </c>
      <c r="D99" s="27" t="str">
        <f t="shared" si="11"/>
        <v>N/A</v>
      </c>
      <c r="E99" s="29">
        <v>32502224</v>
      </c>
      <c r="F99" s="27" t="str">
        <f t="shared" si="12"/>
        <v>N/A</v>
      </c>
      <c r="G99" s="29">
        <v>25534081</v>
      </c>
      <c r="H99" s="27" t="str">
        <f t="shared" si="13"/>
        <v>N/A</v>
      </c>
      <c r="I99" s="8">
        <v>12.68</v>
      </c>
      <c r="J99" s="8">
        <v>-21.4</v>
      </c>
      <c r="K99" s="28" t="s">
        <v>739</v>
      </c>
      <c r="L99" s="112" t="str">
        <f t="shared" si="14"/>
        <v>Yes</v>
      </c>
    </row>
    <row r="100" spans="1:12" x14ac:dyDescent="0.2">
      <c r="A100" s="175" t="s">
        <v>628</v>
      </c>
      <c r="B100" s="22" t="s">
        <v>213</v>
      </c>
      <c r="C100" s="23">
        <v>2524</v>
      </c>
      <c r="D100" s="27" t="str">
        <f t="shared" si="11"/>
        <v>N/A</v>
      </c>
      <c r="E100" s="23">
        <v>2707</v>
      </c>
      <c r="F100" s="27" t="str">
        <f t="shared" si="12"/>
        <v>N/A</v>
      </c>
      <c r="G100" s="23">
        <v>2707</v>
      </c>
      <c r="H100" s="27" t="str">
        <f t="shared" si="13"/>
        <v>N/A</v>
      </c>
      <c r="I100" s="8">
        <v>7.25</v>
      </c>
      <c r="J100" s="8">
        <v>0</v>
      </c>
      <c r="K100" s="28" t="s">
        <v>739</v>
      </c>
      <c r="L100" s="112" t="str">
        <f t="shared" si="14"/>
        <v>Yes</v>
      </c>
    </row>
    <row r="101" spans="1:12" ht="25.5" x14ac:dyDescent="0.2">
      <c r="A101" s="175" t="s">
        <v>1454</v>
      </c>
      <c r="B101" s="22" t="s">
        <v>213</v>
      </c>
      <c r="C101" s="29">
        <v>11427.744057</v>
      </c>
      <c r="D101" s="27" t="str">
        <f t="shared" si="11"/>
        <v>N/A</v>
      </c>
      <c r="E101" s="29">
        <v>12006.732176</v>
      </c>
      <c r="F101" s="27" t="str">
        <f t="shared" si="12"/>
        <v>N/A</v>
      </c>
      <c r="G101" s="29">
        <v>9432.6121167000001</v>
      </c>
      <c r="H101" s="27" t="str">
        <f t="shared" si="13"/>
        <v>N/A</v>
      </c>
      <c r="I101" s="8">
        <v>5.0670000000000002</v>
      </c>
      <c r="J101" s="8">
        <v>-21.4</v>
      </c>
      <c r="K101" s="28" t="s">
        <v>739</v>
      </c>
      <c r="L101" s="112" t="str">
        <f t="shared" si="14"/>
        <v>Yes</v>
      </c>
    </row>
    <row r="102" spans="1:12" ht="25.5" x14ac:dyDescent="0.2">
      <c r="A102" s="175" t="s">
        <v>629</v>
      </c>
      <c r="B102" s="22" t="s">
        <v>213</v>
      </c>
      <c r="C102" s="29">
        <v>1031309</v>
      </c>
      <c r="D102" s="27" t="str">
        <f t="shared" si="11"/>
        <v>N/A</v>
      </c>
      <c r="E102" s="29">
        <v>1047209</v>
      </c>
      <c r="F102" s="27" t="str">
        <f t="shared" si="12"/>
        <v>N/A</v>
      </c>
      <c r="G102" s="29">
        <v>653508</v>
      </c>
      <c r="H102" s="27" t="str">
        <f t="shared" si="13"/>
        <v>N/A</v>
      </c>
      <c r="I102" s="8">
        <v>1.542</v>
      </c>
      <c r="J102" s="8">
        <v>-37.6</v>
      </c>
      <c r="K102" s="28" t="s">
        <v>739</v>
      </c>
      <c r="L102" s="112" t="str">
        <f t="shared" si="14"/>
        <v>No</v>
      </c>
    </row>
    <row r="103" spans="1:12" ht="25.5" x14ac:dyDescent="0.2">
      <c r="A103" s="175" t="s">
        <v>630</v>
      </c>
      <c r="B103" s="22" t="s">
        <v>213</v>
      </c>
      <c r="C103" s="23">
        <v>2192</v>
      </c>
      <c r="D103" s="27" t="str">
        <f t="shared" si="11"/>
        <v>N/A</v>
      </c>
      <c r="E103" s="23">
        <v>1871</v>
      </c>
      <c r="F103" s="27" t="str">
        <f t="shared" si="12"/>
        <v>N/A</v>
      </c>
      <c r="G103" s="23">
        <v>1474</v>
      </c>
      <c r="H103" s="27" t="str">
        <f t="shared" si="13"/>
        <v>N/A</v>
      </c>
      <c r="I103" s="8">
        <v>-14.6</v>
      </c>
      <c r="J103" s="8">
        <v>-21.2</v>
      </c>
      <c r="K103" s="28" t="s">
        <v>739</v>
      </c>
      <c r="L103" s="112" t="str">
        <f t="shared" si="14"/>
        <v>Yes</v>
      </c>
    </row>
    <row r="104" spans="1:12" ht="25.5" x14ac:dyDescent="0.2">
      <c r="A104" s="175" t="s">
        <v>1455</v>
      </c>
      <c r="B104" s="22" t="s">
        <v>213</v>
      </c>
      <c r="C104" s="29">
        <v>470.48768247999999</v>
      </c>
      <c r="D104" s="27" t="str">
        <f t="shared" si="11"/>
        <v>N/A</v>
      </c>
      <c r="E104" s="29">
        <v>559.70550507999997</v>
      </c>
      <c r="F104" s="27" t="str">
        <f t="shared" si="12"/>
        <v>N/A</v>
      </c>
      <c r="G104" s="29">
        <v>443.35685210000003</v>
      </c>
      <c r="H104" s="27" t="str">
        <f t="shared" si="13"/>
        <v>N/A</v>
      </c>
      <c r="I104" s="8">
        <v>18.96</v>
      </c>
      <c r="J104" s="8">
        <v>-20.8</v>
      </c>
      <c r="K104" s="28" t="s">
        <v>739</v>
      </c>
      <c r="L104" s="112" t="str">
        <f t="shared" si="14"/>
        <v>Yes</v>
      </c>
    </row>
    <row r="105" spans="1:12" ht="25.5" x14ac:dyDescent="0.2">
      <c r="A105" s="175" t="s">
        <v>631</v>
      </c>
      <c r="B105" s="22" t="s">
        <v>213</v>
      </c>
      <c r="C105" s="29">
        <v>3127923</v>
      </c>
      <c r="D105" s="27" t="str">
        <f t="shared" si="11"/>
        <v>N/A</v>
      </c>
      <c r="E105" s="29">
        <v>3765112</v>
      </c>
      <c r="F105" s="27" t="str">
        <f t="shared" si="12"/>
        <v>N/A</v>
      </c>
      <c r="G105" s="29">
        <v>23767606</v>
      </c>
      <c r="H105" s="27" t="str">
        <f t="shared" si="13"/>
        <v>N/A</v>
      </c>
      <c r="I105" s="8">
        <v>20.37</v>
      </c>
      <c r="J105" s="8">
        <v>531.29999999999995</v>
      </c>
      <c r="K105" s="28" t="s">
        <v>739</v>
      </c>
      <c r="L105" s="112" t="str">
        <f t="shared" si="14"/>
        <v>No</v>
      </c>
    </row>
    <row r="106" spans="1:12" x14ac:dyDescent="0.2">
      <c r="A106" s="175" t="s">
        <v>632</v>
      </c>
      <c r="B106" s="22" t="s">
        <v>213</v>
      </c>
      <c r="C106" s="23">
        <v>1975</v>
      </c>
      <c r="D106" s="27" t="str">
        <f t="shared" si="11"/>
        <v>N/A</v>
      </c>
      <c r="E106" s="23">
        <v>2025</v>
      </c>
      <c r="F106" s="27" t="str">
        <f t="shared" si="12"/>
        <v>N/A</v>
      </c>
      <c r="G106" s="23">
        <v>6186</v>
      </c>
      <c r="H106" s="27" t="str">
        <f t="shared" si="13"/>
        <v>N/A</v>
      </c>
      <c r="I106" s="8">
        <v>2.532</v>
      </c>
      <c r="J106" s="8">
        <v>205.5</v>
      </c>
      <c r="K106" s="28" t="s">
        <v>739</v>
      </c>
      <c r="L106" s="112" t="str">
        <f t="shared" si="14"/>
        <v>No</v>
      </c>
    </row>
    <row r="107" spans="1:12" ht="25.5" x14ac:dyDescent="0.2">
      <c r="A107" s="175" t="s">
        <v>1456</v>
      </c>
      <c r="B107" s="22" t="s">
        <v>213</v>
      </c>
      <c r="C107" s="29">
        <v>1583.7584810000001</v>
      </c>
      <c r="D107" s="27" t="str">
        <f t="shared" si="11"/>
        <v>N/A</v>
      </c>
      <c r="E107" s="29">
        <v>1859.3145678999999</v>
      </c>
      <c r="F107" s="27" t="str">
        <f t="shared" si="12"/>
        <v>N/A</v>
      </c>
      <c r="G107" s="29">
        <v>3842.1606854000001</v>
      </c>
      <c r="H107" s="27" t="str">
        <f t="shared" si="13"/>
        <v>N/A</v>
      </c>
      <c r="I107" s="8">
        <v>17.399999999999999</v>
      </c>
      <c r="J107" s="8">
        <v>106.6</v>
      </c>
      <c r="K107" s="28" t="s">
        <v>739</v>
      </c>
      <c r="L107" s="112" t="str">
        <f t="shared" si="14"/>
        <v>No</v>
      </c>
    </row>
    <row r="108" spans="1:12" ht="25.5" x14ac:dyDescent="0.2">
      <c r="A108" s="175" t="s">
        <v>633</v>
      </c>
      <c r="B108" s="22" t="s">
        <v>213</v>
      </c>
      <c r="C108" s="29">
        <v>0</v>
      </c>
      <c r="D108" s="27" t="str">
        <f t="shared" si="11"/>
        <v>N/A</v>
      </c>
      <c r="E108" s="29">
        <v>0</v>
      </c>
      <c r="F108" s="27" t="str">
        <f t="shared" si="12"/>
        <v>N/A</v>
      </c>
      <c r="G108" s="29">
        <v>0</v>
      </c>
      <c r="H108" s="27" t="str">
        <f t="shared" si="13"/>
        <v>N/A</v>
      </c>
      <c r="I108" s="8" t="s">
        <v>1749</v>
      </c>
      <c r="J108" s="8" t="s">
        <v>1749</v>
      </c>
      <c r="K108" s="28" t="s">
        <v>739</v>
      </c>
      <c r="L108" s="112" t="str">
        <f t="shared" si="14"/>
        <v>N/A</v>
      </c>
    </row>
    <row r="109" spans="1:12" x14ac:dyDescent="0.2">
      <c r="A109" s="175" t="s">
        <v>634</v>
      </c>
      <c r="B109" s="22" t="s">
        <v>213</v>
      </c>
      <c r="C109" s="23">
        <v>0</v>
      </c>
      <c r="D109" s="27" t="str">
        <f t="shared" si="11"/>
        <v>N/A</v>
      </c>
      <c r="E109" s="23">
        <v>0</v>
      </c>
      <c r="F109" s="27" t="str">
        <f t="shared" si="12"/>
        <v>N/A</v>
      </c>
      <c r="G109" s="23">
        <v>0</v>
      </c>
      <c r="H109" s="27" t="str">
        <f t="shared" si="13"/>
        <v>N/A</v>
      </c>
      <c r="I109" s="8" t="s">
        <v>1749</v>
      </c>
      <c r="J109" s="8" t="s">
        <v>1749</v>
      </c>
      <c r="K109" s="28" t="s">
        <v>739</v>
      </c>
      <c r="L109" s="112" t="str">
        <f t="shared" si="14"/>
        <v>N/A</v>
      </c>
    </row>
    <row r="110" spans="1:12" ht="25.5" x14ac:dyDescent="0.2">
      <c r="A110" s="175" t="s">
        <v>1457</v>
      </c>
      <c r="B110" s="22" t="s">
        <v>213</v>
      </c>
      <c r="C110" s="29" t="s">
        <v>1749</v>
      </c>
      <c r="D110" s="27" t="str">
        <f t="shared" si="11"/>
        <v>N/A</v>
      </c>
      <c r="E110" s="29" t="s">
        <v>1749</v>
      </c>
      <c r="F110" s="27" t="str">
        <f t="shared" si="12"/>
        <v>N/A</v>
      </c>
      <c r="G110" s="29" t="s">
        <v>1749</v>
      </c>
      <c r="H110" s="27" t="str">
        <f t="shared" si="13"/>
        <v>N/A</v>
      </c>
      <c r="I110" s="8" t="s">
        <v>1749</v>
      </c>
      <c r="J110" s="8" t="s">
        <v>1749</v>
      </c>
      <c r="K110" s="28" t="s">
        <v>739</v>
      </c>
      <c r="L110" s="112" t="str">
        <f t="shared" si="14"/>
        <v>N/A</v>
      </c>
    </row>
    <row r="111" spans="1:12" ht="25.5" x14ac:dyDescent="0.2">
      <c r="A111" s="175" t="s">
        <v>635</v>
      </c>
      <c r="B111" s="22" t="s">
        <v>213</v>
      </c>
      <c r="C111" s="29">
        <v>25625840</v>
      </c>
      <c r="D111" s="27" t="str">
        <f t="shared" si="11"/>
        <v>N/A</v>
      </c>
      <c r="E111" s="29">
        <v>24513642</v>
      </c>
      <c r="F111" s="27" t="str">
        <f t="shared" si="12"/>
        <v>N/A</v>
      </c>
      <c r="G111" s="29">
        <v>35591545</v>
      </c>
      <c r="H111" s="27" t="str">
        <f t="shared" si="13"/>
        <v>N/A</v>
      </c>
      <c r="I111" s="8">
        <v>-4.34</v>
      </c>
      <c r="J111" s="8">
        <v>45.19</v>
      </c>
      <c r="K111" s="28" t="s">
        <v>739</v>
      </c>
      <c r="L111" s="112" t="str">
        <f t="shared" si="14"/>
        <v>No</v>
      </c>
    </row>
    <row r="112" spans="1:12" x14ac:dyDescent="0.2">
      <c r="A112" s="175" t="s">
        <v>636</v>
      </c>
      <c r="B112" s="22" t="s">
        <v>213</v>
      </c>
      <c r="C112" s="23">
        <v>1440</v>
      </c>
      <c r="D112" s="27" t="str">
        <f t="shared" si="11"/>
        <v>N/A</v>
      </c>
      <c r="E112" s="23">
        <v>1410</v>
      </c>
      <c r="F112" s="27" t="str">
        <f t="shared" si="12"/>
        <v>N/A</v>
      </c>
      <c r="G112" s="23">
        <v>1375</v>
      </c>
      <c r="H112" s="27" t="str">
        <f t="shared" si="13"/>
        <v>N/A</v>
      </c>
      <c r="I112" s="8">
        <v>-2.08</v>
      </c>
      <c r="J112" s="8">
        <v>-2.48</v>
      </c>
      <c r="K112" s="28" t="s">
        <v>739</v>
      </c>
      <c r="L112" s="112" t="str">
        <f t="shared" si="14"/>
        <v>Yes</v>
      </c>
    </row>
    <row r="113" spans="1:12" x14ac:dyDescent="0.2">
      <c r="A113" s="175" t="s">
        <v>1458</v>
      </c>
      <c r="B113" s="22" t="s">
        <v>213</v>
      </c>
      <c r="C113" s="29">
        <v>17795.722222</v>
      </c>
      <c r="D113" s="27" t="str">
        <f t="shared" si="11"/>
        <v>N/A</v>
      </c>
      <c r="E113" s="29">
        <v>17385.561701999999</v>
      </c>
      <c r="F113" s="27" t="str">
        <f t="shared" si="12"/>
        <v>N/A</v>
      </c>
      <c r="G113" s="29">
        <v>25884.76</v>
      </c>
      <c r="H113" s="27" t="str">
        <f t="shared" si="13"/>
        <v>N/A</v>
      </c>
      <c r="I113" s="8">
        <v>-2.2999999999999998</v>
      </c>
      <c r="J113" s="8">
        <v>48.89</v>
      </c>
      <c r="K113" s="28" t="s">
        <v>739</v>
      </c>
      <c r="L113" s="112" t="str">
        <f t="shared" si="14"/>
        <v>No</v>
      </c>
    </row>
    <row r="114" spans="1:12" ht="25.5" x14ac:dyDescent="0.2">
      <c r="A114" s="175" t="s">
        <v>637</v>
      </c>
      <c r="B114" s="22" t="s">
        <v>213</v>
      </c>
      <c r="C114" s="29">
        <v>0</v>
      </c>
      <c r="D114" s="27" t="str">
        <f t="shared" si="11"/>
        <v>N/A</v>
      </c>
      <c r="E114" s="29">
        <v>23</v>
      </c>
      <c r="F114" s="27" t="str">
        <f t="shared" si="12"/>
        <v>N/A</v>
      </c>
      <c r="G114" s="29">
        <v>0</v>
      </c>
      <c r="H114" s="27" t="str">
        <f t="shared" si="13"/>
        <v>N/A</v>
      </c>
      <c r="I114" s="8" t="s">
        <v>1749</v>
      </c>
      <c r="J114" s="8">
        <v>-100</v>
      </c>
      <c r="K114" s="28" t="s">
        <v>739</v>
      </c>
      <c r="L114" s="112" t="str">
        <f>IF(J114="Div by 0", "N/A", IF(OR(J114="N/A",K114="N/A"),"N/A", IF(J114&gt;VALUE(MID(K114,1,2)), "No", IF(J114&lt;-1*VALUE(MID(K114,1,2)), "No", "Yes"))))</f>
        <v>No</v>
      </c>
    </row>
    <row r="115" spans="1:12" x14ac:dyDescent="0.2">
      <c r="A115" s="175" t="s">
        <v>638</v>
      </c>
      <c r="B115" s="22" t="s">
        <v>213</v>
      </c>
      <c r="C115" s="23">
        <v>0</v>
      </c>
      <c r="D115" s="27" t="str">
        <f t="shared" si="11"/>
        <v>N/A</v>
      </c>
      <c r="E115" s="23">
        <v>11</v>
      </c>
      <c r="F115" s="27" t="str">
        <f t="shared" si="12"/>
        <v>N/A</v>
      </c>
      <c r="G115" s="23">
        <v>0</v>
      </c>
      <c r="H115" s="27" t="str">
        <f t="shared" si="13"/>
        <v>N/A</v>
      </c>
      <c r="I115" s="8" t="s">
        <v>1749</v>
      </c>
      <c r="J115" s="8">
        <v>-100</v>
      </c>
      <c r="K115" s="28" t="s">
        <v>739</v>
      </c>
      <c r="L115" s="112" t="str">
        <f t="shared" ref="L115:L119" si="15">IF(J115="Div by 0", "N/A", IF(OR(J115="N/A",K115="N/A"),"N/A", IF(J115&gt;VALUE(MID(K115,1,2)), "No", IF(J115&lt;-1*VALUE(MID(K115,1,2)), "No", "Yes"))))</f>
        <v>No</v>
      </c>
    </row>
    <row r="116" spans="1:12" ht="25.5" x14ac:dyDescent="0.2">
      <c r="A116" s="175" t="s">
        <v>1459</v>
      </c>
      <c r="B116" s="22" t="s">
        <v>213</v>
      </c>
      <c r="C116" s="29" t="s">
        <v>1749</v>
      </c>
      <c r="D116" s="27" t="str">
        <f t="shared" si="11"/>
        <v>N/A</v>
      </c>
      <c r="E116" s="29">
        <v>23</v>
      </c>
      <c r="F116" s="27" t="str">
        <f t="shared" si="12"/>
        <v>N/A</v>
      </c>
      <c r="G116" s="29" t="s">
        <v>1749</v>
      </c>
      <c r="H116" s="27" t="str">
        <f t="shared" si="13"/>
        <v>N/A</v>
      </c>
      <c r="I116" s="8" t="s">
        <v>1749</v>
      </c>
      <c r="J116" s="8" t="s">
        <v>1749</v>
      </c>
      <c r="K116" s="28" t="s">
        <v>739</v>
      </c>
      <c r="L116" s="112" t="str">
        <f t="shared" si="15"/>
        <v>N/A</v>
      </c>
    </row>
    <row r="117" spans="1:12" ht="25.5" x14ac:dyDescent="0.2">
      <c r="A117" s="175" t="s">
        <v>639</v>
      </c>
      <c r="B117" s="22" t="s">
        <v>213</v>
      </c>
      <c r="C117" s="29">
        <v>0</v>
      </c>
      <c r="D117" s="27" t="str">
        <f t="shared" si="11"/>
        <v>N/A</v>
      </c>
      <c r="E117" s="29">
        <v>0</v>
      </c>
      <c r="F117" s="27" t="str">
        <f t="shared" si="12"/>
        <v>N/A</v>
      </c>
      <c r="G117" s="29">
        <v>0</v>
      </c>
      <c r="H117" s="27" t="str">
        <f t="shared" si="13"/>
        <v>N/A</v>
      </c>
      <c r="I117" s="8" t="s">
        <v>1749</v>
      </c>
      <c r="J117" s="8" t="s">
        <v>1749</v>
      </c>
      <c r="K117" s="28" t="s">
        <v>739</v>
      </c>
      <c r="L117" s="112" t="str">
        <f t="shared" si="15"/>
        <v>N/A</v>
      </c>
    </row>
    <row r="118" spans="1:12" x14ac:dyDescent="0.2">
      <c r="A118" s="175" t="s">
        <v>640</v>
      </c>
      <c r="B118" s="22" t="s">
        <v>213</v>
      </c>
      <c r="C118" s="23">
        <v>0</v>
      </c>
      <c r="D118" s="27" t="str">
        <f t="shared" si="11"/>
        <v>N/A</v>
      </c>
      <c r="E118" s="23">
        <v>0</v>
      </c>
      <c r="F118" s="27" t="str">
        <f t="shared" si="12"/>
        <v>N/A</v>
      </c>
      <c r="G118" s="23">
        <v>0</v>
      </c>
      <c r="H118" s="27" t="str">
        <f t="shared" si="13"/>
        <v>N/A</v>
      </c>
      <c r="I118" s="8" t="s">
        <v>1749</v>
      </c>
      <c r="J118" s="8" t="s">
        <v>1749</v>
      </c>
      <c r="K118" s="28" t="s">
        <v>739</v>
      </c>
      <c r="L118" s="112" t="str">
        <f t="shared" si="15"/>
        <v>N/A</v>
      </c>
    </row>
    <row r="119" spans="1:12" ht="25.5" x14ac:dyDescent="0.2">
      <c r="A119" s="175" t="s">
        <v>1460</v>
      </c>
      <c r="B119" s="22" t="s">
        <v>213</v>
      </c>
      <c r="C119" s="29" t="s">
        <v>1749</v>
      </c>
      <c r="D119" s="27" t="str">
        <f t="shared" si="11"/>
        <v>N/A</v>
      </c>
      <c r="E119" s="29" t="s">
        <v>1749</v>
      </c>
      <c r="F119" s="27" t="str">
        <f t="shared" si="12"/>
        <v>N/A</v>
      </c>
      <c r="G119" s="29" t="s">
        <v>1749</v>
      </c>
      <c r="H119" s="27" t="str">
        <f t="shared" si="13"/>
        <v>N/A</v>
      </c>
      <c r="I119" s="8" t="s">
        <v>1749</v>
      </c>
      <c r="J119" s="8" t="s">
        <v>1749</v>
      </c>
      <c r="K119" s="28" t="s">
        <v>739</v>
      </c>
      <c r="L119" s="112" t="str">
        <f t="shared" si="15"/>
        <v>N/A</v>
      </c>
    </row>
    <row r="120" spans="1:12" ht="25.5" x14ac:dyDescent="0.2">
      <c r="A120" s="175" t="s">
        <v>641</v>
      </c>
      <c r="B120" s="22" t="s">
        <v>213</v>
      </c>
      <c r="C120" s="29">
        <v>4632545</v>
      </c>
      <c r="D120" s="27" t="str">
        <f t="shared" si="11"/>
        <v>N/A</v>
      </c>
      <c r="E120" s="29">
        <v>4648969</v>
      </c>
      <c r="F120" s="27" t="str">
        <f t="shared" si="12"/>
        <v>N/A</v>
      </c>
      <c r="G120" s="29">
        <v>8480658</v>
      </c>
      <c r="H120" s="27" t="str">
        <f t="shared" si="13"/>
        <v>N/A</v>
      </c>
      <c r="I120" s="8">
        <v>0.35449999999999998</v>
      </c>
      <c r="J120" s="8">
        <v>82.42</v>
      </c>
      <c r="K120" s="28" t="s">
        <v>739</v>
      </c>
      <c r="L120" s="112" t="str">
        <f t="shared" ref="L120:L131" si="16">IF(J120="Div by 0", "N/A", IF(K120="N/A","N/A", IF(J120&gt;VALUE(MID(K120,1,2)), "No", IF(J120&lt;-1*VALUE(MID(K120,1,2)), "No", "Yes"))))</f>
        <v>No</v>
      </c>
    </row>
    <row r="121" spans="1:12" ht="25.5" x14ac:dyDescent="0.2">
      <c r="A121" s="175" t="s">
        <v>642</v>
      </c>
      <c r="B121" s="22" t="s">
        <v>213</v>
      </c>
      <c r="C121" s="23">
        <v>9137</v>
      </c>
      <c r="D121" s="27" t="str">
        <f t="shared" si="11"/>
        <v>N/A</v>
      </c>
      <c r="E121" s="23">
        <v>8955</v>
      </c>
      <c r="F121" s="27" t="str">
        <f t="shared" si="12"/>
        <v>N/A</v>
      </c>
      <c r="G121" s="23">
        <v>13950</v>
      </c>
      <c r="H121" s="27" t="str">
        <f t="shared" si="13"/>
        <v>N/A</v>
      </c>
      <c r="I121" s="8">
        <v>-1.99</v>
      </c>
      <c r="J121" s="8">
        <v>55.78</v>
      </c>
      <c r="K121" s="28" t="s">
        <v>739</v>
      </c>
      <c r="L121" s="112" t="str">
        <f t="shared" si="16"/>
        <v>No</v>
      </c>
    </row>
    <row r="122" spans="1:12" ht="25.5" x14ac:dyDescent="0.2">
      <c r="A122" s="175" t="s">
        <v>1461</v>
      </c>
      <c r="B122" s="22" t="s">
        <v>213</v>
      </c>
      <c r="C122" s="29">
        <v>507.00941227999999</v>
      </c>
      <c r="D122" s="27" t="str">
        <f t="shared" si="11"/>
        <v>N/A</v>
      </c>
      <c r="E122" s="29">
        <v>519.14785036000001</v>
      </c>
      <c r="F122" s="27" t="str">
        <f t="shared" si="12"/>
        <v>N/A</v>
      </c>
      <c r="G122" s="29">
        <v>607.93247312000005</v>
      </c>
      <c r="H122" s="27" t="str">
        <f t="shared" si="13"/>
        <v>N/A</v>
      </c>
      <c r="I122" s="8">
        <v>2.3940000000000001</v>
      </c>
      <c r="J122" s="8">
        <v>17.100000000000001</v>
      </c>
      <c r="K122" s="28" t="s">
        <v>739</v>
      </c>
      <c r="L122" s="112" t="str">
        <f t="shared" si="16"/>
        <v>Yes</v>
      </c>
    </row>
    <row r="123" spans="1:12" ht="25.5" x14ac:dyDescent="0.2">
      <c r="A123" s="175" t="s">
        <v>643</v>
      </c>
      <c r="B123" s="22" t="s">
        <v>213</v>
      </c>
      <c r="C123" s="29">
        <v>0</v>
      </c>
      <c r="D123" s="27" t="str">
        <f t="shared" ref="D123:D131" si="17">IF($B123="N/A","N/A",IF(C123&gt;10,"No",IF(C123&lt;-10,"No","Yes")))</f>
        <v>N/A</v>
      </c>
      <c r="E123" s="29">
        <v>41957275</v>
      </c>
      <c r="F123" s="27" t="str">
        <f t="shared" ref="F123:F131" si="18">IF($B123="N/A","N/A",IF(E123&gt;10,"No",IF(E123&lt;-10,"No","Yes")))</f>
        <v>N/A</v>
      </c>
      <c r="G123" s="29">
        <v>89885024</v>
      </c>
      <c r="H123" s="27" t="str">
        <f t="shared" ref="H123:H131" si="19">IF($B123="N/A","N/A",IF(G123&gt;10,"No",IF(G123&lt;-10,"No","Yes")))</f>
        <v>N/A</v>
      </c>
      <c r="I123" s="8" t="s">
        <v>1749</v>
      </c>
      <c r="J123" s="8">
        <v>114.2</v>
      </c>
      <c r="K123" s="28" t="s">
        <v>739</v>
      </c>
      <c r="L123" s="112" t="str">
        <f t="shared" si="16"/>
        <v>No</v>
      </c>
    </row>
    <row r="124" spans="1:12" x14ac:dyDescent="0.2">
      <c r="A124" s="175" t="s">
        <v>644</v>
      </c>
      <c r="B124" s="22" t="s">
        <v>213</v>
      </c>
      <c r="C124" s="23">
        <v>0</v>
      </c>
      <c r="D124" s="27" t="str">
        <f t="shared" si="17"/>
        <v>N/A</v>
      </c>
      <c r="E124" s="23">
        <v>1754</v>
      </c>
      <c r="F124" s="27" t="str">
        <f t="shared" si="18"/>
        <v>N/A</v>
      </c>
      <c r="G124" s="23">
        <v>2382</v>
      </c>
      <c r="H124" s="27" t="str">
        <f t="shared" si="19"/>
        <v>N/A</v>
      </c>
      <c r="I124" s="8" t="s">
        <v>1749</v>
      </c>
      <c r="J124" s="8">
        <v>35.799999999999997</v>
      </c>
      <c r="K124" s="28" t="s">
        <v>739</v>
      </c>
      <c r="L124" s="112" t="str">
        <f t="shared" si="16"/>
        <v>No</v>
      </c>
    </row>
    <row r="125" spans="1:12" ht="25.5" x14ac:dyDescent="0.2">
      <c r="A125" s="175" t="s">
        <v>1462</v>
      </c>
      <c r="B125" s="22" t="s">
        <v>213</v>
      </c>
      <c r="C125" s="29" t="s">
        <v>1749</v>
      </c>
      <c r="D125" s="27" t="str">
        <f t="shared" si="17"/>
        <v>N/A</v>
      </c>
      <c r="E125" s="29">
        <v>23920.909350000002</v>
      </c>
      <c r="F125" s="27" t="str">
        <f t="shared" si="18"/>
        <v>N/A</v>
      </c>
      <c r="G125" s="29">
        <v>37735.106633000003</v>
      </c>
      <c r="H125" s="27" t="str">
        <f t="shared" si="19"/>
        <v>N/A</v>
      </c>
      <c r="I125" s="8" t="s">
        <v>1749</v>
      </c>
      <c r="J125" s="8">
        <v>57.75</v>
      </c>
      <c r="K125" s="28" t="s">
        <v>739</v>
      </c>
      <c r="L125" s="112" t="str">
        <f t="shared" si="16"/>
        <v>No</v>
      </c>
    </row>
    <row r="126" spans="1:12" ht="25.5" x14ac:dyDescent="0.2">
      <c r="A126" s="175" t="s">
        <v>645</v>
      </c>
      <c r="B126" s="22" t="s">
        <v>213</v>
      </c>
      <c r="C126" s="29">
        <v>44163676</v>
      </c>
      <c r="D126" s="27" t="str">
        <f t="shared" si="17"/>
        <v>N/A</v>
      </c>
      <c r="E126" s="29">
        <v>44439136</v>
      </c>
      <c r="F126" s="27" t="str">
        <f t="shared" si="18"/>
        <v>N/A</v>
      </c>
      <c r="G126" s="29">
        <v>42453509</v>
      </c>
      <c r="H126" s="27" t="str">
        <f t="shared" si="19"/>
        <v>N/A</v>
      </c>
      <c r="I126" s="8">
        <v>0.62370000000000003</v>
      </c>
      <c r="J126" s="8">
        <v>-4.47</v>
      </c>
      <c r="K126" s="28" t="s">
        <v>739</v>
      </c>
      <c r="L126" s="112" t="str">
        <f t="shared" si="16"/>
        <v>Yes</v>
      </c>
    </row>
    <row r="127" spans="1:12" x14ac:dyDescent="0.2">
      <c r="A127" s="175" t="s">
        <v>646</v>
      </c>
      <c r="B127" s="22" t="s">
        <v>213</v>
      </c>
      <c r="C127" s="23">
        <v>5689</v>
      </c>
      <c r="D127" s="27" t="str">
        <f t="shared" si="17"/>
        <v>N/A</v>
      </c>
      <c r="E127" s="23">
        <v>6081</v>
      </c>
      <c r="F127" s="27" t="str">
        <f t="shared" si="18"/>
        <v>N/A</v>
      </c>
      <c r="G127" s="23">
        <v>7800</v>
      </c>
      <c r="H127" s="27" t="str">
        <f t="shared" si="19"/>
        <v>N/A</v>
      </c>
      <c r="I127" s="8">
        <v>6.89</v>
      </c>
      <c r="J127" s="8">
        <v>28.27</v>
      </c>
      <c r="K127" s="28" t="s">
        <v>739</v>
      </c>
      <c r="L127" s="112" t="str">
        <f t="shared" si="16"/>
        <v>Yes</v>
      </c>
    </row>
    <row r="128" spans="1:12" ht="25.5" x14ac:dyDescent="0.2">
      <c r="A128" s="175" t="s">
        <v>1463</v>
      </c>
      <c r="B128" s="22" t="s">
        <v>213</v>
      </c>
      <c r="C128" s="29">
        <v>7762.9945508999999</v>
      </c>
      <c r="D128" s="27" t="str">
        <f t="shared" si="17"/>
        <v>N/A</v>
      </c>
      <c r="E128" s="29">
        <v>7307.8664693000001</v>
      </c>
      <c r="F128" s="27" t="str">
        <f t="shared" si="18"/>
        <v>N/A</v>
      </c>
      <c r="G128" s="29">
        <v>5442.7575641000003</v>
      </c>
      <c r="H128" s="27" t="str">
        <f t="shared" si="19"/>
        <v>N/A</v>
      </c>
      <c r="I128" s="8">
        <v>-5.86</v>
      </c>
      <c r="J128" s="8">
        <v>-25.5</v>
      </c>
      <c r="K128" s="28" t="s">
        <v>739</v>
      </c>
      <c r="L128" s="112" t="str">
        <f t="shared" si="16"/>
        <v>Yes</v>
      </c>
    </row>
    <row r="129" spans="1:12" ht="25.5" x14ac:dyDescent="0.2">
      <c r="A129" s="175" t="s">
        <v>647</v>
      </c>
      <c r="B129" s="22" t="s">
        <v>213</v>
      </c>
      <c r="C129" s="29">
        <v>25575325</v>
      </c>
      <c r="D129" s="27" t="str">
        <f t="shared" si="17"/>
        <v>N/A</v>
      </c>
      <c r="E129" s="29">
        <v>15661734</v>
      </c>
      <c r="F129" s="27" t="str">
        <f t="shared" si="18"/>
        <v>N/A</v>
      </c>
      <c r="G129" s="29">
        <v>28463009</v>
      </c>
      <c r="H129" s="27" t="str">
        <f t="shared" si="19"/>
        <v>N/A</v>
      </c>
      <c r="I129" s="8">
        <v>-38.799999999999997</v>
      </c>
      <c r="J129" s="8">
        <v>81.739999999999995</v>
      </c>
      <c r="K129" s="28" t="s">
        <v>739</v>
      </c>
      <c r="L129" s="112" t="str">
        <f t="shared" si="16"/>
        <v>No</v>
      </c>
    </row>
    <row r="130" spans="1:12" x14ac:dyDescent="0.2">
      <c r="A130" s="175" t="s">
        <v>648</v>
      </c>
      <c r="B130" s="22" t="s">
        <v>213</v>
      </c>
      <c r="C130" s="23">
        <v>2043</v>
      </c>
      <c r="D130" s="27" t="str">
        <f t="shared" si="17"/>
        <v>N/A</v>
      </c>
      <c r="E130" s="23">
        <v>2124</v>
      </c>
      <c r="F130" s="27" t="str">
        <f t="shared" si="18"/>
        <v>N/A</v>
      </c>
      <c r="G130" s="23">
        <v>2924</v>
      </c>
      <c r="H130" s="27" t="str">
        <f t="shared" si="19"/>
        <v>N/A</v>
      </c>
      <c r="I130" s="8">
        <v>3.9649999999999999</v>
      </c>
      <c r="J130" s="8">
        <v>37.659999999999997</v>
      </c>
      <c r="K130" s="28" t="s">
        <v>739</v>
      </c>
      <c r="L130" s="112" t="str">
        <f t="shared" si="16"/>
        <v>No</v>
      </c>
    </row>
    <row r="131" spans="1:12" ht="25.5" x14ac:dyDescent="0.2">
      <c r="A131" s="175" t="s">
        <v>1464</v>
      </c>
      <c r="B131" s="22" t="s">
        <v>213</v>
      </c>
      <c r="C131" s="29">
        <v>12518.514440000001</v>
      </c>
      <c r="D131" s="27" t="str">
        <f t="shared" si="17"/>
        <v>N/A</v>
      </c>
      <c r="E131" s="29">
        <v>7373.6977401000004</v>
      </c>
      <c r="F131" s="27" t="str">
        <f t="shared" si="18"/>
        <v>N/A</v>
      </c>
      <c r="G131" s="29">
        <v>9734.2712038000009</v>
      </c>
      <c r="H131" s="27" t="str">
        <f t="shared" si="19"/>
        <v>N/A</v>
      </c>
      <c r="I131" s="8">
        <v>-41.1</v>
      </c>
      <c r="J131" s="8">
        <v>32.01</v>
      </c>
      <c r="K131" s="28" t="s">
        <v>739</v>
      </c>
      <c r="L131" s="112" t="str">
        <f t="shared" si="16"/>
        <v>No</v>
      </c>
    </row>
    <row r="132" spans="1:12" x14ac:dyDescent="0.2">
      <c r="A132" s="175" t="s">
        <v>1465</v>
      </c>
      <c r="B132" s="22" t="s">
        <v>213</v>
      </c>
      <c r="C132" s="29">
        <v>538.70321732000002</v>
      </c>
      <c r="D132" s="27" t="str">
        <f t="shared" ref="D132:D143" si="20">IF($B132="N/A","N/A",IF(C132&gt;10,"No",IF(C132&lt;-10,"No","Yes")))</f>
        <v>N/A</v>
      </c>
      <c r="E132" s="29">
        <v>524.78599417999999</v>
      </c>
      <c r="F132" s="27" t="str">
        <f t="shared" ref="F132:F143" si="21">IF($B132="N/A","N/A",IF(E132&gt;10,"No",IF(E132&lt;-10,"No","Yes")))</f>
        <v>N/A</v>
      </c>
      <c r="G132" s="29">
        <v>512.71365892999995</v>
      </c>
      <c r="H132" s="27" t="str">
        <f t="shared" ref="H132:H143" si="22">IF($B132="N/A","N/A",IF(G132&gt;10,"No",IF(G132&lt;-10,"No","Yes")))</f>
        <v>N/A</v>
      </c>
      <c r="I132" s="8">
        <v>-2.58</v>
      </c>
      <c r="J132" s="8">
        <v>-2.2999999999999998</v>
      </c>
      <c r="K132" s="28" t="s">
        <v>739</v>
      </c>
      <c r="L132" s="112" t="str">
        <f t="shared" ref="L132:L143" si="23">IF(J132="Div by 0", "N/A", IF(K132="N/A","N/A", IF(J132&gt;VALUE(MID(K132,1,2)), "No", IF(J132&lt;-1*VALUE(MID(K132,1,2)), "No", "Yes"))))</f>
        <v>Yes</v>
      </c>
    </row>
    <row r="133" spans="1:12" x14ac:dyDescent="0.2">
      <c r="A133" s="175" t="s">
        <v>1466</v>
      </c>
      <c r="B133" s="22" t="s">
        <v>213</v>
      </c>
      <c r="C133" s="29">
        <v>450.77261355000002</v>
      </c>
      <c r="D133" s="27" t="str">
        <f t="shared" si="20"/>
        <v>N/A</v>
      </c>
      <c r="E133" s="29">
        <v>418.39950084999998</v>
      </c>
      <c r="F133" s="27" t="str">
        <f t="shared" si="21"/>
        <v>N/A</v>
      </c>
      <c r="G133" s="29">
        <v>435.90839880999999</v>
      </c>
      <c r="H133" s="27" t="str">
        <f t="shared" si="22"/>
        <v>N/A</v>
      </c>
      <c r="I133" s="8">
        <v>-7.18</v>
      </c>
      <c r="J133" s="8">
        <v>4.1849999999999996</v>
      </c>
      <c r="K133" s="28" t="s">
        <v>739</v>
      </c>
      <c r="L133" s="112" t="str">
        <f t="shared" si="23"/>
        <v>Yes</v>
      </c>
    </row>
    <row r="134" spans="1:12" x14ac:dyDescent="0.2">
      <c r="A134" s="175" t="s">
        <v>1467</v>
      </c>
      <c r="B134" s="22" t="s">
        <v>213</v>
      </c>
      <c r="C134" s="29">
        <v>676.14673183000002</v>
      </c>
      <c r="D134" s="27" t="str">
        <f t="shared" si="20"/>
        <v>N/A</v>
      </c>
      <c r="E134" s="29">
        <v>671.57640059000005</v>
      </c>
      <c r="F134" s="27" t="str">
        <f t="shared" si="21"/>
        <v>N/A</v>
      </c>
      <c r="G134" s="29">
        <v>688.02261916999998</v>
      </c>
      <c r="H134" s="27" t="str">
        <f t="shared" si="22"/>
        <v>N/A</v>
      </c>
      <c r="I134" s="8">
        <v>-0.67600000000000005</v>
      </c>
      <c r="J134" s="8">
        <v>2.4489999999999998</v>
      </c>
      <c r="K134" s="28" t="s">
        <v>739</v>
      </c>
      <c r="L134" s="112" t="str">
        <f t="shared" si="23"/>
        <v>Yes</v>
      </c>
    </row>
    <row r="135" spans="1:12" x14ac:dyDescent="0.2">
      <c r="A135" s="175" t="s">
        <v>1468</v>
      </c>
      <c r="B135" s="22" t="s">
        <v>213</v>
      </c>
      <c r="C135" s="29">
        <v>11138.503083</v>
      </c>
      <c r="D135" s="27" t="str">
        <f t="shared" si="20"/>
        <v>N/A</v>
      </c>
      <c r="E135" s="29">
        <v>10266.591739</v>
      </c>
      <c r="F135" s="27" t="str">
        <f t="shared" si="21"/>
        <v>N/A</v>
      </c>
      <c r="G135" s="29">
        <v>10814.387429</v>
      </c>
      <c r="H135" s="27" t="str">
        <f t="shared" si="22"/>
        <v>N/A</v>
      </c>
      <c r="I135" s="8">
        <v>-7.83</v>
      </c>
      <c r="J135" s="8">
        <v>5.3360000000000003</v>
      </c>
      <c r="K135" s="28" t="s">
        <v>739</v>
      </c>
      <c r="L135" s="112" t="str">
        <f t="shared" si="23"/>
        <v>Yes</v>
      </c>
    </row>
    <row r="136" spans="1:12" x14ac:dyDescent="0.2">
      <c r="A136" s="175" t="s">
        <v>1469</v>
      </c>
      <c r="B136" s="22" t="s">
        <v>213</v>
      </c>
      <c r="C136" s="29">
        <v>15976.894869</v>
      </c>
      <c r="D136" s="27" t="str">
        <f t="shared" si="20"/>
        <v>N/A</v>
      </c>
      <c r="E136" s="29">
        <v>16607.291088000002</v>
      </c>
      <c r="F136" s="27" t="str">
        <f t="shared" si="21"/>
        <v>N/A</v>
      </c>
      <c r="G136" s="29">
        <v>19268.488763000001</v>
      </c>
      <c r="H136" s="27" t="str">
        <f t="shared" si="22"/>
        <v>N/A</v>
      </c>
      <c r="I136" s="8">
        <v>3.9460000000000002</v>
      </c>
      <c r="J136" s="8">
        <v>16.02</v>
      </c>
      <c r="K136" s="28" t="s">
        <v>739</v>
      </c>
      <c r="L136" s="112" t="str">
        <f t="shared" si="23"/>
        <v>Yes</v>
      </c>
    </row>
    <row r="137" spans="1:12" x14ac:dyDescent="0.2">
      <c r="A137" s="175" t="s">
        <v>1470</v>
      </c>
      <c r="B137" s="22" t="s">
        <v>213</v>
      </c>
      <c r="C137" s="29">
        <v>7751.4146301999999</v>
      </c>
      <c r="D137" s="27" t="str">
        <f t="shared" si="20"/>
        <v>N/A</v>
      </c>
      <c r="E137" s="29">
        <v>6047.3990100999999</v>
      </c>
      <c r="F137" s="27" t="str">
        <f t="shared" si="21"/>
        <v>N/A</v>
      </c>
      <c r="G137" s="29">
        <v>6076.1435895000004</v>
      </c>
      <c r="H137" s="27" t="str">
        <f t="shared" si="22"/>
        <v>N/A</v>
      </c>
      <c r="I137" s="8">
        <v>-22</v>
      </c>
      <c r="J137" s="8">
        <v>0.4753</v>
      </c>
      <c r="K137" s="28" t="s">
        <v>739</v>
      </c>
      <c r="L137" s="112" t="str">
        <f t="shared" si="23"/>
        <v>Yes</v>
      </c>
    </row>
    <row r="138" spans="1:12" x14ac:dyDescent="0.2">
      <c r="A138" s="175" t="s">
        <v>1471</v>
      </c>
      <c r="B138" s="22" t="s">
        <v>213</v>
      </c>
      <c r="C138" s="29">
        <v>91.504424779000004</v>
      </c>
      <c r="D138" s="27" t="str">
        <f t="shared" si="20"/>
        <v>N/A</v>
      </c>
      <c r="E138" s="29">
        <v>82.390468626000001</v>
      </c>
      <c r="F138" s="27" t="str">
        <f t="shared" si="21"/>
        <v>N/A</v>
      </c>
      <c r="G138" s="29">
        <v>63.537406609000001</v>
      </c>
      <c r="H138" s="27" t="str">
        <f t="shared" si="22"/>
        <v>N/A</v>
      </c>
      <c r="I138" s="8">
        <v>-9.9600000000000009</v>
      </c>
      <c r="J138" s="8">
        <v>-22.9</v>
      </c>
      <c r="K138" s="28" t="s">
        <v>739</v>
      </c>
      <c r="L138" s="112" t="str">
        <f t="shared" si="23"/>
        <v>Yes</v>
      </c>
    </row>
    <row r="139" spans="1:12" x14ac:dyDescent="0.2">
      <c r="A139" s="175" t="s">
        <v>1472</v>
      </c>
      <c r="B139" s="22" t="s">
        <v>213</v>
      </c>
      <c r="C139" s="29">
        <v>33.730749985999999</v>
      </c>
      <c r="D139" s="27" t="str">
        <f t="shared" si="20"/>
        <v>N/A</v>
      </c>
      <c r="E139" s="29">
        <v>33.638665693</v>
      </c>
      <c r="F139" s="27" t="str">
        <f t="shared" si="21"/>
        <v>N/A</v>
      </c>
      <c r="G139" s="29">
        <v>30.60302089</v>
      </c>
      <c r="H139" s="27" t="str">
        <f t="shared" si="22"/>
        <v>N/A</v>
      </c>
      <c r="I139" s="8">
        <v>-0.27300000000000002</v>
      </c>
      <c r="J139" s="8">
        <v>-9.02</v>
      </c>
      <c r="K139" s="28" t="s">
        <v>739</v>
      </c>
      <c r="L139" s="112" t="str">
        <f t="shared" si="23"/>
        <v>Yes</v>
      </c>
    </row>
    <row r="140" spans="1:12" x14ac:dyDescent="0.2">
      <c r="A140" s="175" t="s">
        <v>1473</v>
      </c>
      <c r="B140" s="22" t="s">
        <v>213</v>
      </c>
      <c r="C140" s="29">
        <v>119.6512165</v>
      </c>
      <c r="D140" s="27" t="str">
        <f t="shared" si="20"/>
        <v>N/A</v>
      </c>
      <c r="E140" s="29">
        <v>101.85620261</v>
      </c>
      <c r="F140" s="27" t="str">
        <f t="shared" si="21"/>
        <v>N/A</v>
      </c>
      <c r="G140" s="29">
        <v>87.534298699999994</v>
      </c>
      <c r="H140" s="27" t="str">
        <f t="shared" si="22"/>
        <v>N/A</v>
      </c>
      <c r="I140" s="8">
        <v>-14.9</v>
      </c>
      <c r="J140" s="8">
        <v>-14.1</v>
      </c>
      <c r="K140" s="28" t="s">
        <v>739</v>
      </c>
      <c r="L140" s="112" t="str">
        <f t="shared" si="23"/>
        <v>Yes</v>
      </c>
    </row>
    <row r="141" spans="1:12" x14ac:dyDescent="0.2">
      <c r="A141" s="175" t="s">
        <v>1474</v>
      </c>
      <c r="B141" s="22" t="s">
        <v>213</v>
      </c>
      <c r="C141" s="29">
        <v>6644.2133181999998</v>
      </c>
      <c r="D141" s="27" t="str">
        <f t="shared" si="20"/>
        <v>N/A</v>
      </c>
      <c r="E141" s="29">
        <v>7348.6496955000002</v>
      </c>
      <c r="F141" s="27" t="str">
        <f t="shared" si="21"/>
        <v>N/A</v>
      </c>
      <c r="G141" s="29">
        <v>8255.4785388</v>
      </c>
      <c r="H141" s="27" t="str">
        <f t="shared" si="22"/>
        <v>N/A</v>
      </c>
      <c r="I141" s="8">
        <v>10.6</v>
      </c>
      <c r="J141" s="8">
        <v>12.34</v>
      </c>
      <c r="K141" s="28" t="s">
        <v>739</v>
      </c>
      <c r="L141" s="112" t="str">
        <f t="shared" si="23"/>
        <v>Yes</v>
      </c>
    </row>
    <row r="142" spans="1:12" x14ac:dyDescent="0.2">
      <c r="A142" s="175" t="s">
        <v>1475</v>
      </c>
      <c r="B142" s="22" t="s">
        <v>213</v>
      </c>
      <c r="C142" s="29">
        <v>3966.6177238999999</v>
      </c>
      <c r="D142" s="27" t="str">
        <f t="shared" si="20"/>
        <v>N/A</v>
      </c>
      <c r="E142" s="29">
        <v>4570.7962625</v>
      </c>
      <c r="F142" s="27" t="str">
        <f t="shared" si="21"/>
        <v>N/A</v>
      </c>
      <c r="G142" s="29">
        <v>6060.5056336999996</v>
      </c>
      <c r="H142" s="27" t="str">
        <f t="shared" si="22"/>
        <v>N/A</v>
      </c>
      <c r="I142" s="8">
        <v>15.23</v>
      </c>
      <c r="J142" s="8">
        <v>32.590000000000003</v>
      </c>
      <c r="K142" s="28" t="s">
        <v>739</v>
      </c>
      <c r="L142" s="112" t="str">
        <f t="shared" si="23"/>
        <v>No</v>
      </c>
    </row>
    <row r="143" spans="1:12" x14ac:dyDescent="0.2">
      <c r="A143" s="175" t="s">
        <v>1476</v>
      </c>
      <c r="B143" s="22" t="s">
        <v>213</v>
      </c>
      <c r="C143" s="29">
        <v>9825.6904238000006</v>
      </c>
      <c r="D143" s="27" t="str">
        <f t="shared" si="20"/>
        <v>N/A</v>
      </c>
      <c r="E143" s="29">
        <v>10444.492733999999</v>
      </c>
      <c r="F143" s="27" t="str">
        <f t="shared" si="21"/>
        <v>N/A</v>
      </c>
      <c r="G143" s="29">
        <v>11652.697759000001</v>
      </c>
      <c r="H143" s="27" t="str">
        <f t="shared" si="22"/>
        <v>N/A</v>
      </c>
      <c r="I143" s="8">
        <v>6.298</v>
      </c>
      <c r="J143" s="8">
        <v>11.57</v>
      </c>
      <c r="K143" s="28" t="s">
        <v>739</v>
      </c>
      <c r="L143" s="112" t="str">
        <f t="shared" si="23"/>
        <v>Yes</v>
      </c>
    </row>
    <row r="144" spans="1:12" x14ac:dyDescent="0.2">
      <c r="A144" s="175" t="s">
        <v>89</v>
      </c>
      <c r="B144" s="22" t="s">
        <v>213</v>
      </c>
      <c r="C144" s="4">
        <v>17.812637065000001</v>
      </c>
      <c r="D144" s="27" t="str">
        <f t="shared" ref="D144:D161" si="24">IF($B144="N/A","N/A",IF(C144&gt;10,"No",IF(C144&lt;-10,"No","Yes")))</f>
        <v>N/A</v>
      </c>
      <c r="E144" s="4">
        <v>17.611861265999998</v>
      </c>
      <c r="F144" s="27" t="str">
        <f t="shared" ref="F144:F161" si="25">IF($B144="N/A","N/A",IF(E144&gt;10,"No",IF(E144&lt;-10,"No","Yes")))</f>
        <v>N/A</v>
      </c>
      <c r="G144" s="4">
        <v>17.384545956</v>
      </c>
      <c r="H144" s="27" t="str">
        <f t="shared" ref="H144:H161" si="26">IF($B144="N/A","N/A",IF(G144&gt;10,"No",IF(G144&lt;-10,"No","Yes")))</f>
        <v>N/A</v>
      </c>
      <c r="I144" s="8">
        <v>-1.1299999999999999</v>
      </c>
      <c r="J144" s="8">
        <v>-1.29</v>
      </c>
      <c r="K144" s="28" t="s">
        <v>739</v>
      </c>
      <c r="L144" s="112" t="str">
        <f t="shared" ref="L144:L161" si="27">IF(J144="Div by 0", "N/A", IF(K144="N/A","N/A", IF(J144&gt;VALUE(MID(K144,1,2)), "No", IF(J144&lt;-1*VALUE(MID(K144,1,2)), "No", "Yes"))))</f>
        <v>Yes</v>
      </c>
    </row>
    <row r="145" spans="1:12" x14ac:dyDescent="0.2">
      <c r="A145" s="175" t="s">
        <v>477</v>
      </c>
      <c r="B145" s="22" t="s">
        <v>213</v>
      </c>
      <c r="C145" s="4">
        <v>17.862900983999999</v>
      </c>
      <c r="D145" s="27" t="str">
        <f t="shared" si="24"/>
        <v>N/A</v>
      </c>
      <c r="E145" s="4">
        <v>18.553688824000002</v>
      </c>
      <c r="F145" s="27" t="str">
        <f t="shared" si="25"/>
        <v>N/A</v>
      </c>
      <c r="G145" s="4">
        <v>19.124185395000001</v>
      </c>
      <c r="H145" s="27" t="str">
        <f t="shared" si="26"/>
        <v>N/A</v>
      </c>
      <c r="I145" s="8">
        <v>3.867</v>
      </c>
      <c r="J145" s="8">
        <v>3.0750000000000002</v>
      </c>
      <c r="K145" s="28" t="s">
        <v>739</v>
      </c>
      <c r="L145" s="112" t="str">
        <f t="shared" si="27"/>
        <v>Yes</v>
      </c>
    </row>
    <row r="146" spans="1:12" x14ac:dyDescent="0.2">
      <c r="A146" s="175" t="s">
        <v>478</v>
      </c>
      <c r="B146" s="22" t="s">
        <v>213</v>
      </c>
      <c r="C146" s="4">
        <v>18.964498630000001</v>
      </c>
      <c r="D146" s="27" t="str">
        <f t="shared" si="24"/>
        <v>N/A</v>
      </c>
      <c r="E146" s="4">
        <v>18.107624263000002</v>
      </c>
      <c r="F146" s="27" t="str">
        <f t="shared" si="25"/>
        <v>N/A</v>
      </c>
      <c r="G146" s="4">
        <v>19.046612409000002</v>
      </c>
      <c r="H146" s="27" t="str">
        <f t="shared" si="26"/>
        <v>N/A</v>
      </c>
      <c r="I146" s="8">
        <v>-4.5199999999999996</v>
      </c>
      <c r="J146" s="8">
        <v>5.1859999999999999</v>
      </c>
      <c r="K146" s="28" t="s">
        <v>739</v>
      </c>
      <c r="L146" s="112" t="str">
        <f t="shared" si="27"/>
        <v>Yes</v>
      </c>
    </row>
    <row r="147" spans="1:12" x14ac:dyDescent="0.2">
      <c r="A147" s="175" t="s">
        <v>1477</v>
      </c>
      <c r="B147" s="22" t="s">
        <v>213</v>
      </c>
      <c r="C147" s="4">
        <v>22.567661703999999</v>
      </c>
      <c r="D147" s="27" t="str">
        <f t="shared" si="24"/>
        <v>N/A</v>
      </c>
      <c r="E147" s="4">
        <v>20.43950225</v>
      </c>
      <c r="F147" s="27" t="str">
        <f t="shared" si="25"/>
        <v>N/A</v>
      </c>
      <c r="G147" s="4">
        <v>20.215113072000001</v>
      </c>
      <c r="H147" s="27" t="str">
        <f t="shared" si="26"/>
        <v>N/A</v>
      </c>
      <c r="I147" s="8">
        <v>-9.43</v>
      </c>
      <c r="J147" s="8">
        <v>-1.1000000000000001</v>
      </c>
      <c r="K147" s="28" t="s">
        <v>739</v>
      </c>
      <c r="L147" s="112" t="str">
        <f t="shared" si="27"/>
        <v>Yes</v>
      </c>
    </row>
    <row r="148" spans="1:12" x14ac:dyDescent="0.2">
      <c r="A148" s="175" t="s">
        <v>1478</v>
      </c>
      <c r="B148" s="22" t="s">
        <v>213</v>
      </c>
      <c r="C148" s="4">
        <v>38.627897926000003</v>
      </c>
      <c r="D148" s="27" t="str">
        <f t="shared" si="24"/>
        <v>N/A</v>
      </c>
      <c r="E148" s="4">
        <v>38.343072802999998</v>
      </c>
      <c r="F148" s="27" t="str">
        <f t="shared" si="25"/>
        <v>N/A</v>
      </c>
      <c r="G148" s="4">
        <v>41.226627686999997</v>
      </c>
      <c r="H148" s="27" t="str">
        <f t="shared" si="26"/>
        <v>N/A</v>
      </c>
      <c r="I148" s="8">
        <v>-0.73699999999999999</v>
      </c>
      <c r="J148" s="8">
        <v>7.52</v>
      </c>
      <c r="K148" s="28" t="s">
        <v>739</v>
      </c>
      <c r="L148" s="112" t="str">
        <f t="shared" si="27"/>
        <v>Yes</v>
      </c>
    </row>
    <row r="149" spans="1:12" x14ac:dyDescent="0.2">
      <c r="A149" s="175" t="s">
        <v>1479</v>
      </c>
      <c r="B149" s="22" t="s">
        <v>213</v>
      </c>
      <c r="C149" s="4">
        <v>9.6353187604000006</v>
      </c>
      <c r="D149" s="27" t="str">
        <f t="shared" si="24"/>
        <v>N/A</v>
      </c>
      <c r="E149" s="4">
        <v>7.4663016006999996</v>
      </c>
      <c r="F149" s="27" t="str">
        <f t="shared" si="25"/>
        <v>N/A</v>
      </c>
      <c r="G149" s="4">
        <v>6.8280308635000004</v>
      </c>
      <c r="H149" s="27" t="str">
        <f t="shared" si="26"/>
        <v>N/A</v>
      </c>
      <c r="I149" s="8">
        <v>-22.5</v>
      </c>
      <c r="J149" s="8">
        <v>-8.5500000000000007</v>
      </c>
      <c r="K149" s="28" t="s">
        <v>739</v>
      </c>
      <c r="L149" s="112" t="str">
        <f t="shared" si="27"/>
        <v>Yes</v>
      </c>
    </row>
    <row r="150" spans="1:12" x14ac:dyDescent="0.2">
      <c r="A150" s="175" t="s">
        <v>90</v>
      </c>
      <c r="B150" s="22" t="s">
        <v>213</v>
      </c>
      <c r="C150" s="4">
        <v>50.424417554999998</v>
      </c>
      <c r="D150" s="27" t="str">
        <f t="shared" si="24"/>
        <v>N/A</v>
      </c>
      <c r="E150" s="4">
        <v>52.663489542000001</v>
      </c>
      <c r="F150" s="27" t="str">
        <f t="shared" si="25"/>
        <v>N/A</v>
      </c>
      <c r="G150" s="4">
        <v>51.356365642</v>
      </c>
      <c r="H150" s="27" t="str">
        <f t="shared" si="26"/>
        <v>N/A</v>
      </c>
      <c r="I150" s="8">
        <v>4.4400000000000004</v>
      </c>
      <c r="J150" s="8">
        <v>-2.48</v>
      </c>
      <c r="K150" s="28" t="s">
        <v>739</v>
      </c>
      <c r="L150" s="112" t="str">
        <f t="shared" si="27"/>
        <v>Yes</v>
      </c>
    </row>
    <row r="151" spans="1:12" x14ac:dyDescent="0.2">
      <c r="A151" s="175" t="s">
        <v>479</v>
      </c>
      <c r="B151" s="22" t="s">
        <v>213</v>
      </c>
      <c r="C151" s="4">
        <v>43.192305554000001</v>
      </c>
      <c r="D151" s="27" t="str">
        <f t="shared" si="24"/>
        <v>N/A</v>
      </c>
      <c r="E151" s="4">
        <v>45.592890187000002</v>
      </c>
      <c r="F151" s="27" t="str">
        <f t="shared" si="25"/>
        <v>N/A</v>
      </c>
      <c r="G151" s="4">
        <v>48.736220232999997</v>
      </c>
      <c r="H151" s="27" t="str">
        <f t="shared" si="26"/>
        <v>N/A</v>
      </c>
      <c r="I151" s="8">
        <v>5.5579999999999998</v>
      </c>
      <c r="J151" s="8">
        <v>6.8940000000000001</v>
      </c>
      <c r="K151" s="28" t="s">
        <v>739</v>
      </c>
      <c r="L151" s="112" t="str">
        <f t="shared" si="27"/>
        <v>Yes</v>
      </c>
    </row>
    <row r="152" spans="1:12" x14ac:dyDescent="0.2">
      <c r="A152" s="175" t="s">
        <v>480</v>
      </c>
      <c r="B152" s="22" t="s">
        <v>213</v>
      </c>
      <c r="C152" s="4">
        <v>58.531607498</v>
      </c>
      <c r="D152" s="27" t="str">
        <f t="shared" si="24"/>
        <v>N/A</v>
      </c>
      <c r="E152" s="4">
        <v>60.425442291000003</v>
      </c>
      <c r="F152" s="27" t="str">
        <f t="shared" si="25"/>
        <v>N/A</v>
      </c>
      <c r="G152" s="4">
        <v>61.061198605000001</v>
      </c>
      <c r="H152" s="27" t="str">
        <f t="shared" si="26"/>
        <v>N/A</v>
      </c>
      <c r="I152" s="8">
        <v>3.2360000000000002</v>
      </c>
      <c r="J152" s="8">
        <v>1.052</v>
      </c>
      <c r="K152" s="28" t="s">
        <v>739</v>
      </c>
      <c r="L152" s="112" t="str">
        <f t="shared" si="27"/>
        <v>Yes</v>
      </c>
    </row>
    <row r="153" spans="1:12" x14ac:dyDescent="0.2">
      <c r="A153" s="175" t="s">
        <v>117</v>
      </c>
      <c r="B153" s="22" t="s">
        <v>213</v>
      </c>
      <c r="C153" s="4">
        <v>84.790629272999993</v>
      </c>
      <c r="D153" s="27" t="str">
        <f t="shared" si="24"/>
        <v>N/A</v>
      </c>
      <c r="E153" s="4">
        <v>86.679904686</v>
      </c>
      <c r="F153" s="27" t="str">
        <f t="shared" si="25"/>
        <v>N/A</v>
      </c>
      <c r="G153" s="4">
        <v>85.232913804000006</v>
      </c>
      <c r="H153" s="27" t="str">
        <f t="shared" si="26"/>
        <v>N/A</v>
      </c>
      <c r="I153" s="8">
        <v>2.2280000000000002</v>
      </c>
      <c r="J153" s="8">
        <v>-1.67</v>
      </c>
      <c r="K153" s="28" t="s">
        <v>739</v>
      </c>
      <c r="L153" s="112" t="str">
        <f t="shared" si="27"/>
        <v>Yes</v>
      </c>
    </row>
    <row r="154" spans="1:12" x14ac:dyDescent="0.2">
      <c r="A154" s="175" t="s">
        <v>481</v>
      </c>
      <c r="B154" s="22" t="s">
        <v>213</v>
      </c>
      <c r="C154" s="4">
        <v>77.617167954999999</v>
      </c>
      <c r="D154" s="27" t="str">
        <f t="shared" si="24"/>
        <v>N/A</v>
      </c>
      <c r="E154" s="4">
        <v>80.521061602000003</v>
      </c>
      <c r="F154" s="27" t="str">
        <f t="shared" si="25"/>
        <v>N/A</v>
      </c>
      <c r="G154" s="4">
        <v>82.282721237999993</v>
      </c>
      <c r="H154" s="27" t="str">
        <f t="shared" si="26"/>
        <v>N/A</v>
      </c>
      <c r="I154" s="8">
        <v>3.7410000000000001</v>
      </c>
      <c r="J154" s="8">
        <v>2.1880000000000002</v>
      </c>
      <c r="K154" s="28" t="s">
        <v>739</v>
      </c>
      <c r="L154" s="112" t="str">
        <f t="shared" si="27"/>
        <v>Yes</v>
      </c>
    </row>
    <row r="155" spans="1:12" x14ac:dyDescent="0.2">
      <c r="A155" s="175" t="s">
        <v>482</v>
      </c>
      <c r="B155" s="22" t="s">
        <v>213</v>
      </c>
      <c r="C155" s="4">
        <v>92.674150061999995</v>
      </c>
      <c r="D155" s="27" t="str">
        <f t="shared" si="24"/>
        <v>N/A</v>
      </c>
      <c r="E155" s="4">
        <v>93.276116259000005</v>
      </c>
      <c r="F155" s="27" t="str">
        <f t="shared" si="25"/>
        <v>N/A</v>
      </c>
      <c r="G155" s="4">
        <v>93.552478596</v>
      </c>
      <c r="H155" s="27" t="str">
        <f t="shared" si="26"/>
        <v>N/A</v>
      </c>
      <c r="I155" s="8">
        <v>0.64959999999999996</v>
      </c>
      <c r="J155" s="8">
        <v>0.29630000000000001</v>
      </c>
      <c r="K155" s="28" t="s">
        <v>739</v>
      </c>
      <c r="L155" s="112" t="str">
        <f t="shared" si="27"/>
        <v>Yes</v>
      </c>
    </row>
    <row r="156" spans="1:12" x14ac:dyDescent="0.2">
      <c r="A156" s="175" t="s">
        <v>1480</v>
      </c>
      <c r="B156" s="22" t="s">
        <v>213</v>
      </c>
      <c r="C156" s="23">
        <v>0.46523754350000002</v>
      </c>
      <c r="D156" s="27" t="str">
        <f t="shared" si="24"/>
        <v>N/A</v>
      </c>
      <c r="E156" s="23">
        <v>0.36650631389999999</v>
      </c>
      <c r="F156" s="27" t="str">
        <f t="shared" si="25"/>
        <v>N/A</v>
      </c>
      <c r="G156" s="23">
        <v>0.36890683590000001</v>
      </c>
      <c r="H156" s="27" t="str">
        <f t="shared" si="26"/>
        <v>N/A</v>
      </c>
      <c r="I156" s="8">
        <v>-21.2</v>
      </c>
      <c r="J156" s="8">
        <v>0.65500000000000003</v>
      </c>
      <c r="K156" s="28" t="s">
        <v>739</v>
      </c>
      <c r="L156" s="112" t="str">
        <f t="shared" si="27"/>
        <v>Yes</v>
      </c>
    </row>
    <row r="157" spans="1:12" x14ac:dyDescent="0.2">
      <c r="A157" s="175" t="s">
        <v>1481</v>
      </c>
      <c r="B157" s="22" t="s">
        <v>213</v>
      </c>
      <c r="C157" s="23">
        <v>0.26579520699999998</v>
      </c>
      <c r="D157" s="27" t="str">
        <f t="shared" si="24"/>
        <v>N/A</v>
      </c>
      <c r="E157" s="23">
        <v>0.18044619419999999</v>
      </c>
      <c r="F157" s="27" t="str">
        <f t="shared" si="25"/>
        <v>N/A</v>
      </c>
      <c r="G157" s="23">
        <v>0.31019108280000002</v>
      </c>
      <c r="H157" s="27" t="str">
        <f t="shared" si="26"/>
        <v>N/A</v>
      </c>
      <c r="I157" s="8">
        <v>-32.1</v>
      </c>
      <c r="J157" s="8">
        <v>71.900000000000006</v>
      </c>
      <c r="K157" s="28" t="s">
        <v>739</v>
      </c>
      <c r="L157" s="112" t="str">
        <f t="shared" si="27"/>
        <v>No</v>
      </c>
    </row>
    <row r="158" spans="1:12" x14ac:dyDescent="0.2">
      <c r="A158" s="175" t="s">
        <v>1482</v>
      </c>
      <c r="B158" s="22" t="s">
        <v>213</v>
      </c>
      <c r="C158" s="23">
        <v>0.647691872</v>
      </c>
      <c r="D158" s="27" t="str">
        <f t="shared" si="24"/>
        <v>N/A</v>
      </c>
      <c r="E158" s="23">
        <v>0.54667054380000002</v>
      </c>
      <c r="F158" s="27" t="str">
        <f t="shared" si="25"/>
        <v>N/A</v>
      </c>
      <c r="G158" s="23">
        <v>0.4395116537</v>
      </c>
      <c r="H158" s="27" t="str">
        <f t="shared" si="26"/>
        <v>N/A</v>
      </c>
      <c r="I158" s="8">
        <v>-15.6</v>
      </c>
      <c r="J158" s="8">
        <v>-19.600000000000001</v>
      </c>
      <c r="K158" s="28" t="s">
        <v>739</v>
      </c>
      <c r="L158" s="112" t="str">
        <f t="shared" si="27"/>
        <v>Yes</v>
      </c>
    </row>
    <row r="159" spans="1:12" x14ac:dyDescent="0.2">
      <c r="A159" s="175" t="s">
        <v>1483</v>
      </c>
      <c r="B159" s="22" t="s">
        <v>213</v>
      </c>
      <c r="C159" s="23">
        <v>246.95930032999999</v>
      </c>
      <c r="D159" s="27" t="str">
        <f t="shared" si="24"/>
        <v>N/A</v>
      </c>
      <c r="E159" s="23">
        <v>250.62810880999999</v>
      </c>
      <c r="F159" s="27" t="str">
        <f t="shared" si="25"/>
        <v>N/A</v>
      </c>
      <c r="G159" s="23">
        <v>161.55674067000001</v>
      </c>
      <c r="H159" s="27" t="str">
        <f t="shared" si="26"/>
        <v>N/A</v>
      </c>
      <c r="I159" s="8">
        <v>1.486</v>
      </c>
      <c r="J159" s="8">
        <v>-35.5</v>
      </c>
      <c r="K159" s="28" t="s">
        <v>739</v>
      </c>
      <c r="L159" s="112" t="str">
        <f t="shared" si="27"/>
        <v>No</v>
      </c>
    </row>
    <row r="160" spans="1:12" x14ac:dyDescent="0.2">
      <c r="A160" s="175" t="s">
        <v>1484</v>
      </c>
      <c r="B160" s="22" t="s">
        <v>213</v>
      </c>
      <c r="C160" s="23">
        <v>247.88010937999999</v>
      </c>
      <c r="D160" s="27" t="str">
        <f t="shared" si="24"/>
        <v>N/A</v>
      </c>
      <c r="E160" s="23">
        <v>256.15383394000003</v>
      </c>
      <c r="F160" s="27" t="str">
        <f t="shared" si="25"/>
        <v>N/A</v>
      </c>
      <c r="G160" s="23">
        <v>163.49120993</v>
      </c>
      <c r="H160" s="27" t="str">
        <f t="shared" si="26"/>
        <v>N/A</v>
      </c>
      <c r="I160" s="8">
        <v>3.3380000000000001</v>
      </c>
      <c r="J160" s="8">
        <v>-36.200000000000003</v>
      </c>
      <c r="K160" s="28" t="s">
        <v>739</v>
      </c>
      <c r="L160" s="112" t="str">
        <f t="shared" si="27"/>
        <v>No</v>
      </c>
    </row>
    <row r="161" spans="1:12" x14ac:dyDescent="0.2">
      <c r="A161" s="175" t="s">
        <v>1485</v>
      </c>
      <c r="B161" s="22" t="s">
        <v>213</v>
      </c>
      <c r="C161" s="23">
        <v>244.02229654000001</v>
      </c>
      <c r="D161" s="27" t="str">
        <f t="shared" si="24"/>
        <v>N/A</v>
      </c>
      <c r="E161" s="23">
        <v>226.52538787</v>
      </c>
      <c r="F161" s="27" t="str">
        <f t="shared" si="25"/>
        <v>N/A</v>
      </c>
      <c r="G161" s="23">
        <v>151.66873064999999</v>
      </c>
      <c r="H161" s="27" t="str">
        <f t="shared" si="26"/>
        <v>N/A</v>
      </c>
      <c r="I161" s="8">
        <v>-7.17</v>
      </c>
      <c r="J161" s="8">
        <v>-33</v>
      </c>
      <c r="K161" s="28" t="s">
        <v>739</v>
      </c>
      <c r="L161" s="112" t="str">
        <f t="shared" si="27"/>
        <v>No</v>
      </c>
    </row>
    <row r="162" spans="1:12" x14ac:dyDescent="0.2">
      <c r="A162" s="175" t="s">
        <v>1618</v>
      </c>
      <c r="B162" s="22" t="s">
        <v>213</v>
      </c>
      <c r="C162" s="23">
        <v>0</v>
      </c>
      <c r="D162" s="27" t="str">
        <f t="shared" ref="D162:D172" si="28">IF($B162="N/A","N/A",IF(C162&gt;10,"No",IF(C162&lt;-10,"No","Yes")))</f>
        <v>N/A</v>
      </c>
      <c r="E162" s="23">
        <v>0</v>
      </c>
      <c r="F162" s="27" t="str">
        <f t="shared" ref="F162:F172" si="29">IF($B162="N/A","N/A",IF(E162&gt;10,"No",IF(E162&lt;-10,"No","Yes")))</f>
        <v>N/A</v>
      </c>
      <c r="G162" s="23">
        <v>11</v>
      </c>
      <c r="H162" s="27" t="str">
        <f t="shared" ref="H162:H172" si="30">IF($B162="N/A","N/A",IF(G162&gt;10,"No",IF(G162&lt;-10,"No","Yes")))</f>
        <v>N/A</v>
      </c>
      <c r="I162" s="8" t="s">
        <v>1749</v>
      </c>
      <c r="J162" s="8" t="s">
        <v>1749</v>
      </c>
      <c r="K162" s="10" t="s">
        <v>213</v>
      </c>
      <c r="L162" s="112" t="str">
        <f t="shared" ref="L162:L172" si="31">IF(J162="Div by 0", "N/A", IF(K162="N/A","N/A", IF(J162&gt;VALUE(MID(K162,1,2)), "No", IF(J162&lt;-1*VALUE(MID(K162,1,2)), "No", "Yes"))))</f>
        <v>N/A</v>
      </c>
    </row>
    <row r="163" spans="1:12" x14ac:dyDescent="0.2">
      <c r="A163" s="175" t="s">
        <v>126</v>
      </c>
      <c r="B163" s="22" t="s">
        <v>213</v>
      </c>
      <c r="C163" s="23">
        <v>11</v>
      </c>
      <c r="D163" s="27" t="str">
        <f t="shared" si="28"/>
        <v>N/A</v>
      </c>
      <c r="E163" s="23">
        <v>11</v>
      </c>
      <c r="F163" s="27" t="str">
        <f t="shared" si="29"/>
        <v>N/A</v>
      </c>
      <c r="G163" s="23">
        <v>11</v>
      </c>
      <c r="H163" s="27" t="str">
        <f t="shared" si="30"/>
        <v>N/A</v>
      </c>
      <c r="I163" s="8">
        <v>-50</v>
      </c>
      <c r="J163" s="8">
        <v>700</v>
      </c>
      <c r="K163" s="10" t="s">
        <v>213</v>
      </c>
      <c r="L163" s="112" t="str">
        <f t="shared" si="31"/>
        <v>N/A</v>
      </c>
    </row>
    <row r="164" spans="1:12" ht="25.5" x14ac:dyDescent="0.2">
      <c r="A164" s="175" t="s">
        <v>1619</v>
      </c>
      <c r="B164" s="22" t="s">
        <v>213</v>
      </c>
      <c r="C164" s="23">
        <v>11</v>
      </c>
      <c r="D164" s="27" t="str">
        <f t="shared" si="28"/>
        <v>N/A</v>
      </c>
      <c r="E164" s="23">
        <v>0</v>
      </c>
      <c r="F164" s="27" t="str">
        <f t="shared" si="29"/>
        <v>N/A</v>
      </c>
      <c r="G164" s="23">
        <v>0</v>
      </c>
      <c r="H164" s="27" t="str">
        <f t="shared" si="30"/>
        <v>N/A</v>
      </c>
      <c r="I164" s="8">
        <v>-100</v>
      </c>
      <c r="J164" s="8" t="s">
        <v>1749</v>
      </c>
      <c r="K164" s="10" t="s">
        <v>213</v>
      </c>
      <c r="L164" s="112" t="str">
        <f t="shared" si="31"/>
        <v>N/A</v>
      </c>
    </row>
    <row r="165" spans="1:12" ht="25.5" x14ac:dyDescent="0.2">
      <c r="A165" s="175" t="s">
        <v>1486</v>
      </c>
      <c r="B165" s="22" t="s">
        <v>213</v>
      </c>
      <c r="C165" s="23">
        <v>203</v>
      </c>
      <c r="D165" s="27" t="str">
        <f t="shared" si="28"/>
        <v>N/A</v>
      </c>
      <c r="E165" s="23">
        <v>196</v>
      </c>
      <c r="F165" s="27" t="str">
        <f t="shared" si="29"/>
        <v>N/A</v>
      </c>
      <c r="G165" s="23">
        <v>204</v>
      </c>
      <c r="H165" s="27" t="str">
        <f t="shared" si="30"/>
        <v>N/A</v>
      </c>
      <c r="I165" s="8">
        <v>-3.45</v>
      </c>
      <c r="J165" s="8">
        <v>4.0819999999999999</v>
      </c>
      <c r="K165" s="10" t="s">
        <v>213</v>
      </c>
      <c r="L165" s="112" t="str">
        <f t="shared" si="31"/>
        <v>N/A</v>
      </c>
    </row>
    <row r="166" spans="1:12" x14ac:dyDescent="0.2">
      <c r="A166" s="175" t="s">
        <v>1620</v>
      </c>
      <c r="B166" s="22" t="s">
        <v>213</v>
      </c>
      <c r="C166" s="23">
        <v>0</v>
      </c>
      <c r="D166" s="27" t="str">
        <f t="shared" si="28"/>
        <v>N/A</v>
      </c>
      <c r="E166" s="23">
        <v>0</v>
      </c>
      <c r="F166" s="27" t="str">
        <f t="shared" si="29"/>
        <v>N/A</v>
      </c>
      <c r="G166" s="23">
        <v>0</v>
      </c>
      <c r="H166" s="27" t="str">
        <f t="shared" si="30"/>
        <v>N/A</v>
      </c>
      <c r="I166" s="8" t="s">
        <v>1749</v>
      </c>
      <c r="J166" s="8" t="s">
        <v>1749</v>
      </c>
      <c r="K166" s="10" t="s">
        <v>213</v>
      </c>
      <c r="L166" s="112" t="str">
        <f t="shared" si="31"/>
        <v>N/A</v>
      </c>
    </row>
    <row r="167" spans="1:12" x14ac:dyDescent="0.2">
      <c r="A167" s="175" t="s">
        <v>1621</v>
      </c>
      <c r="B167" s="22" t="s">
        <v>213</v>
      </c>
      <c r="C167" s="23">
        <v>11</v>
      </c>
      <c r="D167" s="27" t="str">
        <f t="shared" si="28"/>
        <v>N/A</v>
      </c>
      <c r="E167" s="23">
        <v>11</v>
      </c>
      <c r="F167" s="27" t="str">
        <f t="shared" si="29"/>
        <v>N/A</v>
      </c>
      <c r="G167" s="23">
        <v>34</v>
      </c>
      <c r="H167" s="27" t="str">
        <f t="shared" si="30"/>
        <v>N/A</v>
      </c>
      <c r="I167" s="8">
        <v>-50</v>
      </c>
      <c r="J167" s="8">
        <v>1033</v>
      </c>
      <c r="K167" s="10" t="s">
        <v>213</v>
      </c>
      <c r="L167" s="112" t="str">
        <f t="shared" si="31"/>
        <v>N/A</v>
      </c>
    </row>
    <row r="168" spans="1:12" x14ac:dyDescent="0.2">
      <c r="A168" s="175" t="s">
        <v>125</v>
      </c>
      <c r="B168" s="22" t="s">
        <v>213</v>
      </c>
      <c r="C168" s="29">
        <v>820970</v>
      </c>
      <c r="D168" s="27" t="str">
        <f t="shared" si="28"/>
        <v>N/A</v>
      </c>
      <c r="E168" s="29">
        <v>772821</v>
      </c>
      <c r="F168" s="27" t="str">
        <f t="shared" si="29"/>
        <v>N/A</v>
      </c>
      <c r="G168" s="29">
        <v>2408254</v>
      </c>
      <c r="H168" s="27" t="str">
        <f t="shared" si="30"/>
        <v>N/A</v>
      </c>
      <c r="I168" s="8">
        <v>-5.86</v>
      </c>
      <c r="J168" s="8">
        <v>211.6</v>
      </c>
      <c r="K168" s="10" t="s">
        <v>213</v>
      </c>
      <c r="L168" s="112" t="str">
        <f t="shared" si="31"/>
        <v>N/A</v>
      </c>
    </row>
    <row r="169" spans="1:12" x14ac:dyDescent="0.2">
      <c r="A169" s="175" t="s">
        <v>1622</v>
      </c>
      <c r="B169" s="22" t="s">
        <v>213</v>
      </c>
      <c r="C169" s="29">
        <v>690082</v>
      </c>
      <c r="D169" s="27" t="str">
        <f t="shared" si="28"/>
        <v>N/A</v>
      </c>
      <c r="E169" s="29">
        <v>240691</v>
      </c>
      <c r="F169" s="27" t="str">
        <f t="shared" si="29"/>
        <v>N/A</v>
      </c>
      <c r="G169" s="29">
        <v>418625</v>
      </c>
      <c r="H169" s="27" t="str">
        <f t="shared" si="30"/>
        <v>N/A</v>
      </c>
      <c r="I169" s="8">
        <v>-65.099999999999994</v>
      </c>
      <c r="J169" s="8">
        <v>73.930000000000007</v>
      </c>
      <c r="K169" s="10" t="s">
        <v>213</v>
      </c>
      <c r="L169" s="112" t="str">
        <f t="shared" si="31"/>
        <v>N/A</v>
      </c>
    </row>
    <row r="170" spans="1:12" x14ac:dyDescent="0.2">
      <c r="A170" s="175" t="s">
        <v>1379</v>
      </c>
      <c r="B170" s="22" t="s">
        <v>213</v>
      </c>
      <c r="C170" s="29">
        <v>378037</v>
      </c>
      <c r="D170" s="27" t="str">
        <f t="shared" si="28"/>
        <v>N/A</v>
      </c>
      <c r="E170" s="29">
        <v>378037</v>
      </c>
      <c r="F170" s="27" t="str">
        <f t="shared" si="29"/>
        <v>N/A</v>
      </c>
      <c r="G170" s="29">
        <v>559662</v>
      </c>
      <c r="H170" s="27" t="str">
        <f t="shared" si="30"/>
        <v>N/A</v>
      </c>
      <c r="I170" s="8">
        <v>0</v>
      </c>
      <c r="J170" s="8">
        <v>48.04</v>
      </c>
      <c r="K170" s="10" t="s">
        <v>213</v>
      </c>
      <c r="L170" s="112" t="str">
        <f t="shared" si="31"/>
        <v>N/A</v>
      </c>
    </row>
    <row r="171" spans="1:12" x14ac:dyDescent="0.2">
      <c r="A171" s="175" t="s">
        <v>1616</v>
      </c>
      <c r="B171" s="22" t="s">
        <v>213</v>
      </c>
      <c r="C171" s="29">
        <v>79391</v>
      </c>
      <c r="D171" s="27" t="str">
        <f t="shared" si="28"/>
        <v>N/A</v>
      </c>
      <c r="E171" s="29">
        <v>97564</v>
      </c>
      <c r="F171" s="27" t="str">
        <f t="shared" si="29"/>
        <v>N/A</v>
      </c>
      <c r="G171" s="29">
        <v>100657</v>
      </c>
      <c r="H171" s="27" t="str">
        <f t="shared" si="30"/>
        <v>N/A</v>
      </c>
      <c r="I171" s="8">
        <v>22.89</v>
      </c>
      <c r="J171" s="8">
        <v>3.17</v>
      </c>
      <c r="K171" s="10" t="s">
        <v>213</v>
      </c>
      <c r="L171" s="112" t="str">
        <f t="shared" si="31"/>
        <v>N/A</v>
      </c>
    </row>
    <row r="172" spans="1:12" x14ac:dyDescent="0.2">
      <c r="A172" s="175" t="s">
        <v>1617</v>
      </c>
      <c r="B172" s="22" t="s">
        <v>213</v>
      </c>
      <c r="C172" s="29">
        <v>820541</v>
      </c>
      <c r="D172" s="27" t="str">
        <f t="shared" si="28"/>
        <v>N/A</v>
      </c>
      <c r="E172" s="29">
        <v>772380</v>
      </c>
      <c r="F172" s="27" t="str">
        <f t="shared" si="29"/>
        <v>N/A</v>
      </c>
      <c r="G172" s="29">
        <v>2407735</v>
      </c>
      <c r="H172" s="27" t="str">
        <f t="shared" si="30"/>
        <v>N/A</v>
      </c>
      <c r="I172" s="8">
        <v>-5.87</v>
      </c>
      <c r="J172" s="8">
        <v>211.7</v>
      </c>
      <c r="K172" s="10" t="s">
        <v>213</v>
      </c>
      <c r="L172" s="112" t="str">
        <f t="shared" si="31"/>
        <v>N/A</v>
      </c>
    </row>
    <row r="173" spans="1:12" ht="25.5" x14ac:dyDescent="0.2">
      <c r="A173" s="175" t="s">
        <v>1380</v>
      </c>
      <c r="B173" s="22" t="s">
        <v>213</v>
      </c>
      <c r="C173" s="29">
        <v>26932</v>
      </c>
      <c r="D173" s="27" t="str">
        <f t="shared" ref="D173:D187" si="32">IF($B173="N/A","N/A",IF(C173&gt;10,"No",IF(C173&lt;-10,"No","Yes")))</f>
        <v>N/A</v>
      </c>
      <c r="E173" s="29">
        <v>23968</v>
      </c>
      <c r="F173" s="27" t="str">
        <f t="shared" ref="F173:F187" si="33">IF($B173="N/A","N/A",IF(E173&gt;10,"No",IF(E173&lt;-10,"No","Yes")))</f>
        <v>N/A</v>
      </c>
      <c r="G173" s="29">
        <v>9946</v>
      </c>
      <c r="H173" s="27" t="str">
        <f t="shared" ref="H173:H187" si="34">IF($B173="N/A","N/A",IF(G173&gt;10,"No",IF(G173&lt;-10,"No","Yes")))</f>
        <v>N/A</v>
      </c>
      <c r="I173" s="8">
        <v>-11</v>
      </c>
      <c r="J173" s="8">
        <v>-58.5</v>
      </c>
      <c r="K173" s="28" t="s">
        <v>739</v>
      </c>
      <c r="L173" s="112" t="str">
        <f t="shared" ref="L173:L187" si="35">IF(J173="Div by 0", "N/A", IF(K173="N/A","N/A", IF(J173&gt;VALUE(MID(K173,1,2)), "No", IF(J173&lt;-1*VALUE(MID(K173,1,2)), "No", "Yes"))))</f>
        <v>No</v>
      </c>
    </row>
    <row r="174" spans="1:12" x14ac:dyDescent="0.2">
      <c r="A174" s="175" t="s">
        <v>649</v>
      </c>
      <c r="B174" s="22" t="s">
        <v>213</v>
      </c>
      <c r="C174" s="23">
        <v>84</v>
      </c>
      <c r="D174" s="27" t="str">
        <f t="shared" si="32"/>
        <v>N/A</v>
      </c>
      <c r="E174" s="23">
        <v>90</v>
      </c>
      <c r="F174" s="27" t="str">
        <f t="shared" si="33"/>
        <v>N/A</v>
      </c>
      <c r="G174" s="23">
        <v>67</v>
      </c>
      <c r="H174" s="27" t="str">
        <f t="shared" si="34"/>
        <v>N/A</v>
      </c>
      <c r="I174" s="8">
        <v>7.1429999999999998</v>
      </c>
      <c r="J174" s="8">
        <v>-25.6</v>
      </c>
      <c r="K174" s="28" t="s">
        <v>739</v>
      </c>
      <c r="L174" s="112" t="str">
        <f t="shared" si="35"/>
        <v>Yes</v>
      </c>
    </row>
    <row r="175" spans="1:12" ht="25.5" x14ac:dyDescent="0.2">
      <c r="A175" s="175" t="s">
        <v>1381</v>
      </c>
      <c r="B175" s="22" t="s">
        <v>213</v>
      </c>
      <c r="C175" s="29">
        <v>320.61904762</v>
      </c>
      <c r="D175" s="27" t="str">
        <f t="shared" si="32"/>
        <v>N/A</v>
      </c>
      <c r="E175" s="29">
        <v>266.31111111000001</v>
      </c>
      <c r="F175" s="27" t="str">
        <f t="shared" si="33"/>
        <v>N/A</v>
      </c>
      <c r="G175" s="29">
        <v>148.44776118999999</v>
      </c>
      <c r="H175" s="27" t="str">
        <f t="shared" si="34"/>
        <v>N/A</v>
      </c>
      <c r="I175" s="8">
        <v>-16.899999999999999</v>
      </c>
      <c r="J175" s="8">
        <v>-44.3</v>
      </c>
      <c r="K175" s="28" t="s">
        <v>739</v>
      </c>
      <c r="L175" s="112" t="str">
        <f t="shared" si="35"/>
        <v>No</v>
      </c>
    </row>
    <row r="176" spans="1:12" ht="25.5" x14ac:dyDescent="0.2">
      <c r="A176" s="175" t="s">
        <v>1382</v>
      </c>
      <c r="B176" s="22" t="s">
        <v>213</v>
      </c>
      <c r="C176" s="29">
        <v>0</v>
      </c>
      <c r="D176" s="27" t="str">
        <f t="shared" si="32"/>
        <v>N/A</v>
      </c>
      <c r="E176" s="29">
        <v>0</v>
      </c>
      <c r="F176" s="27" t="str">
        <f t="shared" si="33"/>
        <v>N/A</v>
      </c>
      <c r="G176" s="29">
        <v>0</v>
      </c>
      <c r="H176" s="27" t="str">
        <f t="shared" si="34"/>
        <v>N/A</v>
      </c>
      <c r="I176" s="8" t="s">
        <v>1749</v>
      </c>
      <c r="J176" s="8" t="s">
        <v>1749</v>
      </c>
      <c r="K176" s="28" t="s">
        <v>739</v>
      </c>
      <c r="L176" s="112" t="str">
        <f t="shared" si="35"/>
        <v>N/A</v>
      </c>
    </row>
    <row r="177" spans="1:12" x14ac:dyDescent="0.2">
      <c r="A177" s="175" t="s">
        <v>516</v>
      </c>
      <c r="B177" s="22" t="s">
        <v>213</v>
      </c>
      <c r="C177" s="23">
        <v>0</v>
      </c>
      <c r="D177" s="27" t="str">
        <f t="shared" si="32"/>
        <v>N/A</v>
      </c>
      <c r="E177" s="23">
        <v>0</v>
      </c>
      <c r="F177" s="27" t="str">
        <f t="shared" si="33"/>
        <v>N/A</v>
      </c>
      <c r="G177" s="23">
        <v>0</v>
      </c>
      <c r="H177" s="27" t="str">
        <f t="shared" si="34"/>
        <v>N/A</v>
      </c>
      <c r="I177" s="8" t="s">
        <v>1749</v>
      </c>
      <c r="J177" s="8" t="s">
        <v>1749</v>
      </c>
      <c r="K177" s="28" t="s">
        <v>739</v>
      </c>
      <c r="L177" s="112" t="str">
        <f t="shared" si="35"/>
        <v>N/A</v>
      </c>
    </row>
    <row r="178" spans="1:12" ht="25.5" x14ac:dyDescent="0.2">
      <c r="A178" s="175" t="s">
        <v>1383</v>
      </c>
      <c r="B178" s="22" t="s">
        <v>213</v>
      </c>
      <c r="C178" s="29" t="s">
        <v>1749</v>
      </c>
      <c r="D178" s="27" t="str">
        <f t="shared" si="32"/>
        <v>N/A</v>
      </c>
      <c r="E178" s="29" t="s">
        <v>1749</v>
      </c>
      <c r="F178" s="27" t="str">
        <f t="shared" si="33"/>
        <v>N/A</v>
      </c>
      <c r="G178" s="29" t="s">
        <v>1749</v>
      </c>
      <c r="H178" s="27" t="str">
        <f t="shared" si="34"/>
        <v>N/A</v>
      </c>
      <c r="I178" s="8" t="s">
        <v>1749</v>
      </c>
      <c r="J178" s="8" t="s">
        <v>1749</v>
      </c>
      <c r="K178" s="28" t="s">
        <v>739</v>
      </c>
      <c r="L178" s="112" t="str">
        <f t="shared" si="35"/>
        <v>N/A</v>
      </c>
    </row>
    <row r="179" spans="1:12" ht="25.5" x14ac:dyDescent="0.2">
      <c r="A179" s="175" t="s">
        <v>1384</v>
      </c>
      <c r="B179" s="22" t="s">
        <v>213</v>
      </c>
      <c r="C179" s="29">
        <v>2338420</v>
      </c>
      <c r="D179" s="27" t="str">
        <f t="shared" si="32"/>
        <v>N/A</v>
      </c>
      <c r="E179" s="29">
        <v>2073726</v>
      </c>
      <c r="F179" s="27" t="str">
        <f t="shared" si="33"/>
        <v>N/A</v>
      </c>
      <c r="G179" s="29">
        <v>3292159</v>
      </c>
      <c r="H179" s="27" t="str">
        <f t="shared" si="34"/>
        <v>N/A</v>
      </c>
      <c r="I179" s="8">
        <v>-11.3</v>
      </c>
      <c r="J179" s="8">
        <v>58.76</v>
      </c>
      <c r="K179" s="28" t="s">
        <v>739</v>
      </c>
      <c r="L179" s="112" t="str">
        <f t="shared" si="35"/>
        <v>No</v>
      </c>
    </row>
    <row r="180" spans="1:12" x14ac:dyDescent="0.2">
      <c r="A180" s="175" t="s">
        <v>517</v>
      </c>
      <c r="B180" s="22" t="s">
        <v>213</v>
      </c>
      <c r="C180" s="23">
        <v>6286</v>
      </c>
      <c r="D180" s="27" t="str">
        <f t="shared" si="32"/>
        <v>N/A</v>
      </c>
      <c r="E180" s="23">
        <v>6517</v>
      </c>
      <c r="F180" s="27" t="str">
        <f t="shared" si="33"/>
        <v>N/A</v>
      </c>
      <c r="G180" s="23">
        <v>7190</v>
      </c>
      <c r="H180" s="27" t="str">
        <f t="shared" si="34"/>
        <v>N/A</v>
      </c>
      <c r="I180" s="8">
        <v>3.6749999999999998</v>
      </c>
      <c r="J180" s="8">
        <v>10.33</v>
      </c>
      <c r="K180" s="28" t="s">
        <v>739</v>
      </c>
      <c r="L180" s="112" t="str">
        <f t="shared" si="35"/>
        <v>Yes</v>
      </c>
    </row>
    <row r="181" spans="1:12" ht="25.5" x14ac:dyDescent="0.2">
      <c r="A181" s="175" t="s">
        <v>1385</v>
      </c>
      <c r="B181" s="22" t="s">
        <v>213</v>
      </c>
      <c r="C181" s="29">
        <v>372.00445434</v>
      </c>
      <c r="D181" s="27" t="str">
        <f t="shared" si="32"/>
        <v>N/A</v>
      </c>
      <c r="E181" s="29">
        <v>318.20254718000001</v>
      </c>
      <c r="F181" s="27" t="str">
        <f t="shared" si="33"/>
        <v>N/A</v>
      </c>
      <c r="G181" s="29">
        <v>457.88025034999998</v>
      </c>
      <c r="H181" s="27" t="str">
        <f t="shared" si="34"/>
        <v>N/A</v>
      </c>
      <c r="I181" s="8">
        <v>-14.5</v>
      </c>
      <c r="J181" s="8">
        <v>43.9</v>
      </c>
      <c r="K181" s="28" t="s">
        <v>739</v>
      </c>
      <c r="L181" s="112" t="str">
        <f t="shared" si="35"/>
        <v>No</v>
      </c>
    </row>
    <row r="182" spans="1:12" ht="25.5" x14ac:dyDescent="0.2">
      <c r="A182" s="175" t="s">
        <v>1386</v>
      </c>
      <c r="B182" s="22" t="s">
        <v>213</v>
      </c>
      <c r="C182" s="29">
        <v>0</v>
      </c>
      <c r="D182" s="27" t="str">
        <f t="shared" si="32"/>
        <v>N/A</v>
      </c>
      <c r="E182" s="29">
        <v>0</v>
      </c>
      <c r="F182" s="27" t="str">
        <f t="shared" si="33"/>
        <v>N/A</v>
      </c>
      <c r="G182" s="29">
        <v>12111</v>
      </c>
      <c r="H182" s="27" t="str">
        <f t="shared" si="34"/>
        <v>N/A</v>
      </c>
      <c r="I182" s="8" t="s">
        <v>1749</v>
      </c>
      <c r="J182" s="8" t="s">
        <v>1749</v>
      </c>
      <c r="K182" s="28" t="s">
        <v>739</v>
      </c>
      <c r="L182" s="112" t="str">
        <f t="shared" si="35"/>
        <v>N/A</v>
      </c>
    </row>
    <row r="183" spans="1:12" x14ac:dyDescent="0.2">
      <c r="A183" s="175" t="s">
        <v>518</v>
      </c>
      <c r="B183" s="22" t="s">
        <v>213</v>
      </c>
      <c r="C183" s="23">
        <v>0</v>
      </c>
      <c r="D183" s="27" t="str">
        <f t="shared" si="32"/>
        <v>N/A</v>
      </c>
      <c r="E183" s="23">
        <v>0</v>
      </c>
      <c r="F183" s="27" t="str">
        <f t="shared" si="33"/>
        <v>N/A</v>
      </c>
      <c r="G183" s="23">
        <v>14</v>
      </c>
      <c r="H183" s="27" t="str">
        <f t="shared" si="34"/>
        <v>N/A</v>
      </c>
      <c r="I183" s="8" t="s">
        <v>1749</v>
      </c>
      <c r="J183" s="8" t="s">
        <v>1749</v>
      </c>
      <c r="K183" s="28" t="s">
        <v>739</v>
      </c>
      <c r="L183" s="112" t="str">
        <f t="shared" si="35"/>
        <v>N/A</v>
      </c>
    </row>
    <row r="184" spans="1:12" ht="25.5" x14ac:dyDescent="0.2">
      <c r="A184" s="175" t="s">
        <v>1387</v>
      </c>
      <c r="B184" s="22" t="s">
        <v>213</v>
      </c>
      <c r="C184" s="29" t="s">
        <v>1749</v>
      </c>
      <c r="D184" s="27" t="str">
        <f t="shared" si="32"/>
        <v>N/A</v>
      </c>
      <c r="E184" s="29" t="s">
        <v>1749</v>
      </c>
      <c r="F184" s="27" t="str">
        <f t="shared" si="33"/>
        <v>N/A</v>
      </c>
      <c r="G184" s="29">
        <v>865.07142856999997</v>
      </c>
      <c r="H184" s="27" t="str">
        <f t="shared" si="34"/>
        <v>N/A</v>
      </c>
      <c r="I184" s="8" t="s">
        <v>1749</v>
      </c>
      <c r="J184" s="8" t="s">
        <v>1749</v>
      </c>
      <c r="K184" s="28" t="s">
        <v>739</v>
      </c>
      <c r="L184" s="112" t="str">
        <f t="shared" si="35"/>
        <v>N/A</v>
      </c>
    </row>
    <row r="185" spans="1:12" ht="25.5" x14ac:dyDescent="0.2">
      <c r="A185" s="175" t="s">
        <v>1388</v>
      </c>
      <c r="B185" s="22" t="s">
        <v>213</v>
      </c>
      <c r="C185" s="29">
        <v>37149165</v>
      </c>
      <c r="D185" s="27" t="str">
        <f t="shared" si="32"/>
        <v>N/A</v>
      </c>
      <c r="E185" s="29">
        <v>39762359</v>
      </c>
      <c r="F185" s="27" t="str">
        <f t="shared" si="33"/>
        <v>N/A</v>
      </c>
      <c r="G185" s="29">
        <v>29614191</v>
      </c>
      <c r="H185" s="27" t="str">
        <f t="shared" si="34"/>
        <v>N/A</v>
      </c>
      <c r="I185" s="8">
        <v>7.0339999999999998</v>
      </c>
      <c r="J185" s="8">
        <v>-25.5</v>
      </c>
      <c r="K185" s="28" t="s">
        <v>739</v>
      </c>
      <c r="L185" s="112" t="str">
        <f t="shared" si="35"/>
        <v>Yes</v>
      </c>
    </row>
    <row r="186" spans="1:12" ht="25.5" x14ac:dyDescent="0.2">
      <c r="A186" s="175" t="s">
        <v>519</v>
      </c>
      <c r="B186" s="22" t="s">
        <v>213</v>
      </c>
      <c r="C186" s="23">
        <v>2945</v>
      </c>
      <c r="D186" s="27" t="str">
        <f t="shared" si="32"/>
        <v>N/A</v>
      </c>
      <c r="E186" s="23">
        <v>2972</v>
      </c>
      <c r="F186" s="27" t="str">
        <f t="shared" si="33"/>
        <v>N/A</v>
      </c>
      <c r="G186" s="23">
        <v>2906</v>
      </c>
      <c r="H186" s="27" t="str">
        <f t="shared" si="34"/>
        <v>N/A</v>
      </c>
      <c r="I186" s="8">
        <v>0.91679999999999995</v>
      </c>
      <c r="J186" s="8">
        <v>-2.2200000000000002</v>
      </c>
      <c r="K186" s="28" t="s">
        <v>739</v>
      </c>
      <c r="L186" s="112" t="str">
        <f t="shared" si="35"/>
        <v>Yes</v>
      </c>
    </row>
    <row r="187" spans="1:12" ht="25.5" x14ac:dyDescent="0.2">
      <c r="A187" s="175" t="s">
        <v>1389</v>
      </c>
      <c r="B187" s="22" t="s">
        <v>213</v>
      </c>
      <c r="C187" s="29">
        <v>12614.317487</v>
      </c>
      <c r="D187" s="27" t="str">
        <f t="shared" si="32"/>
        <v>N/A</v>
      </c>
      <c r="E187" s="29">
        <v>13378.990242</v>
      </c>
      <c r="F187" s="27" t="str">
        <f t="shared" si="33"/>
        <v>N/A</v>
      </c>
      <c r="G187" s="29">
        <v>10190.705781000001</v>
      </c>
      <c r="H187" s="27" t="str">
        <f t="shared" si="34"/>
        <v>N/A</v>
      </c>
      <c r="I187" s="8">
        <v>6.0620000000000003</v>
      </c>
      <c r="J187" s="8">
        <v>-23.8</v>
      </c>
      <c r="K187" s="28" t="s">
        <v>739</v>
      </c>
      <c r="L187" s="112" t="str">
        <f t="shared" si="35"/>
        <v>Yes</v>
      </c>
    </row>
    <row r="188" spans="1:12" x14ac:dyDescent="0.2">
      <c r="A188" s="144" t="s">
        <v>1390</v>
      </c>
      <c r="B188" s="22" t="s">
        <v>213</v>
      </c>
      <c r="C188" s="29">
        <v>68937434</v>
      </c>
      <c r="D188" s="27" t="str">
        <f t="shared" ref="D188:D203" si="36">IF($B188="N/A","N/A",IF(C188&gt;10,"No",IF(C188&lt;-10,"No","Yes")))</f>
        <v>N/A</v>
      </c>
      <c r="E188" s="29">
        <v>103706700</v>
      </c>
      <c r="F188" s="27" t="str">
        <f t="shared" ref="F188:F203" si="37">IF($B188="N/A","N/A",IF(E188&gt;10,"No",IF(E188&lt;-10,"No","Yes")))</f>
        <v>N/A</v>
      </c>
      <c r="G188" s="29">
        <v>149887108</v>
      </c>
      <c r="H188" s="27" t="str">
        <f t="shared" ref="H188:H203" si="38">IF($B188="N/A","N/A",IF(G188&gt;10,"No",IF(G188&lt;-10,"No","Yes")))</f>
        <v>N/A</v>
      </c>
      <c r="I188" s="8">
        <v>50.44</v>
      </c>
      <c r="J188" s="8">
        <v>44.53</v>
      </c>
      <c r="K188" s="28" t="s">
        <v>739</v>
      </c>
      <c r="L188" s="112" t="str">
        <f t="shared" ref="L188:L203" si="39">IF(J188="Div by 0", "N/A", IF(K188="N/A","N/A", IF(J188&gt;VALUE(MID(K188,1,2)), "No", IF(J188&lt;-1*VALUE(MID(K188,1,2)), "No", "Yes"))))</f>
        <v>No</v>
      </c>
    </row>
    <row r="189" spans="1:12" x14ac:dyDescent="0.2">
      <c r="A189" s="144" t="s">
        <v>1487</v>
      </c>
      <c r="B189" s="22" t="s">
        <v>213</v>
      </c>
      <c r="C189" s="23">
        <v>5730</v>
      </c>
      <c r="D189" s="27" t="str">
        <f t="shared" si="36"/>
        <v>N/A</v>
      </c>
      <c r="E189" s="23">
        <v>6488</v>
      </c>
      <c r="F189" s="27" t="str">
        <f t="shared" si="37"/>
        <v>N/A</v>
      </c>
      <c r="G189" s="23">
        <v>6706</v>
      </c>
      <c r="H189" s="27" t="str">
        <f t="shared" si="38"/>
        <v>N/A</v>
      </c>
      <c r="I189" s="8">
        <v>13.23</v>
      </c>
      <c r="J189" s="8">
        <v>3.36</v>
      </c>
      <c r="K189" s="28" t="s">
        <v>739</v>
      </c>
      <c r="L189" s="112" t="str">
        <f t="shared" si="39"/>
        <v>Yes</v>
      </c>
    </row>
    <row r="190" spans="1:12" x14ac:dyDescent="0.2">
      <c r="A190" s="144" t="s">
        <v>1488</v>
      </c>
      <c r="B190" s="22" t="s">
        <v>213</v>
      </c>
      <c r="C190" s="29">
        <v>12030.965794</v>
      </c>
      <c r="D190" s="27" t="str">
        <f t="shared" si="36"/>
        <v>N/A</v>
      </c>
      <c r="E190" s="29">
        <v>15984.386560000001</v>
      </c>
      <c r="F190" s="27" t="str">
        <f t="shared" si="37"/>
        <v>N/A</v>
      </c>
      <c r="G190" s="29">
        <v>22351.194154000001</v>
      </c>
      <c r="H190" s="27" t="str">
        <f t="shared" si="38"/>
        <v>N/A</v>
      </c>
      <c r="I190" s="8">
        <v>32.86</v>
      </c>
      <c r="J190" s="8">
        <v>39.83</v>
      </c>
      <c r="K190" s="28" t="s">
        <v>739</v>
      </c>
      <c r="L190" s="112" t="str">
        <f t="shared" si="39"/>
        <v>No</v>
      </c>
    </row>
    <row r="191" spans="1:12" x14ac:dyDescent="0.2">
      <c r="A191" s="144" t="s">
        <v>1489</v>
      </c>
      <c r="B191" s="22" t="s">
        <v>213</v>
      </c>
      <c r="C191" s="29">
        <v>10845.863708999999</v>
      </c>
      <c r="D191" s="27" t="str">
        <f t="shared" si="36"/>
        <v>N/A</v>
      </c>
      <c r="E191" s="29">
        <v>12443.089066</v>
      </c>
      <c r="F191" s="27" t="str">
        <f t="shared" si="37"/>
        <v>N/A</v>
      </c>
      <c r="G191" s="29">
        <v>12022.08178</v>
      </c>
      <c r="H191" s="27" t="str">
        <f t="shared" si="38"/>
        <v>N/A</v>
      </c>
      <c r="I191" s="8">
        <v>14.73</v>
      </c>
      <c r="J191" s="8">
        <v>-3.38</v>
      </c>
      <c r="K191" s="28" t="s">
        <v>739</v>
      </c>
      <c r="L191" s="112" t="str">
        <f t="shared" si="39"/>
        <v>Yes</v>
      </c>
    </row>
    <row r="192" spans="1:12" x14ac:dyDescent="0.2">
      <c r="A192" s="144" t="s">
        <v>1490</v>
      </c>
      <c r="B192" s="22" t="s">
        <v>213</v>
      </c>
      <c r="C192" s="29">
        <v>12970.219383</v>
      </c>
      <c r="D192" s="27" t="str">
        <f t="shared" si="36"/>
        <v>N/A</v>
      </c>
      <c r="E192" s="29">
        <v>18264.905664999998</v>
      </c>
      <c r="F192" s="27" t="str">
        <f t="shared" si="37"/>
        <v>N/A</v>
      </c>
      <c r="G192" s="29">
        <v>29129.162394999999</v>
      </c>
      <c r="H192" s="27" t="str">
        <f t="shared" si="38"/>
        <v>N/A</v>
      </c>
      <c r="I192" s="8">
        <v>40.82</v>
      </c>
      <c r="J192" s="8">
        <v>59.48</v>
      </c>
      <c r="K192" s="28" t="s">
        <v>739</v>
      </c>
      <c r="L192" s="112" t="str">
        <f t="shared" si="39"/>
        <v>No</v>
      </c>
    </row>
    <row r="193" spans="1:12" x14ac:dyDescent="0.2">
      <c r="A193" s="175" t="s">
        <v>1491</v>
      </c>
      <c r="B193" s="22" t="s">
        <v>213</v>
      </c>
      <c r="C193" s="5">
        <v>14.783663149000001</v>
      </c>
      <c r="D193" s="27" t="str">
        <f t="shared" si="36"/>
        <v>N/A</v>
      </c>
      <c r="E193" s="5">
        <v>17.177654223000001</v>
      </c>
      <c r="F193" s="27" t="str">
        <f t="shared" si="37"/>
        <v>N/A</v>
      </c>
      <c r="G193" s="5">
        <v>16.812916813000001</v>
      </c>
      <c r="H193" s="27" t="str">
        <f t="shared" si="38"/>
        <v>N/A</v>
      </c>
      <c r="I193" s="8">
        <v>16.190000000000001</v>
      </c>
      <c r="J193" s="8">
        <v>-2.12</v>
      </c>
      <c r="K193" s="28" t="s">
        <v>739</v>
      </c>
      <c r="L193" s="112" t="str">
        <f t="shared" si="39"/>
        <v>Yes</v>
      </c>
    </row>
    <row r="194" spans="1:12" x14ac:dyDescent="0.2">
      <c r="A194" s="175" t="s">
        <v>1492</v>
      </c>
      <c r="B194" s="22" t="s">
        <v>213</v>
      </c>
      <c r="C194" s="5">
        <v>13.910046144000001</v>
      </c>
      <c r="D194" s="27" t="str">
        <f t="shared" si="36"/>
        <v>N/A</v>
      </c>
      <c r="E194" s="5">
        <v>15.309228147000001</v>
      </c>
      <c r="F194" s="27" t="str">
        <f t="shared" si="37"/>
        <v>N/A</v>
      </c>
      <c r="G194" s="5">
        <v>16.01193739</v>
      </c>
      <c r="H194" s="27" t="str">
        <f t="shared" si="38"/>
        <v>N/A</v>
      </c>
      <c r="I194" s="8">
        <v>10.06</v>
      </c>
      <c r="J194" s="8">
        <v>4.59</v>
      </c>
      <c r="K194" s="28" t="s">
        <v>739</v>
      </c>
      <c r="L194" s="112" t="str">
        <f t="shared" si="39"/>
        <v>Yes</v>
      </c>
    </row>
    <row r="195" spans="1:12" x14ac:dyDescent="0.2">
      <c r="A195" s="175" t="s">
        <v>1493</v>
      </c>
      <c r="B195" s="22" t="s">
        <v>213</v>
      </c>
      <c r="C195" s="5">
        <v>17.235082443</v>
      </c>
      <c r="D195" s="27" t="str">
        <f t="shared" si="36"/>
        <v>N/A</v>
      </c>
      <c r="E195" s="5">
        <v>20.819292334</v>
      </c>
      <c r="F195" s="27" t="str">
        <f t="shared" si="37"/>
        <v>N/A</v>
      </c>
      <c r="G195" s="5">
        <v>21.445935947999999</v>
      </c>
      <c r="H195" s="27" t="str">
        <f t="shared" si="38"/>
        <v>N/A</v>
      </c>
      <c r="I195" s="8">
        <v>20.8</v>
      </c>
      <c r="J195" s="8">
        <v>3.01</v>
      </c>
      <c r="K195" s="28" t="s">
        <v>739</v>
      </c>
      <c r="L195" s="112" t="str">
        <f t="shared" si="39"/>
        <v>Yes</v>
      </c>
    </row>
    <row r="196" spans="1:12" ht="25.5" x14ac:dyDescent="0.2">
      <c r="A196" s="144" t="s">
        <v>1402</v>
      </c>
      <c r="B196" s="22" t="s">
        <v>213</v>
      </c>
      <c r="C196" s="29">
        <v>37149165</v>
      </c>
      <c r="D196" s="27" t="str">
        <f t="shared" si="36"/>
        <v>N/A</v>
      </c>
      <c r="E196" s="29">
        <v>39762359</v>
      </c>
      <c r="F196" s="27" t="str">
        <f t="shared" si="37"/>
        <v>N/A</v>
      </c>
      <c r="G196" s="29">
        <v>29614191</v>
      </c>
      <c r="H196" s="27" t="str">
        <f t="shared" si="38"/>
        <v>N/A</v>
      </c>
      <c r="I196" s="8">
        <v>7.0339999999999998</v>
      </c>
      <c r="J196" s="8">
        <v>-25.5</v>
      </c>
      <c r="K196" s="28" t="s">
        <v>739</v>
      </c>
      <c r="L196" s="112" t="str">
        <f t="shared" si="39"/>
        <v>Yes</v>
      </c>
    </row>
    <row r="197" spans="1:12" x14ac:dyDescent="0.2">
      <c r="A197" s="144" t="s">
        <v>1494</v>
      </c>
      <c r="B197" s="22" t="s">
        <v>213</v>
      </c>
      <c r="C197" s="23">
        <v>2945</v>
      </c>
      <c r="D197" s="27" t="str">
        <f t="shared" si="36"/>
        <v>N/A</v>
      </c>
      <c r="E197" s="23">
        <v>2972</v>
      </c>
      <c r="F197" s="27" t="str">
        <f t="shared" si="37"/>
        <v>N/A</v>
      </c>
      <c r="G197" s="23">
        <v>2906</v>
      </c>
      <c r="H197" s="27" t="str">
        <f t="shared" si="38"/>
        <v>N/A</v>
      </c>
      <c r="I197" s="8">
        <v>0.91679999999999995</v>
      </c>
      <c r="J197" s="8">
        <v>-2.2200000000000002</v>
      </c>
      <c r="K197" s="28" t="s">
        <v>739</v>
      </c>
      <c r="L197" s="112" t="str">
        <f t="shared" si="39"/>
        <v>Yes</v>
      </c>
    </row>
    <row r="198" spans="1:12" ht="25.5" x14ac:dyDescent="0.2">
      <c r="A198" s="144" t="s">
        <v>1495</v>
      </c>
      <c r="B198" s="22" t="s">
        <v>213</v>
      </c>
      <c r="C198" s="29">
        <v>12614.317487</v>
      </c>
      <c r="D198" s="27" t="str">
        <f t="shared" si="36"/>
        <v>N/A</v>
      </c>
      <c r="E198" s="29">
        <v>13378.990242</v>
      </c>
      <c r="F198" s="27" t="str">
        <f t="shared" si="37"/>
        <v>N/A</v>
      </c>
      <c r="G198" s="29">
        <v>10190.705781000001</v>
      </c>
      <c r="H198" s="27" t="str">
        <f t="shared" si="38"/>
        <v>N/A</v>
      </c>
      <c r="I198" s="8">
        <v>6.0620000000000003</v>
      </c>
      <c r="J198" s="8">
        <v>-23.8</v>
      </c>
      <c r="K198" s="28" t="s">
        <v>739</v>
      </c>
      <c r="L198" s="112" t="str">
        <f t="shared" si="39"/>
        <v>Yes</v>
      </c>
    </row>
    <row r="199" spans="1:12" ht="25.5" x14ac:dyDescent="0.2">
      <c r="A199" s="144" t="s">
        <v>1496</v>
      </c>
      <c r="B199" s="22" t="s">
        <v>213</v>
      </c>
      <c r="C199" s="29">
        <v>12180.093258000001</v>
      </c>
      <c r="D199" s="27" t="str">
        <f t="shared" si="36"/>
        <v>N/A</v>
      </c>
      <c r="E199" s="29">
        <v>12989.175080000001</v>
      </c>
      <c r="F199" s="27" t="str">
        <f t="shared" si="37"/>
        <v>N/A</v>
      </c>
      <c r="G199" s="29">
        <v>9754.9230769000005</v>
      </c>
      <c r="H199" s="27" t="str">
        <f t="shared" si="38"/>
        <v>N/A</v>
      </c>
      <c r="I199" s="8">
        <v>6.6429999999999998</v>
      </c>
      <c r="J199" s="8">
        <v>-24.9</v>
      </c>
      <c r="K199" s="28" t="s">
        <v>739</v>
      </c>
      <c r="L199" s="112" t="str">
        <f t="shared" si="39"/>
        <v>Yes</v>
      </c>
    </row>
    <row r="200" spans="1:12" ht="25.5" x14ac:dyDescent="0.2">
      <c r="A200" s="144" t="s">
        <v>1497</v>
      </c>
      <c r="B200" s="22" t="s">
        <v>213</v>
      </c>
      <c r="C200" s="29">
        <v>13147.662202</v>
      </c>
      <c r="D200" s="27" t="str">
        <f t="shared" si="36"/>
        <v>N/A</v>
      </c>
      <c r="E200" s="29">
        <v>13798.651146</v>
      </c>
      <c r="F200" s="27" t="str">
        <f t="shared" si="37"/>
        <v>N/A</v>
      </c>
      <c r="G200" s="29">
        <v>10743.952096000001</v>
      </c>
      <c r="H200" s="27" t="str">
        <f t="shared" si="38"/>
        <v>N/A</v>
      </c>
      <c r="I200" s="8">
        <v>4.9509999999999996</v>
      </c>
      <c r="J200" s="8">
        <v>-22.1</v>
      </c>
      <c r="K200" s="28" t="s">
        <v>739</v>
      </c>
      <c r="L200" s="112" t="str">
        <f t="shared" si="39"/>
        <v>Yes</v>
      </c>
    </row>
    <row r="201" spans="1:12" ht="25.5" x14ac:dyDescent="0.2">
      <c r="A201" s="144" t="s">
        <v>1498</v>
      </c>
      <c r="B201" s="22" t="s">
        <v>213</v>
      </c>
      <c r="C201" s="5">
        <v>7.5982352486</v>
      </c>
      <c r="D201" s="27" t="str">
        <f t="shared" si="36"/>
        <v>N/A</v>
      </c>
      <c r="E201" s="5">
        <v>7.8686788455999999</v>
      </c>
      <c r="F201" s="27" t="str">
        <f t="shared" si="37"/>
        <v>N/A</v>
      </c>
      <c r="G201" s="5">
        <v>7.2857644286000003</v>
      </c>
      <c r="H201" s="27" t="str">
        <f t="shared" si="38"/>
        <v>N/A</v>
      </c>
      <c r="I201" s="8">
        <v>3.5590000000000002</v>
      </c>
      <c r="J201" s="8">
        <v>-7.41</v>
      </c>
      <c r="K201" s="28" t="s">
        <v>739</v>
      </c>
      <c r="L201" s="112" t="str">
        <f t="shared" si="39"/>
        <v>Yes</v>
      </c>
    </row>
    <row r="202" spans="1:12" ht="25.5" x14ac:dyDescent="0.2">
      <c r="A202" s="144" t="s">
        <v>1499</v>
      </c>
      <c r="B202" s="22" t="s">
        <v>213</v>
      </c>
      <c r="C202" s="5">
        <v>8.8230388614000006</v>
      </c>
      <c r="D202" s="27" t="str">
        <f t="shared" si="36"/>
        <v>N/A</v>
      </c>
      <c r="E202" s="5">
        <v>9.5264183102000004</v>
      </c>
      <c r="F202" s="27" t="str">
        <f t="shared" si="37"/>
        <v>N/A</v>
      </c>
      <c r="G202" s="5">
        <v>9.5011876485000002</v>
      </c>
      <c r="H202" s="27" t="str">
        <f t="shared" si="38"/>
        <v>N/A</v>
      </c>
      <c r="I202" s="8">
        <v>7.9720000000000004</v>
      </c>
      <c r="J202" s="8">
        <v>-0.26500000000000001</v>
      </c>
      <c r="K202" s="28" t="s">
        <v>739</v>
      </c>
      <c r="L202" s="112" t="str">
        <f t="shared" si="39"/>
        <v>Yes</v>
      </c>
    </row>
    <row r="203" spans="1:12" ht="25.5" x14ac:dyDescent="0.2">
      <c r="A203" s="180" t="s">
        <v>1500</v>
      </c>
      <c r="B203" s="120" t="s">
        <v>213</v>
      </c>
      <c r="C203" s="121">
        <v>7.2184327837</v>
      </c>
      <c r="D203" s="152" t="str">
        <f t="shared" si="36"/>
        <v>N/A</v>
      </c>
      <c r="E203" s="121">
        <v>7.3504633530000003</v>
      </c>
      <c r="F203" s="152" t="str">
        <f t="shared" si="37"/>
        <v>N/A</v>
      </c>
      <c r="G203" s="121">
        <v>7.0605644223999997</v>
      </c>
      <c r="H203" s="152" t="str">
        <f t="shared" si="38"/>
        <v>N/A</v>
      </c>
      <c r="I203" s="153">
        <v>1.829</v>
      </c>
      <c r="J203" s="153">
        <v>-3.94</v>
      </c>
      <c r="K203" s="168" t="s">
        <v>739</v>
      </c>
      <c r="L203" s="123" t="str">
        <f t="shared" si="39"/>
        <v>Yes</v>
      </c>
    </row>
    <row r="204" spans="1:12" x14ac:dyDescent="0.2">
      <c r="A204" s="198" t="s">
        <v>1647</v>
      </c>
      <c r="B204" s="199"/>
      <c r="C204" s="199"/>
      <c r="D204" s="199"/>
      <c r="E204" s="199"/>
      <c r="F204" s="199"/>
      <c r="G204" s="199"/>
      <c r="H204" s="199"/>
      <c r="I204" s="199"/>
      <c r="J204" s="199"/>
      <c r="K204" s="199"/>
      <c r="L204" s="200"/>
    </row>
    <row r="205" spans="1:12" x14ac:dyDescent="0.2">
      <c r="A205" s="193" t="s">
        <v>1645</v>
      </c>
      <c r="B205" s="194"/>
      <c r="C205" s="194"/>
      <c r="D205" s="194"/>
      <c r="E205" s="194"/>
      <c r="F205" s="194"/>
      <c r="G205" s="194"/>
      <c r="H205" s="194"/>
      <c r="I205" s="194"/>
      <c r="J205" s="194"/>
      <c r="K205" s="194"/>
      <c r="L205" s="195"/>
    </row>
    <row r="206" spans="1:12" s="13" customFormat="1" x14ac:dyDescent="0.2">
      <c r="A206" s="196" t="s">
        <v>1743</v>
      </c>
      <c r="B206" s="196"/>
      <c r="C206" s="196"/>
      <c r="D206" s="196"/>
      <c r="E206" s="196"/>
      <c r="F206" s="196"/>
      <c r="G206" s="196"/>
      <c r="H206" s="196"/>
      <c r="I206" s="196"/>
      <c r="J206" s="196"/>
      <c r="K206" s="196"/>
      <c r="L206" s="197"/>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G6" activePane="bottomRight" state="frozen"/>
      <selection activeCell="L3" sqref="L3"/>
      <selection pane="topRight" activeCell="L3" sqref="L3"/>
      <selection pane="bottomLeft" activeCell="L3" sqref="L3"/>
      <selection pane="bottomRight" activeCell="A3" sqref="A3:L3"/>
    </sheetView>
  </sheetViews>
  <sheetFormatPr defaultColWidth="9.140625" defaultRowHeight="12.75" x14ac:dyDescent="0.2"/>
  <cols>
    <col min="1" max="1" width="77.28515625" style="34" customWidth="1"/>
    <col min="2" max="2" width="18.7109375"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0.42578125" style="13" customWidth="1"/>
    <col min="12" max="12" width="27.5703125" style="26" customWidth="1"/>
    <col min="13" max="16384" width="9.140625" style="26"/>
  </cols>
  <sheetData>
    <row r="1" spans="1:12" s="12" customFormat="1" ht="18.75" customHeight="1" x14ac:dyDescent="0.2">
      <c r="A1" s="184" t="s">
        <v>1713</v>
      </c>
      <c r="B1" s="185"/>
      <c r="C1" s="185"/>
      <c r="D1" s="185"/>
      <c r="E1" s="185"/>
      <c r="F1" s="185"/>
      <c r="G1" s="185"/>
      <c r="H1" s="185"/>
      <c r="I1" s="185"/>
      <c r="J1" s="185"/>
      <c r="K1" s="185"/>
      <c r="L1" s="186"/>
    </row>
    <row r="2" spans="1:12" s="13" customFormat="1" ht="50.25" customHeight="1" x14ac:dyDescent="0.2">
      <c r="A2" s="207" t="s">
        <v>1610</v>
      </c>
      <c r="B2" s="208"/>
      <c r="C2" s="208"/>
      <c r="D2" s="208"/>
      <c r="E2" s="208"/>
      <c r="F2" s="208"/>
      <c r="G2" s="208"/>
      <c r="H2" s="208"/>
      <c r="I2" s="208"/>
      <c r="J2" s="208"/>
      <c r="K2" s="208"/>
      <c r="L2" s="209"/>
    </row>
    <row r="3" spans="1:12" s="13" customFormat="1" x14ac:dyDescent="0.2">
      <c r="A3" s="201" t="s">
        <v>1748</v>
      </c>
      <c r="B3" s="202"/>
      <c r="C3" s="202"/>
      <c r="D3" s="202"/>
      <c r="E3" s="202"/>
      <c r="F3" s="202"/>
      <c r="G3" s="202"/>
      <c r="H3" s="202"/>
      <c r="I3" s="202"/>
      <c r="J3" s="202"/>
      <c r="K3" s="202"/>
      <c r="L3" s="203"/>
    </row>
    <row r="4" spans="1:12" s="13" customFormat="1" x14ac:dyDescent="0.2">
      <c r="A4" s="187" t="s">
        <v>650</v>
      </c>
      <c r="B4" s="188"/>
      <c r="C4" s="188"/>
      <c r="D4" s="188"/>
      <c r="E4" s="188"/>
      <c r="F4" s="188"/>
      <c r="G4" s="188"/>
      <c r="H4" s="188"/>
      <c r="I4" s="188"/>
      <c r="J4" s="188"/>
      <c r="K4" s="188"/>
      <c r="L4" s="189"/>
    </row>
    <row r="5" spans="1:12" ht="51" x14ac:dyDescent="0.2">
      <c r="A5" s="147" t="s">
        <v>11</v>
      </c>
      <c r="B5" s="116" t="s">
        <v>212</v>
      </c>
      <c r="C5" s="116" t="s">
        <v>651</v>
      </c>
      <c r="D5" s="116" t="s">
        <v>1717</v>
      </c>
      <c r="E5" s="116" t="s">
        <v>652</v>
      </c>
      <c r="F5" s="116" t="s">
        <v>1718</v>
      </c>
      <c r="G5" s="116" t="s">
        <v>1719</v>
      </c>
      <c r="H5" s="116" t="s">
        <v>1714</v>
      </c>
      <c r="I5" s="148" t="s">
        <v>1716</v>
      </c>
      <c r="J5" s="148" t="s">
        <v>1715</v>
      </c>
      <c r="K5" s="149" t="s">
        <v>744</v>
      </c>
      <c r="L5" s="150" t="s">
        <v>743</v>
      </c>
    </row>
    <row r="6" spans="1:12" x14ac:dyDescent="0.2">
      <c r="A6" s="111" t="s">
        <v>9</v>
      </c>
      <c r="B6" s="22" t="s">
        <v>213</v>
      </c>
      <c r="C6" s="23">
        <v>79955</v>
      </c>
      <c r="D6" s="27" t="str">
        <f>IF($B6="N/A","N/A",IF(C6&gt;10,"No",IF(C6&lt;-10,"No","Yes")))</f>
        <v>N/A</v>
      </c>
      <c r="E6" s="23">
        <v>76051</v>
      </c>
      <c r="F6" s="27" t="str">
        <f>IF($B6="N/A","N/A",IF(E6&gt;10,"No",IF(E6&lt;-10,"No","Yes")))</f>
        <v>N/A</v>
      </c>
      <c r="G6" s="23">
        <v>72970</v>
      </c>
      <c r="H6" s="27" t="str">
        <f>IF($B6="N/A","N/A",IF(G6&gt;10,"No",IF(G6&lt;-10,"No","Yes")))</f>
        <v>N/A</v>
      </c>
      <c r="I6" s="8">
        <v>-4.88</v>
      </c>
      <c r="J6" s="8">
        <v>-4.05</v>
      </c>
      <c r="K6" s="28" t="s">
        <v>739</v>
      </c>
      <c r="L6" s="112" t="str">
        <f t="shared" ref="L6:L46" si="0">IF(J6="Div by 0", "N/A", IF(K6="N/A","N/A", IF(J6&gt;VALUE(MID(K6,1,2)), "No", IF(J6&lt;-1*VALUE(MID(K6,1,2)), "No", "Yes"))))</f>
        <v>Yes</v>
      </c>
    </row>
    <row r="7" spans="1:12" x14ac:dyDescent="0.2">
      <c r="A7" s="175" t="s">
        <v>10</v>
      </c>
      <c r="B7" s="22" t="s">
        <v>213</v>
      </c>
      <c r="C7" s="23">
        <v>62500</v>
      </c>
      <c r="D7" s="27" t="str">
        <f>IF($B7="N/A","N/A",IF(C7&gt;10,"No",IF(C7&lt;-10,"No","Yes")))</f>
        <v>N/A</v>
      </c>
      <c r="E7" s="23">
        <v>60101</v>
      </c>
      <c r="F7" s="27" t="str">
        <f>IF($B7="N/A","N/A",IF(E7&gt;10,"No",IF(E7&lt;-10,"No","Yes")))</f>
        <v>N/A</v>
      </c>
      <c r="G7" s="23">
        <v>57172</v>
      </c>
      <c r="H7" s="27" t="str">
        <f>IF($B7="N/A","N/A",IF(G7&gt;10,"No",IF(G7&lt;-10,"No","Yes")))</f>
        <v>N/A</v>
      </c>
      <c r="I7" s="8">
        <v>-3.84</v>
      </c>
      <c r="J7" s="8">
        <v>-4.87</v>
      </c>
      <c r="K7" s="28" t="s">
        <v>739</v>
      </c>
      <c r="L7" s="112" t="str">
        <f t="shared" si="0"/>
        <v>Yes</v>
      </c>
    </row>
    <row r="8" spans="1:12" x14ac:dyDescent="0.2">
      <c r="A8" s="175" t="s">
        <v>91</v>
      </c>
      <c r="B8" s="5" t="s">
        <v>297</v>
      </c>
      <c r="C8" s="4">
        <v>78.168970045999998</v>
      </c>
      <c r="D8" s="27" t="str">
        <f>IF($B8="N/A","N/A",IF(C8&gt;90,"No",IF(C8&lt;65,"No","Yes")))</f>
        <v>Yes</v>
      </c>
      <c r="E8" s="4">
        <v>79.027231725999997</v>
      </c>
      <c r="F8" s="27" t="str">
        <f>IF($B8="N/A","N/A",IF(E8&gt;90,"No",IF(E8&lt;65,"No","Yes")))</f>
        <v>Yes</v>
      </c>
      <c r="G8" s="4">
        <v>78.350006852000007</v>
      </c>
      <c r="H8" s="27" t="str">
        <f>IF($B8="N/A","N/A",IF(G8&gt;90,"No",IF(G8&lt;65,"No","Yes")))</f>
        <v>Yes</v>
      </c>
      <c r="I8" s="8">
        <v>1.0980000000000001</v>
      </c>
      <c r="J8" s="8">
        <v>-0.85699999999999998</v>
      </c>
      <c r="K8" s="28" t="s">
        <v>739</v>
      </c>
      <c r="L8" s="112" t="str">
        <f t="shared" si="0"/>
        <v>Yes</v>
      </c>
    </row>
    <row r="9" spans="1:12" x14ac:dyDescent="0.2">
      <c r="A9" s="175" t="s">
        <v>92</v>
      </c>
      <c r="B9" s="5" t="s">
        <v>298</v>
      </c>
      <c r="C9" s="4">
        <v>78.804735416</v>
      </c>
      <c r="D9" s="27" t="str">
        <f>IF($B9="N/A","N/A",IF(C9&gt;100,"No",IF(C9&lt;90,"No","Yes")))</f>
        <v>No</v>
      </c>
      <c r="E9" s="4">
        <v>83.511315221999993</v>
      </c>
      <c r="F9" s="27" t="str">
        <f>IF($B9="N/A","N/A",IF(E9&gt;100,"No",IF(E9&lt;90,"No","Yes")))</f>
        <v>No</v>
      </c>
      <c r="G9" s="4">
        <v>88.878488270000005</v>
      </c>
      <c r="H9" s="27" t="str">
        <f>IF($B9="N/A","N/A",IF(G9&gt;100,"No",IF(G9&lt;90,"No","Yes")))</f>
        <v>No</v>
      </c>
      <c r="I9" s="8">
        <v>5.9720000000000004</v>
      </c>
      <c r="J9" s="8">
        <v>6.4269999999999996</v>
      </c>
      <c r="K9" s="28" t="s">
        <v>739</v>
      </c>
      <c r="L9" s="112" t="str">
        <f t="shared" si="0"/>
        <v>Yes</v>
      </c>
    </row>
    <row r="10" spans="1:12" x14ac:dyDescent="0.2">
      <c r="A10" s="175" t="s">
        <v>93</v>
      </c>
      <c r="B10" s="5" t="s">
        <v>299</v>
      </c>
      <c r="C10" s="4">
        <v>82.680631048999999</v>
      </c>
      <c r="D10" s="27" t="str">
        <f>IF($B10="N/A","N/A",IF(C10&gt;100,"No",IF(C10&lt;85,"No","Yes")))</f>
        <v>No</v>
      </c>
      <c r="E10" s="4">
        <v>82.740004275999993</v>
      </c>
      <c r="F10" s="27" t="str">
        <f>IF($B10="N/A","N/A",IF(E10&gt;100,"No",IF(E10&lt;85,"No","Yes")))</f>
        <v>No</v>
      </c>
      <c r="G10" s="4">
        <v>91.025293411000007</v>
      </c>
      <c r="H10" s="27" t="str">
        <f>IF($B10="N/A","N/A",IF(G10&gt;100,"No",IF(G10&lt;85,"No","Yes")))</f>
        <v>Yes</v>
      </c>
      <c r="I10" s="8">
        <v>7.1800000000000003E-2</v>
      </c>
      <c r="J10" s="8">
        <v>10.01</v>
      </c>
      <c r="K10" s="28" t="s">
        <v>739</v>
      </c>
      <c r="L10" s="112" t="str">
        <f t="shared" si="0"/>
        <v>Yes</v>
      </c>
    </row>
    <row r="11" spans="1:12" x14ac:dyDescent="0.2">
      <c r="A11" s="175" t="s">
        <v>94</v>
      </c>
      <c r="B11" s="5" t="s">
        <v>300</v>
      </c>
      <c r="C11" s="4">
        <v>64.849789607999995</v>
      </c>
      <c r="D11" s="27" t="str">
        <f>IF($B11="N/A","N/A",IF(C11&gt;100,"No",IF(C11&lt;80,"No","Yes")))</f>
        <v>No</v>
      </c>
      <c r="E11" s="4">
        <v>67.193355616000005</v>
      </c>
      <c r="F11" s="27" t="str">
        <f>IF($B11="N/A","N/A",IF(E11&gt;100,"No",IF(E11&lt;80,"No","Yes")))</f>
        <v>No</v>
      </c>
      <c r="G11" s="4">
        <v>62.602589051999999</v>
      </c>
      <c r="H11" s="27" t="str">
        <f>IF($B11="N/A","N/A",IF(G11&gt;100,"No",IF(G11&lt;80,"No","Yes")))</f>
        <v>No</v>
      </c>
      <c r="I11" s="8">
        <v>3.6139999999999999</v>
      </c>
      <c r="J11" s="8">
        <v>-6.83</v>
      </c>
      <c r="K11" s="28" t="s">
        <v>739</v>
      </c>
      <c r="L11" s="112" t="str">
        <f t="shared" si="0"/>
        <v>Yes</v>
      </c>
    </row>
    <row r="12" spans="1:12" x14ac:dyDescent="0.2">
      <c r="A12" s="175" t="s">
        <v>95</v>
      </c>
      <c r="B12" s="5" t="s">
        <v>300</v>
      </c>
      <c r="C12" s="4">
        <v>73.853294503000001</v>
      </c>
      <c r="D12" s="27" t="str">
        <f>IF($B12="N/A","N/A",IF(C12&gt;100,"No",IF(C12&lt;80,"No","Yes")))</f>
        <v>No</v>
      </c>
      <c r="E12" s="4">
        <v>69.379736176999998</v>
      </c>
      <c r="F12" s="27" t="str">
        <f>IF($B12="N/A","N/A",IF(E12&gt;100,"No",IF(E12&lt;80,"No","Yes")))</f>
        <v>No</v>
      </c>
      <c r="G12" s="4">
        <v>60.747766022</v>
      </c>
      <c r="H12" s="27" t="str">
        <f>IF($B12="N/A","N/A",IF(G12&gt;100,"No",IF(G12&lt;80,"No","Yes")))</f>
        <v>No</v>
      </c>
      <c r="I12" s="8">
        <v>-6.06</v>
      </c>
      <c r="J12" s="8">
        <v>-12.4</v>
      </c>
      <c r="K12" s="28" t="s">
        <v>739</v>
      </c>
      <c r="L12" s="112" t="str">
        <f t="shared" si="0"/>
        <v>Yes</v>
      </c>
    </row>
    <row r="13" spans="1:12" x14ac:dyDescent="0.2">
      <c r="A13" s="111" t="s">
        <v>96</v>
      </c>
      <c r="B13" s="22" t="s">
        <v>213</v>
      </c>
      <c r="C13" s="23">
        <v>65971.039999999994</v>
      </c>
      <c r="D13" s="27" t="str">
        <f t="shared" ref="D13:D44" si="1">IF($B13="N/A","N/A",IF(C13&gt;10,"No",IF(C13&lt;-10,"No","Yes")))</f>
        <v>N/A</v>
      </c>
      <c r="E13" s="23">
        <v>67744.2</v>
      </c>
      <c r="F13" s="27" t="str">
        <f t="shared" ref="F13:F44" si="2">IF($B13="N/A","N/A",IF(E13&gt;10,"No",IF(E13&lt;-10,"No","Yes")))</f>
        <v>N/A</v>
      </c>
      <c r="G13" s="23">
        <v>55294.95</v>
      </c>
      <c r="H13" s="27" t="str">
        <f t="shared" ref="H13:H44" si="3">IF($B13="N/A","N/A",IF(G13&gt;10,"No",IF(G13&lt;-10,"No","Yes")))</f>
        <v>N/A</v>
      </c>
      <c r="I13" s="8">
        <v>2.6880000000000002</v>
      </c>
      <c r="J13" s="8">
        <v>-18.399999999999999</v>
      </c>
      <c r="K13" s="28" t="s">
        <v>739</v>
      </c>
      <c r="L13" s="112" t="str">
        <f t="shared" si="0"/>
        <v>Yes</v>
      </c>
    </row>
    <row r="14" spans="1:12" x14ac:dyDescent="0.2">
      <c r="A14" s="111" t="s">
        <v>100</v>
      </c>
      <c r="B14" s="22" t="s">
        <v>213</v>
      </c>
      <c r="C14" s="23">
        <v>21033</v>
      </c>
      <c r="D14" s="27" t="str">
        <f t="shared" si="1"/>
        <v>N/A</v>
      </c>
      <c r="E14" s="23">
        <v>18073</v>
      </c>
      <c r="F14" s="27" t="str">
        <f t="shared" si="2"/>
        <v>N/A</v>
      </c>
      <c r="G14" s="23">
        <v>17093</v>
      </c>
      <c r="H14" s="27" t="str">
        <f t="shared" si="3"/>
        <v>N/A</v>
      </c>
      <c r="I14" s="8">
        <v>-14.1</v>
      </c>
      <c r="J14" s="8">
        <v>-5.42</v>
      </c>
      <c r="K14" s="28" t="s">
        <v>739</v>
      </c>
      <c r="L14" s="112" t="str">
        <f t="shared" si="0"/>
        <v>Yes</v>
      </c>
    </row>
    <row r="15" spans="1:12" x14ac:dyDescent="0.2">
      <c r="A15" s="111" t="s">
        <v>991</v>
      </c>
      <c r="B15" s="22" t="s">
        <v>213</v>
      </c>
      <c r="C15" s="23">
        <v>4008</v>
      </c>
      <c r="D15" s="27" t="str">
        <f t="shared" si="1"/>
        <v>N/A</v>
      </c>
      <c r="E15" s="23">
        <v>3792</v>
      </c>
      <c r="F15" s="27" t="str">
        <f t="shared" si="2"/>
        <v>N/A</v>
      </c>
      <c r="G15" s="23">
        <v>3938</v>
      </c>
      <c r="H15" s="27" t="str">
        <f t="shared" si="3"/>
        <v>N/A</v>
      </c>
      <c r="I15" s="8">
        <v>-5.39</v>
      </c>
      <c r="J15" s="8">
        <v>3.85</v>
      </c>
      <c r="K15" s="28" t="s">
        <v>739</v>
      </c>
      <c r="L15" s="112" t="str">
        <f t="shared" si="0"/>
        <v>Yes</v>
      </c>
    </row>
    <row r="16" spans="1:12" x14ac:dyDescent="0.2">
      <c r="A16" s="111" t="s">
        <v>992</v>
      </c>
      <c r="B16" s="22" t="s">
        <v>213</v>
      </c>
      <c r="C16" s="23">
        <v>3228</v>
      </c>
      <c r="D16" s="27" t="str">
        <f t="shared" si="1"/>
        <v>N/A</v>
      </c>
      <c r="E16" s="23">
        <v>2672</v>
      </c>
      <c r="F16" s="27" t="str">
        <f t="shared" si="2"/>
        <v>N/A</v>
      </c>
      <c r="G16" s="23">
        <v>3205</v>
      </c>
      <c r="H16" s="27" t="str">
        <f t="shared" si="3"/>
        <v>N/A</v>
      </c>
      <c r="I16" s="8">
        <v>-17.2</v>
      </c>
      <c r="J16" s="8">
        <v>19.95</v>
      </c>
      <c r="K16" s="28" t="s">
        <v>739</v>
      </c>
      <c r="L16" s="112" t="str">
        <f t="shared" si="0"/>
        <v>Yes</v>
      </c>
    </row>
    <row r="17" spans="1:12" x14ac:dyDescent="0.2">
      <c r="A17" s="111" t="s">
        <v>993</v>
      </c>
      <c r="B17" s="22" t="s">
        <v>213</v>
      </c>
      <c r="C17" s="23">
        <v>217</v>
      </c>
      <c r="D17" s="27" t="str">
        <f t="shared" si="1"/>
        <v>N/A</v>
      </c>
      <c r="E17" s="23">
        <v>194</v>
      </c>
      <c r="F17" s="27" t="str">
        <f t="shared" si="2"/>
        <v>N/A</v>
      </c>
      <c r="G17" s="23">
        <v>325</v>
      </c>
      <c r="H17" s="27" t="str">
        <f t="shared" si="3"/>
        <v>N/A</v>
      </c>
      <c r="I17" s="8">
        <v>-10.6</v>
      </c>
      <c r="J17" s="8">
        <v>67.53</v>
      </c>
      <c r="K17" s="28" t="s">
        <v>739</v>
      </c>
      <c r="L17" s="112" t="str">
        <f t="shared" si="0"/>
        <v>No</v>
      </c>
    </row>
    <row r="18" spans="1:12" x14ac:dyDescent="0.2">
      <c r="A18" s="111" t="s">
        <v>994</v>
      </c>
      <c r="B18" s="22" t="s">
        <v>213</v>
      </c>
      <c r="C18" s="23">
        <v>8917</v>
      </c>
      <c r="D18" s="27" t="str">
        <f t="shared" si="1"/>
        <v>N/A</v>
      </c>
      <c r="E18" s="23">
        <v>8558</v>
      </c>
      <c r="F18" s="27" t="str">
        <f t="shared" si="2"/>
        <v>N/A</v>
      </c>
      <c r="G18" s="23">
        <v>8724</v>
      </c>
      <c r="H18" s="27" t="str">
        <f t="shared" si="3"/>
        <v>N/A</v>
      </c>
      <c r="I18" s="8">
        <v>-4.03</v>
      </c>
      <c r="J18" s="8">
        <v>1.94</v>
      </c>
      <c r="K18" s="28" t="s">
        <v>739</v>
      </c>
      <c r="L18" s="112" t="str">
        <f t="shared" si="0"/>
        <v>Yes</v>
      </c>
    </row>
    <row r="19" spans="1:12" x14ac:dyDescent="0.2">
      <c r="A19" s="111" t="s">
        <v>995</v>
      </c>
      <c r="B19" s="22" t="s">
        <v>213</v>
      </c>
      <c r="C19" s="23">
        <v>4663</v>
      </c>
      <c r="D19" s="27" t="str">
        <f t="shared" si="1"/>
        <v>N/A</v>
      </c>
      <c r="E19" s="23">
        <v>2857</v>
      </c>
      <c r="F19" s="27" t="str">
        <f t="shared" si="2"/>
        <v>N/A</v>
      </c>
      <c r="G19" s="23">
        <v>901</v>
      </c>
      <c r="H19" s="27" t="str">
        <f t="shared" si="3"/>
        <v>N/A</v>
      </c>
      <c r="I19" s="8">
        <v>-38.700000000000003</v>
      </c>
      <c r="J19" s="8">
        <v>-68.5</v>
      </c>
      <c r="K19" s="28" t="s">
        <v>739</v>
      </c>
      <c r="L19" s="112" t="str">
        <f t="shared" si="0"/>
        <v>No</v>
      </c>
    </row>
    <row r="20" spans="1:12" x14ac:dyDescent="0.2">
      <c r="A20" s="111" t="s">
        <v>101</v>
      </c>
      <c r="B20" s="22" t="s">
        <v>213</v>
      </c>
      <c r="C20" s="23">
        <v>37715</v>
      </c>
      <c r="D20" s="27" t="str">
        <f t="shared" si="1"/>
        <v>N/A</v>
      </c>
      <c r="E20" s="23">
        <v>37416</v>
      </c>
      <c r="F20" s="27" t="str">
        <f t="shared" si="2"/>
        <v>N/A</v>
      </c>
      <c r="G20" s="23">
        <v>25817</v>
      </c>
      <c r="H20" s="27" t="str">
        <f t="shared" si="3"/>
        <v>N/A</v>
      </c>
      <c r="I20" s="8">
        <v>-0.79300000000000004</v>
      </c>
      <c r="J20" s="8">
        <v>-31</v>
      </c>
      <c r="K20" s="28" t="s">
        <v>739</v>
      </c>
      <c r="L20" s="112" t="str">
        <f t="shared" si="0"/>
        <v>No</v>
      </c>
    </row>
    <row r="21" spans="1:12" x14ac:dyDescent="0.2">
      <c r="A21" s="111" t="s">
        <v>996</v>
      </c>
      <c r="B21" s="22" t="s">
        <v>213</v>
      </c>
      <c r="C21" s="23">
        <v>26273</v>
      </c>
      <c r="D21" s="27" t="str">
        <f t="shared" si="1"/>
        <v>N/A</v>
      </c>
      <c r="E21" s="23">
        <v>26183</v>
      </c>
      <c r="F21" s="27" t="str">
        <f t="shared" si="2"/>
        <v>N/A</v>
      </c>
      <c r="G21" s="23">
        <v>15390</v>
      </c>
      <c r="H21" s="27" t="str">
        <f t="shared" si="3"/>
        <v>N/A</v>
      </c>
      <c r="I21" s="8">
        <v>-0.34300000000000003</v>
      </c>
      <c r="J21" s="8">
        <v>-41.2</v>
      </c>
      <c r="K21" s="28" t="s">
        <v>739</v>
      </c>
      <c r="L21" s="112" t="str">
        <f t="shared" si="0"/>
        <v>No</v>
      </c>
    </row>
    <row r="22" spans="1:12" x14ac:dyDescent="0.2">
      <c r="A22" s="111" t="s">
        <v>997</v>
      </c>
      <c r="B22" s="22" t="s">
        <v>213</v>
      </c>
      <c r="C22" s="23">
        <v>1156</v>
      </c>
      <c r="D22" s="27" t="str">
        <f t="shared" si="1"/>
        <v>N/A</v>
      </c>
      <c r="E22" s="23">
        <v>1131</v>
      </c>
      <c r="F22" s="27" t="str">
        <f t="shared" si="2"/>
        <v>N/A</v>
      </c>
      <c r="G22" s="23">
        <v>1151</v>
      </c>
      <c r="H22" s="27" t="str">
        <f t="shared" si="3"/>
        <v>N/A</v>
      </c>
      <c r="I22" s="8">
        <v>-2.16</v>
      </c>
      <c r="J22" s="8">
        <v>1.768</v>
      </c>
      <c r="K22" s="28" t="s">
        <v>739</v>
      </c>
      <c r="L22" s="112" t="str">
        <f t="shared" si="0"/>
        <v>Yes</v>
      </c>
    </row>
    <row r="23" spans="1:12" x14ac:dyDescent="0.2">
      <c r="A23" s="111" t="s">
        <v>998</v>
      </c>
      <c r="B23" s="22" t="s">
        <v>213</v>
      </c>
      <c r="C23" s="23">
        <v>779</v>
      </c>
      <c r="D23" s="27" t="str">
        <f t="shared" si="1"/>
        <v>N/A</v>
      </c>
      <c r="E23" s="23">
        <v>714</v>
      </c>
      <c r="F23" s="27" t="str">
        <f t="shared" si="2"/>
        <v>N/A</v>
      </c>
      <c r="G23" s="23">
        <v>625</v>
      </c>
      <c r="H23" s="27" t="str">
        <f t="shared" si="3"/>
        <v>N/A</v>
      </c>
      <c r="I23" s="8">
        <v>-8.34</v>
      </c>
      <c r="J23" s="8">
        <v>-12.5</v>
      </c>
      <c r="K23" s="28" t="s">
        <v>739</v>
      </c>
      <c r="L23" s="112" t="str">
        <f t="shared" si="0"/>
        <v>Yes</v>
      </c>
    </row>
    <row r="24" spans="1:12" x14ac:dyDescent="0.2">
      <c r="A24" s="111" t="s">
        <v>999</v>
      </c>
      <c r="B24" s="22" t="s">
        <v>213</v>
      </c>
      <c r="C24" s="23">
        <v>9507</v>
      </c>
      <c r="D24" s="27" t="str">
        <f t="shared" si="1"/>
        <v>N/A</v>
      </c>
      <c r="E24" s="23">
        <v>9388</v>
      </c>
      <c r="F24" s="27" t="str">
        <f t="shared" si="2"/>
        <v>N/A</v>
      </c>
      <c r="G24" s="23">
        <v>8651</v>
      </c>
      <c r="H24" s="27" t="str">
        <f t="shared" si="3"/>
        <v>N/A</v>
      </c>
      <c r="I24" s="8">
        <v>-1.25</v>
      </c>
      <c r="J24" s="8">
        <v>-7.85</v>
      </c>
      <c r="K24" s="28" t="s">
        <v>739</v>
      </c>
      <c r="L24" s="112" t="str">
        <f t="shared" si="0"/>
        <v>Yes</v>
      </c>
    </row>
    <row r="25" spans="1:12" x14ac:dyDescent="0.2">
      <c r="A25" s="111" t="s">
        <v>1000</v>
      </c>
      <c r="B25" s="22" t="s">
        <v>213</v>
      </c>
      <c r="C25" s="23">
        <v>0</v>
      </c>
      <c r="D25" s="27" t="str">
        <f t="shared" si="1"/>
        <v>N/A</v>
      </c>
      <c r="E25" s="23">
        <v>0</v>
      </c>
      <c r="F25" s="27" t="str">
        <f t="shared" si="2"/>
        <v>N/A</v>
      </c>
      <c r="G25" s="23">
        <v>0</v>
      </c>
      <c r="H25" s="27" t="str">
        <f t="shared" si="3"/>
        <v>N/A</v>
      </c>
      <c r="I25" s="8" t="s">
        <v>1749</v>
      </c>
      <c r="J25" s="8" t="s">
        <v>1749</v>
      </c>
      <c r="K25" s="28" t="s">
        <v>739</v>
      </c>
      <c r="L25" s="112" t="str">
        <f t="shared" si="0"/>
        <v>N/A</v>
      </c>
    </row>
    <row r="26" spans="1:12" x14ac:dyDescent="0.2">
      <c r="A26" s="111" t="s">
        <v>104</v>
      </c>
      <c r="B26" s="22" t="s">
        <v>213</v>
      </c>
      <c r="C26" s="23">
        <v>10219</v>
      </c>
      <c r="D26" s="27" t="str">
        <f t="shared" si="1"/>
        <v>N/A</v>
      </c>
      <c r="E26" s="23">
        <v>9873</v>
      </c>
      <c r="F26" s="27" t="str">
        <f t="shared" si="2"/>
        <v>N/A</v>
      </c>
      <c r="G26" s="23">
        <v>11819</v>
      </c>
      <c r="H26" s="27" t="str">
        <f t="shared" si="3"/>
        <v>N/A</v>
      </c>
      <c r="I26" s="8">
        <v>-3.39</v>
      </c>
      <c r="J26" s="8">
        <v>19.71</v>
      </c>
      <c r="K26" s="28" t="s">
        <v>739</v>
      </c>
      <c r="L26" s="112" t="str">
        <f t="shared" si="0"/>
        <v>Yes</v>
      </c>
    </row>
    <row r="27" spans="1:12" x14ac:dyDescent="0.2">
      <c r="A27" s="111" t="s">
        <v>1001</v>
      </c>
      <c r="B27" s="22" t="s">
        <v>213</v>
      </c>
      <c r="C27" s="23">
        <v>127</v>
      </c>
      <c r="D27" s="27" t="str">
        <f t="shared" si="1"/>
        <v>N/A</v>
      </c>
      <c r="E27" s="23">
        <v>90</v>
      </c>
      <c r="F27" s="27" t="str">
        <f t="shared" si="2"/>
        <v>N/A</v>
      </c>
      <c r="G27" s="23">
        <v>226</v>
      </c>
      <c r="H27" s="27" t="str">
        <f t="shared" si="3"/>
        <v>N/A</v>
      </c>
      <c r="I27" s="8">
        <v>-29.1</v>
      </c>
      <c r="J27" s="8">
        <v>151.1</v>
      </c>
      <c r="K27" s="28" t="s">
        <v>739</v>
      </c>
      <c r="L27" s="112" t="str">
        <f t="shared" si="0"/>
        <v>No</v>
      </c>
    </row>
    <row r="28" spans="1:12" x14ac:dyDescent="0.2">
      <c r="A28" s="111" t="s">
        <v>1002</v>
      </c>
      <c r="B28" s="22" t="s">
        <v>213</v>
      </c>
      <c r="C28" s="23">
        <v>0</v>
      </c>
      <c r="D28" s="27" t="str">
        <f t="shared" si="1"/>
        <v>N/A</v>
      </c>
      <c r="E28" s="23">
        <v>0</v>
      </c>
      <c r="F28" s="27" t="str">
        <f t="shared" si="2"/>
        <v>N/A</v>
      </c>
      <c r="G28" s="23">
        <v>0</v>
      </c>
      <c r="H28" s="27" t="str">
        <f t="shared" si="3"/>
        <v>N/A</v>
      </c>
      <c r="I28" s="8" t="s">
        <v>1749</v>
      </c>
      <c r="J28" s="8" t="s">
        <v>1749</v>
      </c>
      <c r="K28" s="28" t="s">
        <v>739</v>
      </c>
      <c r="L28" s="112" t="str">
        <f t="shared" si="0"/>
        <v>N/A</v>
      </c>
    </row>
    <row r="29" spans="1:12" x14ac:dyDescent="0.2">
      <c r="A29" s="111" t="s">
        <v>1003</v>
      </c>
      <c r="B29" s="22" t="s">
        <v>213</v>
      </c>
      <c r="C29" s="23">
        <v>0</v>
      </c>
      <c r="D29" s="27" t="str">
        <f t="shared" si="1"/>
        <v>N/A</v>
      </c>
      <c r="E29" s="23">
        <v>0</v>
      </c>
      <c r="F29" s="27" t="str">
        <f t="shared" si="2"/>
        <v>N/A</v>
      </c>
      <c r="G29" s="84">
        <v>0</v>
      </c>
      <c r="H29" s="27" t="str">
        <f t="shared" si="3"/>
        <v>N/A</v>
      </c>
      <c r="I29" s="8" t="s">
        <v>1749</v>
      </c>
      <c r="J29" s="8" t="s">
        <v>1749</v>
      </c>
      <c r="K29" s="28" t="s">
        <v>739</v>
      </c>
      <c r="L29" s="112" t="str">
        <f t="shared" si="0"/>
        <v>N/A</v>
      </c>
    </row>
    <row r="30" spans="1:12" x14ac:dyDescent="0.2">
      <c r="A30" s="111" t="s">
        <v>1004</v>
      </c>
      <c r="B30" s="22" t="s">
        <v>213</v>
      </c>
      <c r="C30" s="23">
        <v>2018</v>
      </c>
      <c r="D30" s="27" t="str">
        <f t="shared" si="1"/>
        <v>N/A</v>
      </c>
      <c r="E30" s="23">
        <v>2249</v>
      </c>
      <c r="F30" s="27" t="str">
        <f t="shared" si="2"/>
        <v>N/A</v>
      </c>
      <c r="G30" s="23">
        <v>2878</v>
      </c>
      <c r="H30" s="27" t="str">
        <f t="shared" si="3"/>
        <v>N/A</v>
      </c>
      <c r="I30" s="8">
        <v>11.45</v>
      </c>
      <c r="J30" s="8">
        <v>27.97</v>
      </c>
      <c r="K30" s="28" t="s">
        <v>739</v>
      </c>
      <c r="L30" s="112" t="str">
        <f t="shared" si="0"/>
        <v>Yes</v>
      </c>
    </row>
    <row r="31" spans="1:12" x14ac:dyDescent="0.2">
      <c r="A31" s="111" t="s">
        <v>1005</v>
      </c>
      <c r="B31" s="22" t="s">
        <v>213</v>
      </c>
      <c r="C31" s="23">
        <v>386</v>
      </c>
      <c r="D31" s="27" t="str">
        <f t="shared" si="1"/>
        <v>N/A</v>
      </c>
      <c r="E31" s="23">
        <v>302</v>
      </c>
      <c r="F31" s="27" t="str">
        <f t="shared" si="2"/>
        <v>N/A</v>
      </c>
      <c r="G31" s="23">
        <v>371</v>
      </c>
      <c r="H31" s="27" t="str">
        <f t="shared" si="3"/>
        <v>N/A</v>
      </c>
      <c r="I31" s="8">
        <v>-21.8</v>
      </c>
      <c r="J31" s="8">
        <v>22.85</v>
      </c>
      <c r="K31" s="28" t="s">
        <v>739</v>
      </c>
      <c r="L31" s="112" t="str">
        <f t="shared" si="0"/>
        <v>Yes</v>
      </c>
    </row>
    <row r="32" spans="1:12" x14ac:dyDescent="0.2">
      <c r="A32" s="111" t="s">
        <v>1006</v>
      </c>
      <c r="B32" s="22" t="s">
        <v>213</v>
      </c>
      <c r="C32" s="23">
        <v>1281</v>
      </c>
      <c r="D32" s="27" t="str">
        <f t="shared" si="1"/>
        <v>N/A</v>
      </c>
      <c r="E32" s="23">
        <v>1191</v>
      </c>
      <c r="F32" s="27" t="str">
        <f t="shared" si="2"/>
        <v>N/A</v>
      </c>
      <c r="G32" s="23">
        <v>1172</v>
      </c>
      <c r="H32" s="27" t="str">
        <f t="shared" si="3"/>
        <v>N/A</v>
      </c>
      <c r="I32" s="8">
        <v>-7.03</v>
      </c>
      <c r="J32" s="8">
        <v>-1.6</v>
      </c>
      <c r="K32" s="28" t="s">
        <v>739</v>
      </c>
      <c r="L32" s="112" t="str">
        <f t="shared" si="0"/>
        <v>Yes</v>
      </c>
    </row>
    <row r="33" spans="1:12" x14ac:dyDescent="0.2">
      <c r="A33" s="111" t="s">
        <v>1007</v>
      </c>
      <c r="B33" s="22" t="s">
        <v>213</v>
      </c>
      <c r="C33" s="23">
        <v>6407</v>
      </c>
      <c r="D33" s="27" t="str">
        <f t="shared" si="1"/>
        <v>N/A</v>
      </c>
      <c r="E33" s="23">
        <v>6041</v>
      </c>
      <c r="F33" s="27" t="str">
        <f t="shared" si="2"/>
        <v>N/A</v>
      </c>
      <c r="G33" s="23">
        <v>7172</v>
      </c>
      <c r="H33" s="27" t="str">
        <f t="shared" si="3"/>
        <v>N/A</v>
      </c>
      <c r="I33" s="8">
        <v>-5.71</v>
      </c>
      <c r="J33" s="8">
        <v>18.72</v>
      </c>
      <c r="K33" s="28" t="s">
        <v>739</v>
      </c>
      <c r="L33" s="112" t="str">
        <f t="shared" si="0"/>
        <v>Yes</v>
      </c>
    </row>
    <row r="34" spans="1:12" x14ac:dyDescent="0.2">
      <c r="A34" s="111" t="s">
        <v>105</v>
      </c>
      <c r="B34" s="22" t="s">
        <v>213</v>
      </c>
      <c r="C34" s="23">
        <v>10988</v>
      </c>
      <c r="D34" s="27" t="str">
        <f t="shared" si="1"/>
        <v>N/A</v>
      </c>
      <c r="E34" s="23">
        <v>10689</v>
      </c>
      <c r="F34" s="27" t="str">
        <f t="shared" si="2"/>
        <v>N/A</v>
      </c>
      <c r="G34" s="23">
        <v>18241</v>
      </c>
      <c r="H34" s="27" t="str">
        <f t="shared" si="3"/>
        <v>N/A</v>
      </c>
      <c r="I34" s="8">
        <v>-2.72</v>
      </c>
      <c r="J34" s="8">
        <v>70.650000000000006</v>
      </c>
      <c r="K34" s="28" t="s">
        <v>739</v>
      </c>
      <c r="L34" s="112" t="str">
        <f t="shared" si="0"/>
        <v>No</v>
      </c>
    </row>
    <row r="35" spans="1:12" x14ac:dyDescent="0.2">
      <c r="A35" s="111" t="s">
        <v>1008</v>
      </c>
      <c r="B35" s="22" t="s">
        <v>213</v>
      </c>
      <c r="C35" s="23">
        <v>114</v>
      </c>
      <c r="D35" s="27" t="str">
        <f t="shared" si="1"/>
        <v>N/A</v>
      </c>
      <c r="E35" s="23">
        <v>120</v>
      </c>
      <c r="F35" s="27" t="str">
        <f t="shared" si="2"/>
        <v>N/A</v>
      </c>
      <c r="G35" s="23">
        <v>190</v>
      </c>
      <c r="H35" s="27" t="str">
        <f t="shared" si="3"/>
        <v>N/A</v>
      </c>
      <c r="I35" s="8">
        <v>5.2629999999999999</v>
      </c>
      <c r="J35" s="8">
        <v>58.33</v>
      </c>
      <c r="K35" s="28" t="s">
        <v>739</v>
      </c>
      <c r="L35" s="112" t="str">
        <f t="shared" si="0"/>
        <v>No</v>
      </c>
    </row>
    <row r="36" spans="1:12" x14ac:dyDescent="0.2">
      <c r="A36" s="111" t="s">
        <v>1009</v>
      </c>
      <c r="B36" s="22" t="s">
        <v>213</v>
      </c>
      <c r="C36" s="23">
        <v>0</v>
      </c>
      <c r="D36" s="27" t="str">
        <f t="shared" si="1"/>
        <v>N/A</v>
      </c>
      <c r="E36" s="23">
        <v>0</v>
      </c>
      <c r="F36" s="27" t="str">
        <f t="shared" si="2"/>
        <v>N/A</v>
      </c>
      <c r="G36" s="23">
        <v>0</v>
      </c>
      <c r="H36" s="27" t="str">
        <f t="shared" si="3"/>
        <v>N/A</v>
      </c>
      <c r="I36" s="8" t="s">
        <v>1749</v>
      </c>
      <c r="J36" s="8" t="s">
        <v>1749</v>
      </c>
      <c r="K36" s="28" t="s">
        <v>739</v>
      </c>
      <c r="L36" s="112" t="str">
        <f t="shared" si="0"/>
        <v>N/A</v>
      </c>
    </row>
    <row r="37" spans="1:12" x14ac:dyDescent="0.2">
      <c r="A37" s="111" t="s">
        <v>1010</v>
      </c>
      <c r="B37" s="22" t="s">
        <v>213</v>
      </c>
      <c r="C37" s="23">
        <v>11</v>
      </c>
      <c r="D37" s="27" t="str">
        <f t="shared" si="1"/>
        <v>N/A</v>
      </c>
      <c r="E37" s="23">
        <v>11</v>
      </c>
      <c r="F37" s="27" t="str">
        <f t="shared" si="2"/>
        <v>N/A</v>
      </c>
      <c r="G37" s="23">
        <v>11</v>
      </c>
      <c r="H37" s="27" t="str">
        <f t="shared" si="3"/>
        <v>N/A</v>
      </c>
      <c r="I37" s="8">
        <v>0</v>
      </c>
      <c r="J37" s="8">
        <v>0</v>
      </c>
      <c r="K37" s="28" t="s">
        <v>739</v>
      </c>
      <c r="L37" s="112" t="str">
        <f t="shared" si="0"/>
        <v>Yes</v>
      </c>
    </row>
    <row r="38" spans="1:12" x14ac:dyDescent="0.2">
      <c r="A38" s="111" t="s">
        <v>1011</v>
      </c>
      <c r="B38" s="22" t="s">
        <v>213</v>
      </c>
      <c r="C38" s="23">
        <v>175</v>
      </c>
      <c r="D38" s="27" t="str">
        <f t="shared" si="1"/>
        <v>N/A</v>
      </c>
      <c r="E38" s="23">
        <v>138</v>
      </c>
      <c r="F38" s="27" t="str">
        <f t="shared" si="2"/>
        <v>N/A</v>
      </c>
      <c r="G38" s="23">
        <v>162</v>
      </c>
      <c r="H38" s="27" t="str">
        <f t="shared" si="3"/>
        <v>N/A</v>
      </c>
      <c r="I38" s="8">
        <v>-21.1</v>
      </c>
      <c r="J38" s="8">
        <v>17.39</v>
      </c>
      <c r="K38" s="28" t="s">
        <v>739</v>
      </c>
      <c r="L38" s="112" t="str">
        <f t="shared" si="0"/>
        <v>Yes</v>
      </c>
    </row>
    <row r="39" spans="1:12" x14ac:dyDescent="0.2">
      <c r="A39" s="111" t="s">
        <v>1012</v>
      </c>
      <c r="B39" s="22" t="s">
        <v>213</v>
      </c>
      <c r="C39" s="23">
        <v>1467</v>
      </c>
      <c r="D39" s="27" t="str">
        <f t="shared" si="1"/>
        <v>N/A</v>
      </c>
      <c r="E39" s="23">
        <v>1527</v>
      </c>
      <c r="F39" s="27" t="str">
        <f t="shared" si="2"/>
        <v>N/A</v>
      </c>
      <c r="G39" s="23">
        <v>1848</v>
      </c>
      <c r="H39" s="27" t="str">
        <f t="shared" si="3"/>
        <v>N/A</v>
      </c>
      <c r="I39" s="8">
        <v>4.09</v>
      </c>
      <c r="J39" s="8">
        <v>21.02</v>
      </c>
      <c r="K39" s="28" t="s">
        <v>739</v>
      </c>
      <c r="L39" s="112" t="str">
        <f t="shared" si="0"/>
        <v>Yes</v>
      </c>
    </row>
    <row r="40" spans="1:12" x14ac:dyDescent="0.2">
      <c r="A40" s="111" t="s">
        <v>1013</v>
      </c>
      <c r="B40" s="22" t="s">
        <v>213</v>
      </c>
      <c r="C40" s="23">
        <v>9229</v>
      </c>
      <c r="D40" s="27" t="str">
        <f t="shared" si="1"/>
        <v>N/A</v>
      </c>
      <c r="E40" s="23">
        <v>8901</v>
      </c>
      <c r="F40" s="27" t="str">
        <f t="shared" si="2"/>
        <v>N/A</v>
      </c>
      <c r="G40" s="23">
        <v>16038</v>
      </c>
      <c r="H40" s="27" t="str">
        <f t="shared" si="3"/>
        <v>N/A</v>
      </c>
      <c r="I40" s="8">
        <v>-3.55</v>
      </c>
      <c r="J40" s="8">
        <v>80.180000000000007</v>
      </c>
      <c r="K40" s="28" t="s">
        <v>739</v>
      </c>
      <c r="L40" s="112" t="str">
        <f t="shared" si="0"/>
        <v>No</v>
      </c>
    </row>
    <row r="41" spans="1:12" x14ac:dyDescent="0.2">
      <c r="A41" s="175" t="s">
        <v>84</v>
      </c>
      <c r="B41" s="22" t="s">
        <v>213</v>
      </c>
      <c r="C41" s="29">
        <v>999448518</v>
      </c>
      <c r="D41" s="27" t="str">
        <f t="shared" si="1"/>
        <v>N/A</v>
      </c>
      <c r="E41" s="29">
        <v>946032943</v>
      </c>
      <c r="F41" s="27" t="str">
        <f t="shared" si="2"/>
        <v>N/A</v>
      </c>
      <c r="G41" s="29">
        <v>1016955898</v>
      </c>
      <c r="H41" s="27" t="str">
        <f t="shared" si="3"/>
        <v>N/A</v>
      </c>
      <c r="I41" s="8">
        <v>-5.34</v>
      </c>
      <c r="J41" s="8">
        <v>7.4969999999999999</v>
      </c>
      <c r="K41" s="28" t="s">
        <v>739</v>
      </c>
      <c r="L41" s="112" t="str">
        <f t="shared" si="0"/>
        <v>Yes</v>
      </c>
    </row>
    <row r="42" spans="1:12" x14ac:dyDescent="0.2">
      <c r="A42" s="175" t="s">
        <v>1501</v>
      </c>
      <c r="B42" s="22" t="s">
        <v>213</v>
      </c>
      <c r="C42" s="29">
        <v>12500.137803</v>
      </c>
      <c r="D42" s="27" t="str">
        <f t="shared" si="1"/>
        <v>N/A</v>
      </c>
      <c r="E42" s="29">
        <v>12439.454352999999</v>
      </c>
      <c r="F42" s="27" t="str">
        <f t="shared" si="2"/>
        <v>N/A</v>
      </c>
      <c r="G42" s="29">
        <v>13936.630095</v>
      </c>
      <c r="H42" s="27" t="str">
        <f t="shared" si="3"/>
        <v>N/A</v>
      </c>
      <c r="I42" s="8">
        <v>-0.48499999999999999</v>
      </c>
      <c r="J42" s="8">
        <v>12.04</v>
      </c>
      <c r="K42" s="28" t="s">
        <v>739</v>
      </c>
      <c r="L42" s="112" t="str">
        <f t="shared" si="0"/>
        <v>Yes</v>
      </c>
    </row>
    <row r="43" spans="1:12" x14ac:dyDescent="0.2">
      <c r="A43" s="175" t="s">
        <v>1502</v>
      </c>
      <c r="B43" s="22" t="s">
        <v>213</v>
      </c>
      <c r="C43" s="29">
        <v>15991.176288000001</v>
      </c>
      <c r="D43" s="27" t="str">
        <f t="shared" si="1"/>
        <v>N/A</v>
      </c>
      <c r="E43" s="29">
        <v>15740.71884</v>
      </c>
      <c r="F43" s="27" t="str">
        <f t="shared" si="2"/>
        <v>N/A</v>
      </c>
      <c r="G43" s="29">
        <v>17787.656510000001</v>
      </c>
      <c r="H43" s="27" t="str">
        <f t="shared" si="3"/>
        <v>N/A</v>
      </c>
      <c r="I43" s="8">
        <v>-1.57</v>
      </c>
      <c r="J43" s="8">
        <v>13</v>
      </c>
      <c r="K43" s="28" t="s">
        <v>739</v>
      </c>
      <c r="L43" s="112" t="str">
        <f t="shared" si="0"/>
        <v>Yes</v>
      </c>
    </row>
    <row r="44" spans="1:12" x14ac:dyDescent="0.2">
      <c r="A44" s="144" t="s">
        <v>107</v>
      </c>
      <c r="B44" s="22" t="s">
        <v>213</v>
      </c>
      <c r="C44" s="29">
        <v>21992</v>
      </c>
      <c r="D44" s="27" t="str">
        <f t="shared" si="1"/>
        <v>N/A</v>
      </c>
      <c r="E44" s="29">
        <v>43394</v>
      </c>
      <c r="F44" s="27" t="str">
        <f t="shared" si="2"/>
        <v>N/A</v>
      </c>
      <c r="G44" s="29">
        <v>948178</v>
      </c>
      <c r="H44" s="27" t="str">
        <f t="shared" si="3"/>
        <v>N/A</v>
      </c>
      <c r="I44" s="8">
        <v>97.32</v>
      </c>
      <c r="J44" s="8">
        <v>2085</v>
      </c>
      <c r="K44" s="28" t="s">
        <v>739</v>
      </c>
      <c r="L44" s="112" t="str">
        <f t="shared" si="0"/>
        <v>No</v>
      </c>
    </row>
    <row r="45" spans="1:12" x14ac:dyDescent="0.2">
      <c r="A45" s="175" t="s">
        <v>158</v>
      </c>
      <c r="B45" s="30" t="s">
        <v>217</v>
      </c>
      <c r="C45" s="1">
        <v>44</v>
      </c>
      <c r="D45" s="27" t="str">
        <f>IF($B45="N/A","N/A",IF(C45&gt;0,"No",IF(C45&lt;0,"No","Yes")))</f>
        <v>No</v>
      </c>
      <c r="E45" s="1">
        <v>34</v>
      </c>
      <c r="F45" s="27" t="str">
        <f>IF($B45="N/A","N/A",IF(E45&gt;0,"No",IF(E45&lt;0,"No","Yes")))</f>
        <v>No</v>
      </c>
      <c r="G45" s="1">
        <v>646</v>
      </c>
      <c r="H45" s="27" t="str">
        <f>IF($B45="N/A","N/A",IF(G45&gt;0,"No",IF(G45&lt;0,"No","Yes")))</f>
        <v>No</v>
      </c>
      <c r="I45" s="8">
        <v>-22.7</v>
      </c>
      <c r="J45" s="8">
        <v>1800</v>
      </c>
      <c r="K45" s="28" t="s">
        <v>739</v>
      </c>
      <c r="L45" s="112" t="str">
        <f t="shared" si="0"/>
        <v>No</v>
      </c>
    </row>
    <row r="46" spans="1:12" x14ac:dyDescent="0.2">
      <c r="A46" s="175" t="s">
        <v>156</v>
      </c>
      <c r="B46" s="22" t="s">
        <v>213</v>
      </c>
      <c r="C46" s="29">
        <v>21992</v>
      </c>
      <c r="D46" s="27" t="str">
        <f t="shared" ref="D46:D47" si="4">IF($B46="N/A","N/A",IF(C46&gt;10,"No",IF(C46&lt;-10,"No","Yes")))</f>
        <v>N/A</v>
      </c>
      <c r="E46" s="29">
        <v>43394</v>
      </c>
      <c r="F46" s="27" t="str">
        <f t="shared" ref="F46:F47" si="5">IF($B46="N/A","N/A",IF(E46&gt;10,"No",IF(E46&lt;-10,"No","Yes")))</f>
        <v>N/A</v>
      </c>
      <c r="G46" s="29">
        <v>948178</v>
      </c>
      <c r="H46" s="27" t="str">
        <f t="shared" ref="H46:H47" si="6">IF($B46="N/A","N/A",IF(G46&gt;10,"No",IF(G46&lt;-10,"No","Yes")))</f>
        <v>N/A</v>
      </c>
      <c r="I46" s="8">
        <v>97.32</v>
      </c>
      <c r="J46" s="8">
        <v>2085</v>
      </c>
      <c r="K46" s="28" t="s">
        <v>739</v>
      </c>
      <c r="L46" s="112" t="str">
        <f t="shared" si="0"/>
        <v>No</v>
      </c>
    </row>
    <row r="47" spans="1:12" x14ac:dyDescent="0.2">
      <c r="A47" s="175" t="s">
        <v>1304</v>
      </c>
      <c r="B47" s="22" t="s">
        <v>213</v>
      </c>
      <c r="C47" s="29">
        <v>499.81818182000001</v>
      </c>
      <c r="D47" s="27" t="str">
        <f t="shared" si="4"/>
        <v>N/A</v>
      </c>
      <c r="E47" s="29">
        <v>1276.2941175999999</v>
      </c>
      <c r="F47" s="27" t="str">
        <f t="shared" si="5"/>
        <v>N/A</v>
      </c>
      <c r="G47" s="29">
        <v>1467.7678019</v>
      </c>
      <c r="H47" s="27" t="str">
        <f t="shared" si="6"/>
        <v>N/A</v>
      </c>
      <c r="I47" s="8">
        <v>155.4</v>
      </c>
      <c r="J47" s="8">
        <v>15</v>
      </c>
      <c r="K47" s="28" t="s">
        <v>739</v>
      </c>
      <c r="L47" s="112" t="str">
        <f>IF(J47="Div by 0", "N/A", IF(OR(J47="N/A",K47="N/A"),"N/A", IF(J47&gt;VALUE(MID(K47,1,2)), "No", IF(J47&lt;-1*VALUE(MID(K47,1,2)), "No", "Yes"))))</f>
        <v>Yes</v>
      </c>
    </row>
    <row r="48" spans="1:12" x14ac:dyDescent="0.2">
      <c r="A48" s="175" t="s">
        <v>1503</v>
      </c>
      <c r="B48" s="22" t="s">
        <v>213</v>
      </c>
      <c r="C48" s="29">
        <v>17848.49584</v>
      </c>
      <c r="D48" s="27" t="str">
        <f t="shared" ref="D48:D74" si="7">IF($B48="N/A","N/A",IF(C48&gt;10,"No",IF(C48&lt;-10,"No","Yes")))</f>
        <v>N/A</v>
      </c>
      <c r="E48" s="29">
        <v>20099.267692000001</v>
      </c>
      <c r="F48" s="27" t="str">
        <f t="shared" ref="F48:F74" si="8">IF($B48="N/A","N/A",IF(E48&gt;10,"No",IF(E48&lt;-10,"No","Yes")))</f>
        <v>N/A</v>
      </c>
      <c r="G48" s="29">
        <v>25312.388873</v>
      </c>
      <c r="H48" s="27" t="str">
        <f t="shared" ref="H48:H74" si="9">IF($B48="N/A","N/A",IF(G48&gt;10,"No",IF(G48&lt;-10,"No","Yes")))</f>
        <v>N/A</v>
      </c>
      <c r="I48" s="8">
        <v>12.61</v>
      </c>
      <c r="J48" s="8">
        <v>25.94</v>
      </c>
      <c r="K48" s="28" t="s">
        <v>739</v>
      </c>
      <c r="L48" s="112" t="str">
        <f t="shared" ref="L48:L74" si="10">IF(J48="Div by 0", "N/A", IF(K48="N/A","N/A", IF(J48&gt;VALUE(MID(K48,1,2)), "No", IF(J48&lt;-1*VALUE(MID(K48,1,2)), "No", "Yes"))))</f>
        <v>Yes</v>
      </c>
    </row>
    <row r="49" spans="1:12" x14ac:dyDescent="0.2">
      <c r="A49" s="175" t="s">
        <v>1504</v>
      </c>
      <c r="B49" s="22" t="s">
        <v>213</v>
      </c>
      <c r="C49" s="29">
        <v>6915.1729041999997</v>
      </c>
      <c r="D49" s="27" t="str">
        <f t="shared" si="7"/>
        <v>N/A</v>
      </c>
      <c r="E49" s="29">
        <v>7733.0440400999996</v>
      </c>
      <c r="F49" s="27" t="str">
        <f t="shared" si="8"/>
        <v>N/A</v>
      </c>
      <c r="G49" s="29">
        <v>8527.7905028000005</v>
      </c>
      <c r="H49" s="27" t="str">
        <f t="shared" si="9"/>
        <v>N/A</v>
      </c>
      <c r="I49" s="8">
        <v>11.83</v>
      </c>
      <c r="J49" s="8">
        <v>10.28</v>
      </c>
      <c r="K49" s="28" t="s">
        <v>739</v>
      </c>
      <c r="L49" s="112" t="str">
        <f t="shared" si="10"/>
        <v>Yes</v>
      </c>
    </row>
    <row r="50" spans="1:12" x14ac:dyDescent="0.2">
      <c r="A50" s="175" t="s">
        <v>1505</v>
      </c>
      <c r="B50" s="22" t="s">
        <v>213</v>
      </c>
      <c r="C50" s="29">
        <v>32296.442379</v>
      </c>
      <c r="D50" s="27" t="str">
        <f t="shared" si="7"/>
        <v>N/A</v>
      </c>
      <c r="E50" s="29">
        <v>35547.122380000001</v>
      </c>
      <c r="F50" s="27" t="str">
        <f t="shared" si="8"/>
        <v>N/A</v>
      </c>
      <c r="G50" s="29">
        <v>37090.412479999999</v>
      </c>
      <c r="H50" s="27" t="str">
        <f t="shared" si="9"/>
        <v>N/A</v>
      </c>
      <c r="I50" s="8">
        <v>10.07</v>
      </c>
      <c r="J50" s="8">
        <v>4.3419999999999996</v>
      </c>
      <c r="K50" s="28" t="s">
        <v>739</v>
      </c>
      <c r="L50" s="112" t="str">
        <f t="shared" si="10"/>
        <v>Yes</v>
      </c>
    </row>
    <row r="51" spans="1:12" x14ac:dyDescent="0.2">
      <c r="A51" s="175" t="s">
        <v>1506</v>
      </c>
      <c r="B51" s="22" t="s">
        <v>213</v>
      </c>
      <c r="C51" s="29">
        <v>989.05069123999999</v>
      </c>
      <c r="D51" s="27" t="str">
        <f t="shared" si="7"/>
        <v>N/A</v>
      </c>
      <c r="E51" s="29">
        <v>1589.7474227</v>
      </c>
      <c r="F51" s="27" t="str">
        <f t="shared" si="8"/>
        <v>N/A</v>
      </c>
      <c r="G51" s="29">
        <v>1727.1692307999999</v>
      </c>
      <c r="H51" s="27" t="str">
        <f t="shared" si="9"/>
        <v>N/A</v>
      </c>
      <c r="I51" s="8">
        <v>60.73</v>
      </c>
      <c r="J51" s="8">
        <v>8.6440000000000001</v>
      </c>
      <c r="K51" s="28" t="s">
        <v>739</v>
      </c>
      <c r="L51" s="112" t="str">
        <f t="shared" si="10"/>
        <v>Yes</v>
      </c>
    </row>
    <row r="52" spans="1:12" x14ac:dyDescent="0.2">
      <c r="A52" s="175" t="s">
        <v>1507</v>
      </c>
      <c r="B52" s="22" t="s">
        <v>213</v>
      </c>
      <c r="C52" s="29">
        <v>27185.598071</v>
      </c>
      <c r="D52" s="27" t="str">
        <f t="shared" si="7"/>
        <v>N/A</v>
      </c>
      <c r="E52" s="29">
        <v>27794.187310000001</v>
      </c>
      <c r="F52" s="27" t="str">
        <f t="shared" si="8"/>
        <v>N/A</v>
      </c>
      <c r="G52" s="29">
        <v>32049.728336</v>
      </c>
      <c r="H52" s="27" t="str">
        <f t="shared" si="9"/>
        <v>N/A</v>
      </c>
      <c r="I52" s="8">
        <v>2.2389999999999999</v>
      </c>
      <c r="J52" s="8">
        <v>15.31</v>
      </c>
      <c r="K52" s="28" t="s">
        <v>739</v>
      </c>
      <c r="L52" s="112" t="str">
        <f t="shared" si="10"/>
        <v>Yes</v>
      </c>
    </row>
    <row r="53" spans="1:12" x14ac:dyDescent="0.2">
      <c r="A53" s="175" t="s">
        <v>1508</v>
      </c>
      <c r="B53" s="22" t="s">
        <v>213</v>
      </c>
      <c r="C53" s="29">
        <v>173.68260776</v>
      </c>
      <c r="D53" s="27" t="str">
        <f t="shared" si="7"/>
        <v>N/A</v>
      </c>
      <c r="E53" s="29">
        <v>272.09835492000002</v>
      </c>
      <c r="F53" s="27" t="str">
        <f t="shared" si="8"/>
        <v>N/A</v>
      </c>
      <c r="G53" s="29">
        <v>49.158712542000004</v>
      </c>
      <c r="H53" s="27" t="str">
        <f t="shared" si="9"/>
        <v>N/A</v>
      </c>
      <c r="I53" s="8">
        <v>56.66</v>
      </c>
      <c r="J53" s="8">
        <v>-81.900000000000006</v>
      </c>
      <c r="K53" s="28" t="s">
        <v>739</v>
      </c>
      <c r="L53" s="112" t="str">
        <f t="shared" si="10"/>
        <v>No</v>
      </c>
    </row>
    <row r="54" spans="1:12" x14ac:dyDescent="0.2">
      <c r="A54" s="175" t="s">
        <v>1509</v>
      </c>
      <c r="B54" s="22" t="s">
        <v>213</v>
      </c>
      <c r="C54" s="29">
        <v>15932.598356</v>
      </c>
      <c r="D54" s="27" t="str">
        <f t="shared" si="7"/>
        <v>N/A</v>
      </c>
      <c r="E54" s="29">
        <v>14904.67578</v>
      </c>
      <c r="F54" s="27" t="str">
        <f t="shared" si="8"/>
        <v>N/A</v>
      </c>
      <c r="G54" s="29">
        <v>21210.623969</v>
      </c>
      <c r="H54" s="27" t="str">
        <f t="shared" si="9"/>
        <v>N/A</v>
      </c>
      <c r="I54" s="8">
        <v>-6.45</v>
      </c>
      <c r="J54" s="8">
        <v>42.31</v>
      </c>
      <c r="K54" s="28" t="s">
        <v>739</v>
      </c>
      <c r="L54" s="112" t="str">
        <f t="shared" si="10"/>
        <v>No</v>
      </c>
    </row>
    <row r="55" spans="1:12" x14ac:dyDescent="0.2">
      <c r="A55" s="175" t="s">
        <v>1510</v>
      </c>
      <c r="B55" s="22" t="s">
        <v>213</v>
      </c>
      <c r="C55" s="29">
        <v>12886.468655999999</v>
      </c>
      <c r="D55" s="27" t="str">
        <f t="shared" si="7"/>
        <v>N/A</v>
      </c>
      <c r="E55" s="29">
        <v>11862.685444999999</v>
      </c>
      <c r="F55" s="27" t="str">
        <f t="shared" si="8"/>
        <v>N/A</v>
      </c>
      <c r="G55" s="29">
        <v>17322.930214</v>
      </c>
      <c r="H55" s="27" t="str">
        <f t="shared" si="9"/>
        <v>N/A</v>
      </c>
      <c r="I55" s="8">
        <v>-7.94</v>
      </c>
      <c r="J55" s="8">
        <v>46.03</v>
      </c>
      <c r="K55" s="28" t="s">
        <v>739</v>
      </c>
      <c r="L55" s="112" t="str">
        <f t="shared" si="10"/>
        <v>No</v>
      </c>
    </row>
    <row r="56" spans="1:12" ht="25.5" x14ac:dyDescent="0.2">
      <c r="A56" s="175" t="s">
        <v>1511</v>
      </c>
      <c r="B56" s="22" t="s">
        <v>213</v>
      </c>
      <c r="C56" s="29">
        <v>24535.916089999999</v>
      </c>
      <c r="D56" s="27" t="str">
        <f t="shared" si="7"/>
        <v>N/A</v>
      </c>
      <c r="E56" s="29">
        <v>23737.029178000001</v>
      </c>
      <c r="F56" s="27" t="str">
        <f t="shared" si="8"/>
        <v>N/A</v>
      </c>
      <c r="G56" s="29">
        <v>37775.490009000001</v>
      </c>
      <c r="H56" s="27" t="str">
        <f t="shared" si="9"/>
        <v>N/A</v>
      </c>
      <c r="I56" s="8">
        <v>-3.26</v>
      </c>
      <c r="J56" s="8">
        <v>59.14</v>
      </c>
      <c r="K56" s="28" t="s">
        <v>739</v>
      </c>
      <c r="L56" s="112" t="str">
        <f t="shared" si="10"/>
        <v>No</v>
      </c>
    </row>
    <row r="57" spans="1:12" x14ac:dyDescent="0.2">
      <c r="A57" s="175" t="s">
        <v>1512</v>
      </c>
      <c r="B57" s="22" t="s">
        <v>213</v>
      </c>
      <c r="C57" s="29">
        <v>4186.8921694000001</v>
      </c>
      <c r="D57" s="27" t="str">
        <f t="shared" si="7"/>
        <v>N/A</v>
      </c>
      <c r="E57" s="29">
        <v>3719.0070028</v>
      </c>
      <c r="F57" s="27" t="str">
        <f t="shared" si="8"/>
        <v>N/A</v>
      </c>
      <c r="G57" s="29">
        <v>6210.6704</v>
      </c>
      <c r="H57" s="27" t="str">
        <f t="shared" si="9"/>
        <v>N/A</v>
      </c>
      <c r="I57" s="8">
        <v>-11.2</v>
      </c>
      <c r="J57" s="8">
        <v>67</v>
      </c>
      <c r="K57" s="28" t="s">
        <v>739</v>
      </c>
      <c r="L57" s="112" t="str">
        <f t="shared" si="10"/>
        <v>No</v>
      </c>
    </row>
    <row r="58" spans="1:12" x14ac:dyDescent="0.2">
      <c r="A58" s="175" t="s">
        <v>1513</v>
      </c>
      <c r="B58" s="22" t="s">
        <v>213</v>
      </c>
      <c r="C58" s="29">
        <v>24267.029347</v>
      </c>
      <c r="D58" s="27" t="str">
        <f t="shared" si="7"/>
        <v>N/A</v>
      </c>
      <c r="E58" s="29">
        <v>23175.405305</v>
      </c>
      <c r="F58" s="27" t="str">
        <f t="shared" si="8"/>
        <v>N/A</v>
      </c>
      <c r="G58" s="29">
        <v>27006.533927</v>
      </c>
      <c r="H58" s="27" t="str">
        <f t="shared" si="9"/>
        <v>N/A</v>
      </c>
      <c r="I58" s="8">
        <v>-4.5</v>
      </c>
      <c r="J58" s="8">
        <v>16.53</v>
      </c>
      <c r="K58" s="28" t="s">
        <v>739</v>
      </c>
      <c r="L58" s="112" t="str">
        <f t="shared" si="10"/>
        <v>Yes</v>
      </c>
    </row>
    <row r="59" spans="1:12" x14ac:dyDescent="0.2">
      <c r="A59" s="175" t="s">
        <v>1514</v>
      </c>
      <c r="B59" s="22" t="s">
        <v>213</v>
      </c>
      <c r="C59" s="29" t="s">
        <v>1749</v>
      </c>
      <c r="D59" s="27" t="str">
        <f t="shared" si="7"/>
        <v>N/A</v>
      </c>
      <c r="E59" s="29" t="s">
        <v>1749</v>
      </c>
      <c r="F59" s="27" t="str">
        <f t="shared" si="8"/>
        <v>N/A</v>
      </c>
      <c r="G59" s="29" t="s">
        <v>1749</v>
      </c>
      <c r="H59" s="27" t="str">
        <f t="shared" si="9"/>
        <v>N/A</v>
      </c>
      <c r="I59" s="8" t="s">
        <v>1749</v>
      </c>
      <c r="J59" s="8" t="s">
        <v>1749</v>
      </c>
      <c r="K59" s="28" t="s">
        <v>739</v>
      </c>
      <c r="L59" s="112" t="str">
        <f t="shared" si="10"/>
        <v>N/A</v>
      </c>
    </row>
    <row r="60" spans="1:12" x14ac:dyDescent="0.2">
      <c r="A60" s="175" t="s">
        <v>1515</v>
      </c>
      <c r="B60" s="22" t="s">
        <v>213</v>
      </c>
      <c r="C60" s="29">
        <v>1166.9084058999999</v>
      </c>
      <c r="D60" s="27" t="str">
        <f t="shared" si="7"/>
        <v>N/A</v>
      </c>
      <c r="E60" s="29">
        <v>1172.9029677000001</v>
      </c>
      <c r="F60" s="27" t="str">
        <f t="shared" si="8"/>
        <v>N/A</v>
      </c>
      <c r="G60" s="29">
        <v>1101.6978594</v>
      </c>
      <c r="H60" s="27" t="str">
        <f t="shared" si="9"/>
        <v>N/A</v>
      </c>
      <c r="I60" s="8">
        <v>0.51370000000000005</v>
      </c>
      <c r="J60" s="8">
        <v>-6.07</v>
      </c>
      <c r="K60" s="28" t="s">
        <v>739</v>
      </c>
      <c r="L60" s="112" t="str">
        <f t="shared" si="10"/>
        <v>Yes</v>
      </c>
    </row>
    <row r="61" spans="1:12" x14ac:dyDescent="0.2">
      <c r="A61" s="175" t="s">
        <v>1516</v>
      </c>
      <c r="B61" s="22" t="s">
        <v>213</v>
      </c>
      <c r="C61" s="29">
        <v>318.92913385999998</v>
      </c>
      <c r="D61" s="27" t="str">
        <f t="shared" si="7"/>
        <v>N/A</v>
      </c>
      <c r="E61" s="29">
        <v>439.88888888999998</v>
      </c>
      <c r="F61" s="27" t="str">
        <f t="shared" si="8"/>
        <v>N/A</v>
      </c>
      <c r="G61" s="29">
        <v>415.88495575000002</v>
      </c>
      <c r="H61" s="27" t="str">
        <f t="shared" si="9"/>
        <v>N/A</v>
      </c>
      <c r="I61" s="8">
        <v>37.93</v>
      </c>
      <c r="J61" s="8">
        <v>-5.46</v>
      </c>
      <c r="K61" s="28" t="s">
        <v>739</v>
      </c>
      <c r="L61" s="112" t="str">
        <f t="shared" si="10"/>
        <v>Yes</v>
      </c>
    </row>
    <row r="62" spans="1:12" x14ac:dyDescent="0.2">
      <c r="A62" s="175" t="s">
        <v>1517</v>
      </c>
      <c r="B62" s="22" t="s">
        <v>213</v>
      </c>
      <c r="C62" s="29" t="s">
        <v>1749</v>
      </c>
      <c r="D62" s="27" t="str">
        <f t="shared" si="7"/>
        <v>N/A</v>
      </c>
      <c r="E62" s="29" t="s">
        <v>1749</v>
      </c>
      <c r="F62" s="27" t="str">
        <f t="shared" si="8"/>
        <v>N/A</v>
      </c>
      <c r="G62" s="29" t="s">
        <v>1749</v>
      </c>
      <c r="H62" s="27" t="str">
        <f t="shared" si="9"/>
        <v>N/A</v>
      </c>
      <c r="I62" s="8" t="s">
        <v>1749</v>
      </c>
      <c r="J62" s="8" t="s">
        <v>1749</v>
      </c>
      <c r="K62" s="28" t="s">
        <v>739</v>
      </c>
      <c r="L62" s="112" t="str">
        <f t="shared" si="10"/>
        <v>N/A</v>
      </c>
    </row>
    <row r="63" spans="1:12" ht="25.5" x14ac:dyDescent="0.2">
      <c r="A63" s="175" t="s">
        <v>1518</v>
      </c>
      <c r="B63" s="22" t="s">
        <v>213</v>
      </c>
      <c r="C63" s="29" t="s">
        <v>1749</v>
      </c>
      <c r="D63" s="27" t="str">
        <f t="shared" si="7"/>
        <v>N/A</v>
      </c>
      <c r="E63" s="29" t="s">
        <v>1749</v>
      </c>
      <c r="F63" s="27" t="str">
        <f t="shared" si="8"/>
        <v>N/A</v>
      </c>
      <c r="G63" s="29" t="s">
        <v>1749</v>
      </c>
      <c r="H63" s="27" t="str">
        <f t="shared" si="9"/>
        <v>N/A</v>
      </c>
      <c r="I63" s="8" t="s">
        <v>1749</v>
      </c>
      <c r="J63" s="8" t="s">
        <v>1749</v>
      </c>
      <c r="K63" s="28" t="s">
        <v>739</v>
      </c>
      <c r="L63" s="112" t="str">
        <f t="shared" si="10"/>
        <v>N/A</v>
      </c>
    </row>
    <row r="64" spans="1:12" x14ac:dyDescent="0.2">
      <c r="A64" s="175" t="s">
        <v>1519</v>
      </c>
      <c r="B64" s="22" t="s">
        <v>213</v>
      </c>
      <c r="C64" s="29">
        <v>400.18434093000002</v>
      </c>
      <c r="D64" s="27" t="str">
        <f t="shared" si="7"/>
        <v>N/A</v>
      </c>
      <c r="E64" s="29">
        <v>415.20942640999999</v>
      </c>
      <c r="F64" s="27" t="str">
        <f t="shared" si="8"/>
        <v>N/A</v>
      </c>
      <c r="G64" s="29">
        <v>533.75295344000006</v>
      </c>
      <c r="H64" s="27" t="str">
        <f t="shared" si="9"/>
        <v>N/A</v>
      </c>
      <c r="I64" s="8">
        <v>3.7549999999999999</v>
      </c>
      <c r="J64" s="8">
        <v>28.55</v>
      </c>
      <c r="K64" s="28" t="s">
        <v>739</v>
      </c>
      <c r="L64" s="112" t="str">
        <f t="shared" si="10"/>
        <v>Yes</v>
      </c>
    </row>
    <row r="65" spans="1:12" x14ac:dyDescent="0.2">
      <c r="A65" s="175" t="s">
        <v>1520</v>
      </c>
      <c r="B65" s="22" t="s">
        <v>213</v>
      </c>
      <c r="C65" s="29">
        <v>461.13989636999997</v>
      </c>
      <c r="D65" s="27" t="str">
        <f t="shared" si="7"/>
        <v>N/A</v>
      </c>
      <c r="E65" s="29">
        <v>379.43708608999998</v>
      </c>
      <c r="F65" s="27" t="str">
        <f t="shared" si="8"/>
        <v>N/A</v>
      </c>
      <c r="G65" s="29">
        <v>1925.9433962000001</v>
      </c>
      <c r="H65" s="27" t="str">
        <f t="shared" si="9"/>
        <v>N/A</v>
      </c>
      <c r="I65" s="8">
        <v>-17.7</v>
      </c>
      <c r="J65" s="8">
        <v>407.6</v>
      </c>
      <c r="K65" s="28" t="s">
        <v>739</v>
      </c>
      <c r="L65" s="112" t="str">
        <f t="shared" si="10"/>
        <v>No</v>
      </c>
    </row>
    <row r="66" spans="1:12" x14ac:dyDescent="0.2">
      <c r="A66" s="175" t="s">
        <v>1521</v>
      </c>
      <c r="B66" s="22" t="s">
        <v>213</v>
      </c>
      <c r="C66" s="29">
        <v>4283.186573</v>
      </c>
      <c r="D66" s="27" t="str">
        <f t="shared" si="7"/>
        <v>N/A</v>
      </c>
      <c r="E66" s="29">
        <v>3830.2107473000001</v>
      </c>
      <c r="F66" s="27" t="str">
        <f t="shared" si="8"/>
        <v>N/A</v>
      </c>
      <c r="G66" s="29">
        <v>3303.0349829000002</v>
      </c>
      <c r="H66" s="27" t="str">
        <f t="shared" si="9"/>
        <v>N/A</v>
      </c>
      <c r="I66" s="8">
        <v>-10.6</v>
      </c>
      <c r="J66" s="8">
        <v>-13.8</v>
      </c>
      <c r="K66" s="28" t="s">
        <v>739</v>
      </c>
      <c r="L66" s="112" t="str">
        <f t="shared" si="10"/>
        <v>Yes</v>
      </c>
    </row>
    <row r="67" spans="1:12" x14ac:dyDescent="0.2">
      <c r="A67" s="175" t="s">
        <v>1522</v>
      </c>
      <c r="B67" s="22" t="s">
        <v>213</v>
      </c>
      <c r="C67" s="29">
        <v>844.66973623000001</v>
      </c>
      <c r="D67" s="27" t="str">
        <f t="shared" si="7"/>
        <v>N/A</v>
      </c>
      <c r="E67" s="29">
        <v>981.67588148000004</v>
      </c>
      <c r="F67" s="27" t="str">
        <f t="shared" si="8"/>
        <v>N/A</v>
      </c>
      <c r="G67" s="29">
        <v>948.85025098000006</v>
      </c>
      <c r="H67" s="27" t="str">
        <f t="shared" si="9"/>
        <v>N/A</v>
      </c>
      <c r="I67" s="8">
        <v>16.22</v>
      </c>
      <c r="J67" s="8">
        <v>-3.34</v>
      </c>
      <c r="K67" s="28" t="s">
        <v>739</v>
      </c>
      <c r="L67" s="112" t="str">
        <f t="shared" si="10"/>
        <v>Yes</v>
      </c>
    </row>
    <row r="68" spans="1:12" x14ac:dyDescent="0.2">
      <c r="A68" s="175" t="s">
        <v>1523</v>
      </c>
      <c r="B68" s="22" t="s">
        <v>213</v>
      </c>
      <c r="C68" s="29">
        <v>1020.9793411000001</v>
      </c>
      <c r="D68" s="27" t="str">
        <f t="shared" si="7"/>
        <v>N/A</v>
      </c>
      <c r="E68" s="29">
        <v>1265.3623351000001</v>
      </c>
      <c r="F68" s="27" t="str">
        <f t="shared" si="8"/>
        <v>N/A</v>
      </c>
      <c r="G68" s="29">
        <v>1297.9326243</v>
      </c>
      <c r="H68" s="27" t="str">
        <f t="shared" si="9"/>
        <v>N/A</v>
      </c>
      <c r="I68" s="8">
        <v>23.94</v>
      </c>
      <c r="J68" s="8">
        <v>2.5739999999999998</v>
      </c>
      <c r="K68" s="28" t="s">
        <v>739</v>
      </c>
      <c r="L68" s="112" t="str">
        <f t="shared" si="10"/>
        <v>Yes</v>
      </c>
    </row>
    <row r="69" spans="1:12" x14ac:dyDescent="0.2">
      <c r="A69" s="175" t="s">
        <v>1524</v>
      </c>
      <c r="B69" s="22" t="s">
        <v>213</v>
      </c>
      <c r="C69" s="29">
        <v>996.87719298000002</v>
      </c>
      <c r="D69" s="27" t="str">
        <f t="shared" si="7"/>
        <v>N/A</v>
      </c>
      <c r="E69" s="29">
        <v>1421.4333333</v>
      </c>
      <c r="F69" s="27" t="str">
        <f t="shared" si="8"/>
        <v>N/A</v>
      </c>
      <c r="G69" s="29">
        <v>1137.0105263</v>
      </c>
      <c r="H69" s="27" t="str">
        <f t="shared" si="9"/>
        <v>N/A</v>
      </c>
      <c r="I69" s="8">
        <v>42.59</v>
      </c>
      <c r="J69" s="8">
        <v>-20</v>
      </c>
      <c r="K69" s="28" t="s">
        <v>739</v>
      </c>
      <c r="L69" s="112" t="str">
        <f t="shared" si="10"/>
        <v>Yes</v>
      </c>
    </row>
    <row r="70" spans="1:12" x14ac:dyDescent="0.2">
      <c r="A70" s="175" t="s">
        <v>1525</v>
      </c>
      <c r="B70" s="22" t="s">
        <v>213</v>
      </c>
      <c r="C70" s="29" t="s">
        <v>1749</v>
      </c>
      <c r="D70" s="27" t="str">
        <f t="shared" si="7"/>
        <v>N/A</v>
      </c>
      <c r="E70" s="29" t="s">
        <v>1749</v>
      </c>
      <c r="F70" s="27" t="str">
        <f t="shared" si="8"/>
        <v>N/A</v>
      </c>
      <c r="G70" s="29" t="s">
        <v>1749</v>
      </c>
      <c r="H70" s="27" t="str">
        <f t="shared" si="9"/>
        <v>N/A</v>
      </c>
      <c r="I70" s="8" t="s">
        <v>1749</v>
      </c>
      <c r="J70" s="8" t="s">
        <v>1749</v>
      </c>
      <c r="K70" s="28" t="s">
        <v>739</v>
      </c>
      <c r="L70" s="112" t="str">
        <f t="shared" si="10"/>
        <v>N/A</v>
      </c>
    </row>
    <row r="71" spans="1:12" ht="25.5" x14ac:dyDescent="0.2">
      <c r="A71" s="175" t="s">
        <v>1526</v>
      </c>
      <c r="B71" s="22" t="s">
        <v>213</v>
      </c>
      <c r="C71" s="29">
        <v>654.33333332999996</v>
      </c>
      <c r="D71" s="27" t="str">
        <f t="shared" si="7"/>
        <v>N/A</v>
      </c>
      <c r="E71" s="29">
        <v>16441.666667000001</v>
      </c>
      <c r="F71" s="27" t="str">
        <f t="shared" si="8"/>
        <v>N/A</v>
      </c>
      <c r="G71" s="29">
        <v>8822.6666667000009</v>
      </c>
      <c r="H71" s="27" t="str">
        <f t="shared" si="9"/>
        <v>N/A</v>
      </c>
      <c r="I71" s="8">
        <v>2413</v>
      </c>
      <c r="J71" s="8">
        <v>-46.3</v>
      </c>
      <c r="K71" s="28" t="s">
        <v>739</v>
      </c>
      <c r="L71" s="112" t="str">
        <f t="shared" si="10"/>
        <v>No</v>
      </c>
    </row>
    <row r="72" spans="1:12" x14ac:dyDescent="0.2">
      <c r="A72" s="175" t="s">
        <v>1527</v>
      </c>
      <c r="B72" s="22" t="s">
        <v>213</v>
      </c>
      <c r="C72" s="29">
        <v>527.25142857000003</v>
      </c>
      <c r="D72" s="27" t="str">
        <f t="shared" si="7"/>
        <v>N/A</v>
      </c>
      <c r="E72" s="29">
        <v>695.97826086999999</v>
      </c>
      <c r="F72" s="27" t="str">
        <f t="shared" si="8"/>
        <v>N/A</v>
      </c>
      <c r="G72" s="29">
        <v>1490.7469136</v>
      </c>
      <c r="H72" s="27" t="str">
        <f t="shared" si="9"/>
        <v>N/A</v>
      </c>
      <c r="I72" s="8">
        <v>32</v>
      </c>
      <c r="J72" s="8">
        <v>114.2</v>
      </c>
      <c r="K72" s="28" t="s">
        <v>739</v>
      </c>
      <c r="L72" s="112" t="str">
        <f t="shared" si="10"/>
        <v>No</v>
      </c>
    </row>
    <row r="73" spans="1:12" x14ac:dyDescent="0.2">
      <c r="A73" s="175" t="s">
        <v>1528</v>
      </c>
      <c r="B73" s="22" t="s">
        <v>213</v>
      </c>
      <c r="C73" s="29">
        <v>1251.862304</v>
      </c>
      <c r="D73" s="27" t="str">
        <f t="shared" si="7"/>
        <v>N/A</v>
      </c>
      <c r="E73" s="29">
        <v>1154.4165029000001</v>
      </c>
      <c r="F73" s="27" t="str">
        <f t="shared" si="8"/>
        <v>N/A</v>
      </c>
      <c r="G73" s="29">
        <v>2412.3679653999998</v>
      </c>
      <c r="H73" s="27" t="str">
        <f t="shared" si="9"/>
        <v>N/A</v>
      </c>
      <c r="I73" s="8">
        <v>-7.78</v>
      </c>
      <c r="J73" s="8">
        <v>109</v>
      </c>
      <c r="K73" s="28" t="s">
        <v>739</v>
      </c>
      <c r="L73" s="112" t="str">
        <f t="shared" si="10"/>
        <v>No</v>
      </c>
    </row>
    <row r="74" spans="1:12" x14ac:dyDescent="0.2">
      <c r="A74" s="175" t="s">
        <v>1529</v>
      </c>
      <c r="B74" s="22" t="s">
        <v>213</v>
      </c>
      <c r="C74" s="29">
        <v>994.05818614999998</v>
      </c>
      <c r="D74" s="27" t="str">
        <f t="shared" si="7"/>
        <v>N/A</v>
      </c>
      <c r="E74" s="29">
        <v>1286.0040445</v>
      </c>
      <c r="F74" s="27" t="str">
        <f t="shared" si="8"/>
        <v>N/A</v>
      </c>
      <c r="G74" s="29">
        <v>1168.07158</v>
      </c>
      <c r="H74" s="27" t="str">
        <f t="shared" si="9"/>
        <v>N/A</v>
      </c>
      <c r="I74" s="8">
        <v>29.37</v>
      </c>
      <c r="J74" s="8">
        <v>-9.17</v>
      </c>
      <c r="K74" s="28" t="s">
        <v>739</v>
      </c>
      <c r="L74" s="112" t="str">
        <f t="shared" si="10"/>
        <v>Yes</v>
      </c>
    </row>
    <row r="75" spans="1:12" x14ac:dyDescent="0.2">
      <c r="A75" s="175" t="s">
        <v>1611</v>
      </c>
      <c r="B75" s="22" t="s">
        <v>213</v>
      </c>
      <c r="C75" s="29">
        <v>67001509</v>
      </c>
      <c r="D75" s="27" t="str">
        <f t="shared" ref="D75:D144" si="11">IF($B75="N/A","N/A",IF(C75&gt;10,"No",IF(C75&lt;-10,"No","Yes")))</f>
        <v>N/A</v>
      </c>
      <c r="E75" s="29">
        <v>55207575</v>
      </c>
      <c r="F75" s="27" t="str">
        <f t="shared" ref="F75:F144" si="12">IF($B75="N/A","N/A",IF(E75&gt;10,"No",IF(E75&lt;-10,"No","Yes")))</f>
        <v>N/A</v>
      </c>
      <c r="G75" s="29">
        <v>47379691</v>
      </c>
      <c r="H75" s="27" t="str">
        <f t="shared" ref="H75:H144" si="13">IF($B75="N/A","N/A",IF(G75&gt;10,"No",IF(G75&lt;-10,"No","Yes")))</f>
        <v>N/A</v>
      </c>
      <c r="I75" s="8">
        <v>-17.600000000000001</v>
      </c>
      <c r="J75" s="8">
        <v>-14.2</v>
      </c>
      <c r="K75" s="28" t="s">
        <v>739</v>
      </c>
      <c r="L75" s="112" t="str">
        <f t="shared" ref="L75:L135" si="14">IF(J75="Div by 0", "N/A", IF(K75="N/A","N/A", IF(J75&gt;VALUE(MID(K75,1,2)), "No", IF(J75&lt;-1*VALUE(MID(K75,1,2)), "No", "Yes"))))</f>
        <v>Yes</v>
      </c>
    </row>
    <row r="76" spans="1:12" x14ac:dyDescent="0.2">
      <c r="A76" s="175" t="s">
        <v>598</v>
      </c>
      <c r="B76" s="22" t="s">
        <v>213</v>
      </c>
      <c r="C76" s="23">
        <v>8598</v>
      </c>
      <c r="D76" s="27" t="str">
        <f t="shared" si="11"/>
        <v>N/A</v>
      </c>
      <c r="E76" s="23">
        <v>8067</v>
      </c>
      <c r="F76" s="27" t="str">
        <f t="shared" si="12"/>
        <v>N/A</v>
      </c>
      <c r="G76" s="23">
        <v>8111</v>
      </c>
      <c r="H76" s="27" t="str">
        <f t="shared" si="13"/>
        <v>N/A</v>
      </c>
      <c r="I76" s="8">
        <v>-6.18</v>
      </c>
      <c r="J76" s="8">
        <v>0.5454</v>
      </c>
      <c r="K76" s="28" t="s">
        <v>739</v>
      </c>
      <c r="L76" s="112" t="str">
        <f t="shared" si="14"/>
        <v>Yes</v>
      </c>
    </row>
    <row r="77" spans="1:12" x14ac:dyDescent="0.2">
      <c r="A77" s="175" t="s">
        <v>1438</v>
      </c>
      <c r="B77" s="22" t="s">
        <v>213</v>
      </c>
      <c r="C77" s="29">
        <v>7792.6853920000003</v>
      </c>
      <c r="D77" s="27" t="str">
        <f t="shared" si="11"/>
        <v>N/A</v>
      </c>
      <c r="E77" s="29">
        <v>6843.6314615000001</v>
      </c>
      <c r="F77" s="27" t="str">
        <f t="shared" si="12"/>
        <v>N/A</v>
      </c>
      <c r="G77" s="29">
        <v>5841.4117864999998</v>
      </c>
      <c r="H77" s="27" t="str">
        <f t="shared" si="13"/>
        <v>N/A</v>
      </c>
      <c r="I77" s="8">
        <v>-12.2</v>
      </c>
      <c r="J77" s="8">
        <v>-14.6</v>
      </c>
      <c r="K77" s="28" t="s">
        <v>739</v>
      </c>
      <c r="L77" s="112" t="str">
        <f t="shared" si="14"/>
        <v>Yes</v>
      </c>
    </row>
    <row r="78" spans="1:12" x14ac:dyDescent="0.2">
      <c r="A78" s="175" t="s">
        <v>1439</v>
      </c>
      <c r="B78" s="22" t="s">
        <v>213</v>
      </c>
      <c r="C78" s="23">
        <v>3.486159572</v>
      </c>
      <c r="D78" s="27" t="str">
        <f t="shared" si="11"/>
        <v>N/A</v>
      </c>
      <c r="E78" s="23">
        <v>2.6217924879000001</v>
      </c>
      <c r="F78" s="27" t="str">
        <f t="shared" si="12"/>
        <v>N/A</v>
      </c>
      <c r="G78" s="23">
        <v>1.1333990877</v>
      </c>
      <c r="H78" s="27" t="str">
        <f t="shared" si="13"/>
        <v>N/A</v>
      </c>
      <c r="I78" s="8">
        <v>-24.8</v>
      </c>
      <c r="J78" s="8">
        <v>-56.8</v>
      </c>
      <c r="K78" s="28" t="s">
        <v>739</v>
      </c>
      <c r="L78" s="112" t="str">
        <f t="shared" si="14"/>
        <v>No</v>
      </c>
    </row>
    <row r="79" spans="1:12" ht="25.5" x14ac:dyDescent="0.2">
      <c r="A79" s="175" t="s">
        <v>599</v>
      </c>
      <c r="B79" s="22" t="s">
        <v>213</v>
      </c>
      <c r="C79" s="29">
        <v>225391</v>
      </c>
      <c r="D79" s="27" t="str">
        <f t="shared" si="11"/>
        <v>N/A</v>
      </c>
      <c r="E79" s="29">
        <v>241114</v>
      </c>
      <c r="F79" s="27" t="str">
        <f t="shared" si="12"/>
        <v>N/A</v>
      </c>
      <c r="G79" s="29">
        <v>471048</v>
      </c>
      <c r="H79" s="27" t="str">
        <f t="shared" si="13"/>
        <v>N/A</v>
      </c>
      <c r="I79" s="8">
        <v>6.976</v>
      </c>
      <c r="J79" s="8">
        <v>95.36</v>
      </c>
      <c r="K79" s="28" t="s">
        <v>739</v>
      </c>
      <c r="L79" s="112" t="str">
        <f t="shared" si="14"/>
        <v>No</v>
      </c>
    </row>
    <row r="80" spans="1:12" x14ac:dyDescent="0.2">
      <c r="A80" s="175" t="s">
        <v>600</v>
      </c>
      <c r="B80" s="22" t="s">
        <v>213</v>
      </c>
      <c r="C80" s="23">
        <v>104</v>
      </c>
      <c r="D80" s="27" t="str">
        <f t="shared" si="11"/>
        <v>N/A</v>
      </c>
      <c r="E80" s="23">
        <v>132</v>
      </c>
      <c r="F80" s="27" t="str">
        <f t="shared" si="12"/>
        <v>N/A</v>
      </c>
      <c r="G80" s="23">
        <v>106</v>
      </c>
      <c r="H80" s="27" t="str">
        <f t="shared" si="13"/>
        <v>N/A</v>
      </c>
      <c r="I80" s="8">
        <v>26.92</v>
      </c>
      <c r="J80" s="8">
        <v>-19.7</v>
      </c>
      <c r="K80" s="28" t="s">
        <v>739</v>
      </c>
      <c r="L80" s="112" t="str">
        <f t="shared" si="14"/>
        <v>Yes</v>
      </c>
    </row>
    <row r="81" spans="1:12" x14ac:dyDescent="0.2">
      <c r="A81" s="175" t="s">
        <v>1440</v>
      </c>
      <c r="B81" s="22" t="s">
        <v>213</v>
      </c>
      <c r="C81" s="29">
        <v>2167.2211538000001</v>
      </c>
      <c r="D81" s="27" t="str">
        <f t="shared" si="11"/>
        <v>N/A</v>
      </c>
      <c r="E81" s="29">
        <v>1826.6212121000001</v>
      </c>
      <c r="F81" s="27" t="str">
        <f t="shared" si="12"/>
        <v>N/A</v>
      </c>
      <c r="G81" s="29">
        <v>4443.8490566</v>
      </c>
      <c r="H81" s="27" t="str">
        <f t="shared" si="13"/>
        <v>N/A</v>
      </c>
      <c r="I81" s="8">
        <v>-15.7</v>
      </c>
      <c r="J81" s="8">
        <v>143.30000000000001</v>
      </c>
      <c r="K81" s="28" t="s">
        <v>739</v>
      </c>
      <c r="L81" s="112" t="str">
        <f t="shared" si="14"/>
        <v>No</v>
      </c>
    </row>
    <row r="82" spans="1:12" ht="25.5" x14ac:dyDescent="0.2">
      <c r="A82" s="175" t="s">
        <v>601</v>
      </c>
      <c r="B82" s="22" t="s">
        <v>213</v>
      </c>
      <c r="C82" s="29">
        <v>1101729</v>
      </c>
      <c r="D82" s="27" t="str">
        <f t="shared" si="11"/>
        <v>N/A</v>
      </c>
      <c r="E82" s="29">
        <v>1902859</v>
      </c>
      <c r="F82" s="27" t="str">
        <f t="shared" si="12"/>
        <v>N/A</v>
      </c>
      <c r="G82" s="29">
        <v>1140744</v>
      </c>
      <c r="H82" s="27" t="str">
        <f t="shared" si="13"/>
        <v>N/A</v>
      </c>
      <c r="I82" s="8">
        <v>72.72</v>
      </c>
      <c r="J82" s="8">
        <v>-40.1</v>
      </c>
      <c r="K82" s="28" t="s">
        <v>739</v>
      </c>
      <c r="L82" s="112" t="str">
        <f t="shared" si="14"/>
        <v>No</v>
      </c>
    </row>
    <row r="83" spans="1:12" x14ac:dyDescent="0.2">
      <c r="A83" s="175" t="s">
        <v>602</v>
      </c>
      <c r="B83" s="22" t="s">
        <v>213</v>
      </c>
      <c r="C83" s="23">
        <v>33</v>
      </c>
      <c r="D83" s="27" t="str">
        <f t="shared" si="11"/>
        <v>N/A</v>
      </c>
      <c r="E83" s="23">
        <v>54</v>
      </c>
      <c r="F83" s="27" t="str">
        <f t="shared" si="12"/>
        <v>N/A</v>
      </c>
      <c r="G83" s="23">
        <v>55</v>
      </c>
      <c r="H83" s="27" t="str">
        <f t="shared" si="13"/>
        <v>N/A</v>
      </c>
      <c r="I83" s="8">
        <v>63.64</v>
      </c>
      <c r="J83" s="8">
        <v>1.8520000000000001</v>
      </c>
      <c r="K83" s="28" t="s">
        <v>739</v>
      </c>
      <c r="L83" s="112" t="str">
        <f t="shared" si="14"/>
        <v>Yes</v>
      </c>
    </row>
    <row r="84" spans="1:12" ht="25.5" x14ac:dyDescent="0.2">
      <c r="A84" s="144" t="s">
        <v>1441</v>
      </c>
      <c r="B84" s="22" t="s">
        <v>213</v>
      </c>
      <c r="C84" s="29">
        <v>33385.727272999997</v>
      </c>
      <c r="D84" s="27" t="str">
        <f t="shared" si="11"/>
        <v>N/A</v>
      </c>
      <c r="E84" s="29">
        <v>35238.129630000003</v>
      </c>
      <c r="F84" s="27" t="str">
        <f t="shared" si="12"/>
        <v>N/A</v>
      </c>
      <c r="G84" s="29">
        <v>20740.8</v>
      </c>
      <c r="H84" s="27" t="str">
        <f t="shared" si="13"/>
        <v>N/A</v>
      </c>
      <c r="I84" s="8">
        <v>5.548</v>
      </c>
      <c r="J84" s="8">
        <v>-41.1</v>
      </c>
      <c r="K84" s="28" t="s">
        <v>739</v>
      </c>
      <c r="L84" s="112" t="str">
        <f t="shared" si="14"/>
        <v>No</v>
      </c>
    </row>
    <row r="85" spans="1:12" x14ac:dyDescent="0.2">
      <c r="A85" s="144" t="s">
        <v>603</v>
      </c>
      <c r="B85" s="22" t="s">
        <v>213</v>
      </c>
      <c r="C85" s="29">
        <v>10592108</v>
      </c>
      <c r="D85" s="27" t="str">
        <f t="shared" si="11"/>
        <v>N/A</v>
      </c>
      <c r="E85" s="29">
        <v>9946410</v>
      </c>
      <c r="F85" s="27" t="str">
        <f t="shared" si="12"/>
        <v>N/A</v>
      </c>
      <c r="G85" s="29">
        <v>9771980</v>
      </c>
      <c r="H85" s="27" t="str">
        <f t="shared" si="13"/>
        <v>N/A</v>
      </c>
      <c r="I85" s="8">
        <v>-6.1</v>
      </c>
      <c r="J85" s="8">
        <v>-1.75</v>
      </c>
      <c r="K85" s="28" t="s">
        <v>739</v>
      </c>
      <c r="L85" s="112" t="str">
        <f t="shared" si="14"/>
        <v>Yes</v>
      </c>
    </row>
    <row r="86" spans="1:12" x14ac:dyDescent="0.2">
      <c r="A86" s="144" t="s">
        <v>604</v>
      </c>
      <c r="B86" s="22" t="s">
        <v>213</v>
      </c>
      <c r="C86" s="23">
        <v>40</v>
      </c>
      <c r="D86" s="27" t="str">
        <f t="shared" si="11"/>
        <v>N/A</v>
      </c>
      <c r="E86" s="23">
        <v>40</v>
      </c>
      <c r="F86" s="27" t="str">
        <f t="shared" si="12"/>
        <v>N/A</v>
      </c>
      <c r="G86" s="23">
        <v>38</v>
      </c>
      <c r="H86" s="27" t="str">
        <f t="shared" si="13"/>
        <v>N/A</v>
      </c>
      <c r="I86" s="8">
        <v>0</v>
      </c>
      <c r="J86" s="8">
        <v>-5</v>
      </c>
      <c r="K86" s="28" t="s">
        <v>739</v>
      </c>
      <c r="L86" s="112" t="str">
        <f t="shared" si="14"/>
        <v>Yes</v>
      </c>
    </row>
    <row r="87" spans="1:12" x14ac:dyDescent="0.2">
      <c r="A87" s="144" t="s">
        <v>1442</v>
      </c>
      <c r="B87" s="22" t="s">
        <v>213</v>
      </c>
      <c r="C87" s="29">
        <v>264802.7</v>
      </c>
      <c r="D87" s="27" t="str">
        <f t="shared" si="11"/>
        <v>N/A</v>
      </c>
      <c r="E87" s="29">
        <v>248660.25</v>
      </c>
      <c r="F87" s="27" t="str">
        <f t="shared" si="12"/>
        <v>N/A</v>
      </c>
      <c r="G87" s="29">
        <v>257157.36842000001</v>
      </c>
      <c r="H87" s="27" t="str">
        <f t="shared" si="13"/>
        <v>N/A</v>
      </c>
      <c r="I87" s="8">
        <v>-6.1</v>
      </c>
      <c r="J87" s="8">
        <v>3.4169999999999998</v>
      </c>
      <c r="K87" s="28" t="s">
        <v>739</v>
      </c>
      <c r="L87" s="112" t="str">
        <f t="shared" si="14"/>
        <v>Yes</v>
      </c>
    </row>
    <row r="88" spans="1:12" x14ac:dyDescent="0.2">
      <c r="A88" s="175" t="s">
        <v>605</v>
      </c>
      <c r="B88" s="22" t="s">
        <v>213</v>
      </c>
      <c r="C88" s="29">
        <v>481448700</v>
      </c>
      <c r="D88" s="27" t="str">
        <f t="shared" si="11"/>
        <v>N/A</v>
      </c>
      <c r="E88" s="29">
        <v>424403359</v>
      </c>
      <c r="F88" s="27" t="str">
        <f t="shared" si="12"/>
        <v>N/A</v>
      </c>
      <c r="G88" s="29">
        <v>466990850</v>
      </c>
      <c r="H88" s="27" t="str">
        <f t="shared" si="13"/>
        <v>N/A</v>
      </c>
      <c r="I88" s="8">
        <v>-11.8</v>
      </c>
      <c r="J88" s="8">
        <v>10.029999999999999</v>
      </c>
      <c r="K88" s="28" t="s">
        <v>739</v>
      </c>
      <c r="L88" s="112" t="str">
        <f t="shared" si="14"/>
        <v>Yes</v>
      </c>
    </row>
    <row r="89" spans="1:12" x14ac:dyDescent="0.2">
      <c r="A89" s="179" t="s">
        <v>606</v>
      </c>
      <c r="B89" s="23" t="s">
        <v>213</v>
      </c>
      <c r="C89" s="23">
        <v>9416</v>
      </c>
      <c r="D89" s="27" t="str">
        <f t="shared" si="11"/>
        <v>N/A</v>
      </c>
      <c r="E89" s="23">
        <v>8163</v>
      </c>
      <c r="F89" s="27" t="str">
        <f t="shared" si="12"/>
        <v>N/A</v>
      </c>
      <c r="G89" s="23">
        <v>8444</v>
      </c>
      <c r="H89" s="27" t="str">
        <f t="shared" si="13"/>
        <v>N/A</v>
      </c>
      <c r="I89" s="8">
        <v>-13.3</v>
      </c>
      <c r="J89" s="8">
        <v>3.4420000000000002</v>
      </c>
      <c r="K89" s="31" t="s">
        <v>739</v>
      </c>
      <c r="L89" s="112" t="str">
        <f t="shared" si="14"/>
        <v>Yes</v>
      </c>
    </row>
    <row r="90" spans="1:12" x14ac:dyDescent="0.2">
      <c r="A90" s="175" t="s">
        <v>1443</v>
      </c>
      <c r="B90" s="22" t="s">
        <v>213</v>
      </c>
      <c r="C90" s="29">
        <v>51130.915462999998</v>
      </c>
      <c r="D90" s="27" t="str">
        <f t="shared" si="11"/>
        <v>N/A</v>
      </c>
      <c r="E90" s="29">
        <v>51991.101188000001</v>
      </c>
      <c r="F90" s="27" t="str">
        <f t="shared" si="12"/>
        <v>N/A</v>
      </c>
      <c r="G90" s="29">
        <v>55304.458787000003</v>
      </c>
      <c r="H90" s="27" t="str">
        <f t="shared" si="13"/>
        <v>N/A</v>
      </c>
      <c r="I90" s="8">
        <v>1.6819999999999999</v>
      </c>
      <c r="J90" s="8">
        <v>6.3730000000000002</v>
      </c>
      <c r="K90" s="28" t="s">
        <v>739</v>
      </c>
      <c r="L90" s="112" t="str">
        <f t="shared" si="14"/>
        <v>Yes</v>
      </c>
    </row>
    <row r="91" spans="1:12" ht="25.5" x14ac:dyDescent="0.2">
      <c r="A91" s="175" t="s">
        <v>607</v>
      </c>
      <c r="B91" s="22" t="s">
        <v>213</v>
      </c>
      <c r="C91" s="29">
        <v>5418305</v>
      </c>
      <c r="D91" s="27" t="str">
        <f t="shared" si="11"/>
        <v>N/A</v>
      </c>
      <c r="E91" s="29">
        <v>4892539</v>
      </c>
      <c r="F91" s="27" t="str">
        <f t="shared" si="12"/>
        <v>N/A</v>
      </c>
      <c r="G91" s="29">
        <v>35507363</v>
      </c>
      <c r="H91" s="27" t="str">
        <f t="shared" si="13"/>
        <v>N/A</v>
      </c>
      <c r="I91" s="8">
        <v>-9.6999999999999993</v>
      </c>
      <c r="J91" s="8">
        <v>625.70000000000005</v>
      </c>
      <c r="K91" s="28" t="s">
        <v>739</v>
      </c>
      <c r="L91" s="112" t="str">
        <f t="shared" si="14"/>
        <v>No</v>
      </c>
    </row>
    <row r="92" spans="1:12" x14ac:dyDescent="0.2">
      <c r="A92" s="175" t="s">
        <v>608</v>
      </c>
      <c r="B92" s="22" t="s">
        <v>213</v>
      </c>
      <c r="C92" s="23">
        <v>29905</v>
      </c>
      <c r="D92" s="27" t="str">
        <f t="shared" si="11"/>
        <v>N/A</v>
      </c>
      <c r="E92" s="23">
        <v>29330</v>
      </c>
      <c r="F92" s="27" t="str">
        <f t="shared" si="12"/>
        <v>N/A</v>
      </c>
      <c r="G92" s="23">
        <v>37089</v>
      </c>
      <c r="H92" s="27" t="str">
        <f t="shared" si="13"/>
        <v>N/A</v>
      </c>
      <c r="I92" s="8">
        <v>-1.92</v>
      </c>
      <c r="J92" s="8">
        <v>26.45</v>
      </c>
      <c r="K92" s="28" t="s">
        <v>739</v>
      </c>
      <c r="L92" s="112" t="str">
        <f t="shared" si="14"/>
        <v>Yes</v>
      </c>
    </row>
    <row r="93" spans="1:12" x14ac:dyDescent="0.2">
      <c r="A93" s="175" t="s">
        <v>1444</v>
      </c>
      <c r="B93" s="22" t="s">
        <v>213</v>
      </c>
      <c r="C93" s="29">
        <v>181.18391573</v>
      </c>
      <c r="D93" s="27" t="str">
        <f t="shared" si="11"/>
        <v>N/A</v>
      </c>
      <c r="E93" s="29">
        <v>166.81005795999999</v>
      </c>
      <c r="F93" s="27" t="str">
        <f t="shared" si="12"/>
        <v>N/A</v>
      </c>
      <c r="G93" s="29">
        <v>957.35563105000006</v>
      </c>
      <c r="H93" s="27" t="str">
        <f t="shared" si="13"/>
        <v>N/A</v>
      </c>
      <c r="I93" s="8">
        <v>-7.93</v>
      </c>
      <c r="J93" s="8">
        <v>473.9</v>
      </c>
      <c r="K93" s="28" t="s">
        <v>739</v>
      </c>
      <c r="L93" s="112" t="str">
        <f t="shared" si="14"/>
        <v>No</v>
      </c>
    </row>
    <row r="94" spans="1:12" x14ac:dyDescent="0.2">
      <c r="A94" s="175" t="s">
        <v>609</v>
      </c>
      <c r="B94" s="22" t="s">
        <v>213</v>
      </c>
      <c r="C94" s="29">
        <v>4461732</v>
      </c>
      <c r="D94" s="27" t="str">
        <f t="shared" si="11"/>
        <v>N/A</v>
      </c>
      <c r="E94" s="29">
        <v>4154242</v>
      </c>
      <c r="F94" s="27" t="str">
        <f t="shared" si="12"/>
        <v>N/A</v>
      </c>
      <c r="G94" s="29">
        <v>3963958</v>
      </c>
      <c r="H94" s="27" t="str">
        <f t="shared" si="13"/>
        <v>N/A</v>
      </c>
      <c r="I94" s="8">
        <v>-6.89</v>
      </c>
      <c r="J94" s="8">
        <v>-4.58</v>
      </c>
      <c r="K94" s="28" t="s">
        <v>739</v>
      </c>
      <c r="L94" s="112" t="str">
        <f t="shared" si="14"/>
        <v>Yes</v>
      </c>
    </row>
    <row r="95" spans="1:12" x14ac:dyDescent="0.2">
      <c r="A95" s="175" t="s">
        <v>610</v>
      </c>
      <c r="B95" s="22" t="s">
        <v>213</v>
      </c>
      <c r="C95" s="23">
        <v>15115</v>
      </c>
      <c r="D95" s="27" t="str">
        <f t="shared" si="11"/>
        <v>N/A</v>
      </c>
      <c r="E95" s="23">
        <v>14931</v>
      </c>
      <c r="F95" s="27" t="str">
        <f t="shared" si="12"/>
        <v>N/A</v>
      </c>
      <c r="G95" s="23">
        <v>13912</v>
      </c>
      <c r="H95" s="27" t="str">
        <f t="shared" si="13"/>
        <v>N/A</v>
      </c>
      <c r="I95" s="8">
        <v>-1.22</v>
      </c>
      <c r="J95" s="8">
        <v>-6.82</v>
      </c>
      <c r="K95" s="28" t="s">
        <v>739</v>
      </c>
      <c r="L95" s="112" t="str">
        <f t="shared" si="14"/>
        <v>Yes</v>
      </c>
    </row>
    <row r="96" spans="1:12" x14ac:dyDescent="0.2">
      <c r="A96" s="175" t="s">
        <v>1445</v>
      </c>
      <c r="B96" s="22" t="s">
        <v>213</v>
      </c>
      <c r="C96" s="29">
        <v>295.18570956000002</v>
      </c>
      <c r="D96" s="27" t="str">
        <f t="shared" si="11"/>
        <v>N/A</v>
      </c>
      <c r="E96" s="29">
        <v>278.22932155000001</v>
      </c>
      <c r="F96" s="27" t="str">
        <f t="shared" si="12"/>
        <v>N/A</v>
      </c>
      <c r="G96" s="29">
        <v>284.93085106000001</v>
      </c>
      <c r="H96" s="27" t="str">
        <f t="shared" si="13"/>
        <v>N/A</v>
      </c>
      <c r="I96" s="8">
        <v>-5.74</v>
      </c>
      <c r="J96" s="8">
        <v>2.4089999999999998</v>
      </c>
      <c r="K96" s="28" t="s">
        <v>739</v>
      </c>
      <c r="L96" s="112" t="str">
        <f t="shared" si="14"/>
        <v>Yes</v>
      </c>
    </row>
    <row r="97" spans="1:12" ht="25.5" x14ac:dyDescent="0.2">
      <c r="A97" s="175" t="s">
        <v>611</v>
      </c>
      <c r="B97" s="22" t="s">
        <v>213</v>
      </c>
      <c r="C97" s="29">
        <v>555611</v>
      </c>
      <c r="D97" s="27" t="str">
        <f t="shared" si="11"/>
        <v>N/A</v>
      </c>
      <c r="E97" s="29">
        <v>502934</v>
      </c>
      <c r="F97" s="27" t="str">
        <f t="shared" si="12"/>
        <v>N/A</v>
      </c>
      <c r="G97" s="29">
        <v>267522</v>
      </c>
      <c r="H97" s="27" t="str">
        <f t="shared" si="13"/>
        <v>N/A</v>
      </c>
      <c r="I97" s="8">
        <v>-9.48</v>
      </c>
      <c r="J97" s="8">
        <v>-46.8</v>
      </c>
      <c r="K97" s="28" t="s">
        <v>739</v>
      </c>
      <c r="L97" s="112" t="str">
        <f t="shared" si="14"/>
        <v>No</v>
      </c>
    </row>
    <row r="98" spans="1:12" x14ac:dyDescent="0.2">
      <c r="A98" s="175" t="s">
        <v>612</v>
      </c>
      <c r="B98" s="22" t="s">
        <v>213</v>
      </c>
      <c r="C98" s="23">
        <v>11278</v>
      </c>
      <c r="D98" s="27" t="str">
        <f t="shared" si="11"/>
        <v>N/A</v>
      </c>
      <c r="E98" s="23">
        <v>11036</v>
      </c>
      <c r="F98" s="27" t="str">
        <f t="shared" si="12"/>
        <v>N/A</v>
      </c>
      <c r="G98" s="23">
        <v>7327</v>
      </c>
      <c r="H98" s="27" t="str">
        <f t="shared" si="13"/>
        <v>N/A</v>
      </c>
      <c r="I98" s="8">
        <v>-2.15</v>
      </c>
      <c r="J98" s="8">
        <v>-33.6</v>
      </c>
      <c r="K98" s="28" t="s">
        <v>739</v>
      </c>
      <c r="L98" s="112" t="str">
        <f t="shared" si="14"/>
        <v>No</v>
      </c>
    </row>
    <row r="99" spans="1:12" ht="25.5" x14ac:dyDescent="0.2">
      <c r="A99" s="175" t="s">
        <v>1446</v>
      </c>
      <c r="B99" s="22" t="s">
        <v>213</v>
      </c>
      <c r="C99" s="29">
        <v>49.265029261000002</v>
      </c>
      <c r="D99" s="27" t="str">
        <f t="shared" si="11"/>
        <v>N/A</v>
      </c>
      <c r="E99" s="29">
        <v>45.572127582</v>
      </c>
      <c r="F99" s="27" t="str">
        <f t="shared" si="12"/>
        <v>N/A</v>
      </c>
      <c r="G99" s="29">
        <v>36.511805649999999</v>
      </c>
      <c r="H99" s="27" t="str">
        <f t="shared" si="13"/>
        <v>N/A</v>
      </c>
      <c r="I99" s="8">
        <v>-7.5</v>
      </c>
      <c r="J99" s="8">
        <v>-19.899999999999999</v>
      </c>
      <c r="K99" s="28" t="s">
        <v>739</v>
      </c>
      <c r="L99" s="112" t="str">
        <f t="shared" si="14"/>
        <v>Yes</v>
      </c>
    </row>
    <row r="100" spans="1:12" ht="25.5" x14ac:dyDescent="0.2">
      <c r="A100" s="175" t="s">
        <v>613</v>
      </c>
      <c r="B100" s="22" t="s">
        <v>213</v>
      </c>
      <c r="C100" s="29">
        <v>9619501</v>
      </c>
      <c r="D100" s="27" t="str">
        <f t="shared" si="11"/>
        <v>N/A</v>
      </c>
      <c r="E100" s="29">
        <v>7861974</v>
      </c>
      <c r="F100" s="27" t="str">
        <f t="shared" si="12"/>
        <v>N/A</v>
      </c>
      <c r="G100" s="29">
        <v>36744970</v>
      </c>
      <c r="H100" s="27" t="str">
        <f t="shared" si="13"/>
        <v>N/A</v>
      </c>
      <c r="I100" s="8">
        <v>-18.3</v>
      </c>
      <c r="J100" s="8">
        <v>367.4</v>
      </c>
      <c r="K100" s="28" t="s">
        <v>739</v>
      </c>
      <c r="L100" s="112" t="str">
        <f t="shared" si="14"/>
        <v>No</v>
      </c>
    </row>
    <row r="101" spans="1:12" x14ac:dyDescent="0.2">
      <c r="A101" s="175" t="s">
        <v>614</v>
      </c>
      <c r="B101" s="22" t="s">
        <v>213</v>
      </c>
      <c r="C101" s="23">
        <v>25056</v>
      </c>
      <c r="D101" s="27" t="str">
        <f t="shared" si="11"/>
        <v>N/A</v>
      </c>
      <c r="E101" s="23">
        <v>23572</v>
      </c>
      <c r="F101" s="27" t="str">
        <f t="shared" si="12"/>
        <v>N/A</v>
      </c>
      <c r="G101" s="23">
        <v>21975</v>
      </c>
      <c r="H101" s="27" t="str">
        <f t="shared" si="13"/>
        <v>N/A</v>
      </c>
      <c r="I101" s="8">
        <v>-5.92</v>
      </c>
      <c r="J101" s="8">
        <v>-6.77</v>
      </c>
      <c r="K101" s="28" t="s">
        <v>739</v>
      </c>
      <c r="L101" s="112" t="str">
        <f t="shared" si="14"/>
        <v>Yes</v>
      </c>
    </row>
    <row r="102" spans="1:12" x14ac:dyDescent="0.2">
      <c r="A102" s="175" t="s">
        <v>1447</v>
      </c>
      <c r="B102" s="22" t="s">
        <v>213</v>
      </c>
      <c r="C102" s="29">
        <v>383.92005906999998</v>
      </c>
      <c r="D102" s="27" t="str">
        <f t="shared" si="11"/>
        <v>N/A</v>
      </c>
      <c r="E102" s="29">
        <v>333.53020533</v>
      </c>
      <c r="F102" s="27" t="str">
        <f t="shared" si="12"/>
        <v>N/A</v>
      </c>
      <c r="G102" s="29">
        <v>1672.1260523000001</v>
      </c>
      <c r="H102" s="27" t="str">
        <f t="shared" si="13"/>
        <v>N/A</v>
      </c>
      <c r="I102" s="8">
        <v>-13.1</v>
      </c>
      <c r="J102" s="8">
        <v>401.3</v>
      </c>
      <c r="K102" s="28" t="s">
        <v>739</v>
      </c>
      <c r="L102" s="112" t="str">
        <f t="shared" si="14"/>
        <v>No</v>
      </c>
    </row>
    <row r="103" spans="1:12" x14ac:dyDescent="0.2">
      <c r="A103" s="175" t="s">
        <v>615</v>
      </c>
      <c r="B103" s="22" t="s">
        <v>213</v>
      </c>
      <c r="C103" s="29">
        <v>4034692</v>
      </c>
      <c r="D103" s="27" t="str">
        <f t="shared" si="11"/>
        <v>N/A</v>
      </c>
      <c r="E103" s="29">
        <v>3434173</v>
      </c>
      <c r="F103" s="27" t="str">
        <f t="shared" si="12"/>
        <v>N/A</v>
      </c>
      <c r="G103" s="29">
        <v>1970953</v>
      </c>
      <c r="H103" s="27" t="str">
        <f t="shared" si="13"/>
        <v>N/A</v>
      </c>
      <c r="I103" s="8">
        <v>-14.9</v>
      </c>
      <c r="J103" s="8">
        <v>-42.6</v>
      </c>
      <c r="K103" s="28" t="s">
        <v>739</v>
      </c>
      <c r="L103" s="112" t="str">
        <f t="shared" si="14"/>
        <v>No</v>
      </c>
    </row>
    <row r="104" spans="1:12" x14ac:dyDescent="0.2">
      <c r="A104" s="175" t="s">
        <v>616</v>
      </c>
      <c r="B104" s="22" t="s">
        <v>213</v>
      </c>
      <c r="C104" s="23">
        <v>9259</v>
      </c>
      <c r="D104" s="27" t="str">
        <f t="shared" si="11"/>
        <v>N/A</v>
      </c>
      <c r="E104" s="23">
        <v>8754</v>
      </c>
      <c r="F104" s="27" t="str">
        <f t="shared" si="12"/>
        <v>N/A</v>
      </c>
      <c r="G104" s="23">
        <v>5707</v>
      </c>
      <c r="H104" s="27" t="str">
        <f t="shared" si="13"/>
        <v>N/A</v>
      </c>
      <c r="I104" s="8">
        <v>-5.45</v>
      </c>
      <c r="J104" s="8">
        <v>-34.799999999999997</v>
      </c>
      <c r="K104" s="28" t="s">
        <v>739</v>
      </c>
      <c r="L104" s="112" t="str">
        <f t="shared" si="14"/>
        <v>No</v>
      </c>
    </row>
    <row r="105" spans="1:12" x14ac:dyDescent="0.2">
      <c r="A105" s="175" t="s">
        <v>1448</v>
      </c>
      <c r="B105" s="22" t="s">
        <v>213</v>
      </c>
      <c r="C105" s="29">
        <v>435.75893724999997</v>
      </c>
      <c r="D105" s="27" t="str">
        <f t="shared" si="11"/>
        <v>N/A</v>
      </c>
      <c r="E105" s="29">
        <v>392.29757825000002</v>
      </c>
      <c r="F105" s="27" t="str">
        <f t="shared" si="12"/>
        <v>N/A</v>
      </c>
      <c r="G105" s="29">
        <v>345.35710531000001</v>
      </c>
      <c r="H105" s="27" t="str">
        <f t="shared" si="13"/>
        <v>N/A</v>
      </c>
      <c r="I105" s="8">
        <v>-9.9700000000000006</v>
      </c>
      <c r="J105" s="8">
        <v>-12</v>
      </c>
      <c r="K105" s="28" t="s">
        <v>739</v>
      </c>
      <c r="L105" s="112" t="str">
        <f t="shared" si="14"/>
        <v>Yes</v>
      </c>
    </row>
    <row r="106" spans="1:12" ht="25.5" x14ac:dyDescent="0.2">
      <c r="A106" s="175" t="s">
        <v>617</v>
      </c>
      <c r="B106" s="22" t="s">
        <v>213</v>
      </c>
      <c r="C106" s="29">
        <v>16934385</v>
      </c>
      <c r="D106" s="27" t="str">
        <f t="shared" si="11"/>
        <v>N/A</v>
      </c>
      <c r="E106" s="29">
        <v>14967001</v>
      </c>
      <c r="F106" s="27" t="str">
        <f t="shared" si="12"/>
        <v>N/A</v>
      </c>
      <c r="G106" s="29">
        <v>6581688</v>
      </c>
      <c r="H106" s="27" t="str">
        <f t="shared" si="13"/>
        <v>N/A</v>
      </c>
      <c r="I106" s="8">
        <v>-11.6</v>
      </c>
      <c r="J106" s="8">
        <v>-56</v>
      </c>
      <c r="K106" s="28" t="s">
        <v>739</v>
      </c>
      <c r="L106" s="112" t="str">
        <f t="shared" si="14"/>
        <v>No</v>
      </c>
    </row>
    <row r="107" spans="1:12" x14ac:dyDescent="0.2">
      <c r="A107" s="175" t="s">
        <v>618</v>
      </c>
      <c r="B107" s="22" t="s">
        <v>213</v>
      </c>
      <c r="C107" s="23">
        <v>2138</v>
      </c>
      <c r="D107" s="27" t="str">
        <f t="shared" si="11"/>
        <v>N/A</v>
      </c>
      <c r="E107" s="23">
        <v>1982</v>
      </c>
      <c r="F107" s="27" t="str">
        <f t="shared" si="12"/>
        <v>N/A</v>
      </c>
      <c r="G107" s="23">
        <v>1119</v>
      </c>
      <c r="H107" s="27" t="str">
        <f t="shared" si="13"/>
        <v>N/A</v>
      </c>
      <c r="I107" s="8">
        <v>-7.3</v>
      </c>
      <c r="J107" s="8">
        <v>-43.5</v>
      </c>
      <c r="K107" s="28" t="s">
        <v>739</v>
      </c>
      <c r="L107" s="112" t="str">
        <f t="shared" si="14"/>
        <v>No</v>
      </c>
    </row>
    <row r="108" spans="1:12" ht="25.5" x14ac:dyDescent="0.2">
      <c r="A108" s="175" t="s">
        <v>1449</v>
      </c>
      <c r="B108" s="22" t="s">
        <v>213</v>
      </c>
      <c r="C108" s="29">
        <v>7920.6665107999997</v>
      </c>
      <c r="D108" s="27" t="str">
        <f t="shared" si="11"/>
        <v>N/A</v>
      </c>
      <c r="E108" s="29">
        <v>7551.4636731000001</v>
      </c>
      <c r="F108" s="27" t="str">
        <f t="shared" si="12"/>
        <v>N/A</v>
      </c>
      <c r="G108" s="29">
        <v>5881.7587131</v>
      </c>
      <c r="H108" s="27" t="str">
        <f t="shared" si="13"/>
        <v>N/A</v>
      </c>
      <c r="I108" s="8">
        <v>-4.66</v>
      </c>
      <c r="J108" s="8">
        <v>-22.1</v>
      </c>
      <c r="K108" s="28" t="s">
        <v>739</v>
      </c>
      <c r="L108" s="112" t="str">
        <f t="shared" si="14"/>
        <v>Yes</v>
      </c>
    </row>
    <row r="109" spans="1:12" ht="25.5" x14ac:dyDescent="0.2">
      <c r="A109" s="175" t="s">
        <v>619</v>
      </c>
      <c r="B109" s="22" t="s">
        <v>213</v>
      </c>
      <c r="C109" s="29">
        <v>6560519</v>
      </c>
      <c r="D109" s="27" t="str">
        <f t="shared" si="11"/>
        <v>N/A</v>
      </c>
      <c r="E109" s="29">
        <v>6267620</v>
      </c>
      <c r="F109" s="27" t="str">
        <f t="shared" si="12"/>
        <v>N/A</v>
      </c>
      <c r="G109" s="29">
        <v>41624803</v>
      </c>
      <c r="H109" s="27" t="str">
        <f t="shared" si="13"/>
        <v>N/A</v>
      </c>
      <c r="I109" s="8">
        <v>-4.46</v>
      </c>
      <c r="J109" s="8">
        <v>564.1</v>
      </c>
      <c r="K109" s="28" t="s">
        <v>739</v>
      </c>
      <c r="L109" s="112" t="str">
        <f t="shared" si="14"/>
        <v>No</v>
      </c>
    </row>
    <row r="110" spans="1:12" x14ac:dyDescent="0.2">
      <c r="A110" s="175" t="s">
        <v>620</v>
      </c>
      <c r="B110" s="22" t="s">
        <v>213</v>
      </c>
      <c r="C110" s="23">
        <v>8853</v>
      </c>
      <c r="D110" s="27" t="str">
        <f t="shared" si="11"/>
        <v>N/A</v>
      </c>
      <c r="E110" s="23">
        <v>8430</v>
      </c>
      <c r="F110" s="27" t="str">
        <f t="shared" si="12"/>
        <v>N/A</v>
      </c>
      <c r="G110" s="23">
        <v>17009</v>
      </c>
      <c r="H110" s="27" t="str">
        <f t="shared" si="13"/>
        <v>N/A</v>
      </c>
      <c r="I110" s="8">
        <v>-4.78</v>
      </c>
      <c r="J110" s="8">
        <v>101.8</v>
      </c>
      <c r="K110" s="28" t="s">
        <v>739</v>
      </c>
      <c r="L110" s="112" t="str">
        <f t="shared" si="14"/>
        <v>No</v>
      </c>
    </row>
    <row r="111" spans="1:12" x14ac:dyDescent="0.2">
      <c r="A111" s="175" t="s">
        <v>1450</v>
      </c>
      <c r="B111" s="22" t="s">
        <v>213</v>
      </c>
      <c r="C111" s="29">
        <v>741.0503784</v>
      </c>
      <c r="D111" s="27" t="str">
        <f t="shared" si="11"/>
        <v>N/A</v>
      </c>
      <c r="E111" s="29">
        <v>743.48991695999996</v>
      </c>
      <c r="F111" s="27" t="str">
        <f t="shared" si="12"/>
        <v>N/A</v>
      </c>
      <c r="G111" s="29">
        <v>2447.2222353000002</v>
      </c>
      <c r="H111" s="27" t="str">
        <f t="shared" si="13"/>
        <v>N/A</v>
      </c>
      <c r="I111" s="8">
        <v>0.32919999999999999</v>
      </c>
      <c r="J111" s="8">
        <v>229.2</v>
      </c>
      <c r="K111" s="28" t="s">
        <v>739</v>
      </c>
      <c r="L111" s="112" t="str">
        <f t="shared" si="14"/>
        <v>No</v>
      </c>
    </row>
    <row r="112" spans="1:12" x14ac:dyDescent="0.2">
      <c r="A112" s="175" t="s">
        <v>621</v>
      </c>
      <c r="B112" s="22" t="s">
        <v>213</v>
      </c>
      <c r="C112" s="29">
        <v>23759248</v>
      </c>
      <c r="D112" s="27" t="str">
        <f t="shared" si="11"/>
        <v>N/A</v>
      </c>
      <c r="E112" s="29">
        <v>22075203</v>
      </c>
      <c r="F112" s="27" t="str">
        <f t="shared" si="12"/>
        <v>N/A</v>
      </c>
      <c r="G112" s="29">
        <v>17692400</v>
      </c>
      <c r="H112" s="27" t="str">
        <f t="shared" si="13"/>
        <v>N/A</v>
      </c>
      <c r="I112" s="8">
        <v>-7.09</v>
      </c>
      <c r="J112" s="8">
        <v>-19.899999999999999</v>
      </c>
      <c r="K112" s="28" t="s">
        <v>739</v>
      </c>
      <c r="L112" s="112" t="str">
        <f t="shared" si="14"/>
        <v>Yes</v>
      </c>
    </row>
    <row r="113" spans="1:12" x14ac:dyDescent="0.2">
      <c r="A113" s="175" t="s">
        <v>622</v>
      </c>
      <c r="B113" s="22" t="s">
        <v>213</v>
      </c>
      <c r="C113" s="23">
        <v>34787</v>
      </c>
      <c r="D113" s="27" t="str">
        <f t="shared" si="11"/>
        <v>N/A</v>
      </c>
      <c r="E113" s="23">
        <v>34298</v>
      </c>
      <c r="F113" s="27" t="str">
        <f t="shared" si="12"/>
        <v>N/A</v>
      </c>
      <c r="G113" s="23">
        <v>32972</v>
      </c>
      <c r="H113" s="27" t="str">
        <f t="shared" si="13"/>
        <v>N/A</v>
      </c>
      <c r="I113" s="8">
        <v>-1.41</v>
      </c>
      <c r="J113" s="8">
        <v>-3.87</v>
      </c>
      <c r="K113" s="28" t="s">
        <v>739</v>
      </c>
      <c r="L113" s="112" t="str">
        <f t="shared" si="14"/>
        <v>Yes</v>
      </c>
    </row>
    <row r="114" spans="1:12" x14ac:dyDescent="0.2">
      <c r="A114" s="175" t="s">
        <v>1451</v>
      </c>
      <c r="B114" s="22" t="s">
        <v>213</v>
      </c>
      <c r="C114" s="29">
        <v>682.99215224</v>
      </c>
      <c r="D114" s="27" t="str">
        <f t="shared" si="11"/>
        <v>N/A</v>
      </c>
      <c r="E114" s="29">
        <v>643.62945361000004</v>
      </c>
      <c r="F114" s="27" t="str">
        <f t="shared" si="12"/>
        <v>N/A</v>
      </c>
      <c r="G114" s="29">
        <v>536.58862065000005</v>
      </c>
      <c r="H114" s="27" t="str">
        <f t="shared" si="13"/>
        <v>N/A</v>
      </c>
      <c r="I114" s="8">
        <v>-5.76</v>
      </c>
      <c r="J114" s="8">
        <v>-16.600000000000001</v>
      </c>
      <c r="K114" s="28" t="s">
        <v>739</v>
      </c>
      <c r="L114" s="112" t="str">
        <f t="shared" si="14"/>
        <v>Yes</v>
      </c>
    </row>
    <row r="115" spans="1:12" ht="25.5" x14ac:dyDescent="0.2">
      <c r="A115" s="175" t="s">
        <v>623</v>
      </c>
      <c r="B115" s="22" t="s">
        <v>213</v>
      </c>
      <c r="C115" s="29">
        <v>143197226</v>
      </c>
      <c r="D115" s="27" t="str">
        <f t="shared" si="11"/>
        <v>N/A</v>
      </c>
      <c r="E115" s="29">
        <v>125271852</v>
      </c>
      <c r="F115" s="27" t="str">
        <f t="shared" si="12"/>
        <v>N/A</v>
      </c>
      <c r="G115" s="29">
        <v>27164793</v>
      </c>
      <c r="H115" s="27" t="str">
        <f t="shared" si="13"/>
        <v>N/A</v>
      </c>
      <c r="I115" s="8">
        <v>-12.5</v>
      </c>
      <c r="J115" s="8">
        <v>-78.3</v>
      </c>
      <c r="K115" s="28" t="s">
        <v>739</v>
      </c>
      <c r="L115" s="112" t="str">
        <f t="shared" si="14"/>
        <v>No</v>
      </c>
    </row>
    <row r="116" spans="1:12" x14ac:dyDescent="0.2">
      <c r="A116" s="179" t="s">
        <v>624</v>
      </c>
      <c r="B116" s="23" t="s">
        <v>213</v>
      </c>
      <c r="C116" s="23">
        <v>16807</v>
      </c>
      <c r="D116" s="27" t="str">
        <f t="shared" si="11"/>
        <v>N/A</v>
      </c>
      <c r="E116" s="23">
        <v>17654</v>
      </c>
      <c r="F116" s="27" t="str">
        <f t="shared" si="12"/>
        <v>N/A</v>
      </c>
      <c r="G116" s="23">
        <v>13796</v>
      </c>
      <c r="H116" s="27" t="str">
        <f t="shared" si="13"/>
        <v>N/A</v>
      </c>
      <c r="I116" s="8">
        <v>5.04</v>
      </c>
      <c r="J116" s="8">
        <v>-21.9</v>
      </c>
      <c r="K116" s="31" t="s">
        <v>739</v>
      </c>
      <c r="L116" s="112" t="str">
        <f t="shared" si="14"/>
        <v>Yes</v>
      </c>
    </row>
    <row r="117" spans="1:12" ht="25.5" x14ac:dyDescent="0.2">
      <c r="A117" s="175" t="s">
        <v>1452</v>
      </c>
      <c r="B117" s="22" t="s">
        <v>213</v>
      </c>
      <c r="C117" s="29">
        <v>8520.0943654000002</v>
      </c>
      <c r="D117" s="27" t="str">
        <f t="shared" si="11"/>
        <v>N/A</v>
      </c>
      <c r="E117" s="29">
        <v>7095.9472073999996</v>
      </c>
      <c r="F117" s="27" t="str">
        <f t="shared" si="12"/>
        <v>N/A</v>
      </c>
      <c r="G117" s="29">
        <v>1969.0339954000001</v>
      </c>
      <c r="H117" s="27" t="str">
        <f t="shared" si="13"/>
        <v>N/A</v>
      </c>
      <c r="I117" s="8">
        <v>-16.7</v>
      </c>
      <c r="J117" s="8">
        <v>-72.3</v>
      </c>
      <c r="K117" s="28" t="s">
        <v>739</v>
      </c>
      <c r="L117" s="112" t="str">
        <f t="shared" si="14"/>
        <v>No</v>
      </c>
    </row>
    <row r="118" spans="1:12" ht="25.5" x14ac:dyDescent="0.2">
      <c r="A118" s="175" t="s">
        <v>625</v>
      </c>
      <c r="B118" s="22" t="s">
        <v>213</v>
      </c>
      <c r="C118" s="29">
        <v>15194284</v>
      </c>
      <c r="D118" s="27" t="str">
        <f t="shared" si="11"/>
        <v>N/A</v>
      </c>
      <c r="E118" s="29">
        <v>8014470</v>
      </c>
      <c r="F118" s="27" t="str">
        <f t="shared" si="12"/>
        <v>N/A</v>
      </c>
      <c r="G118" s="29">
        <v>3001642</v>
      </c>
      <c r="H118" s="27" t="str">
        <f t="shared" si="13"/>
        <v>N/A</v>
      </c>
      <c r="I118" s="8">
        <v>-47.3</v>
      </c>
      <c r="J118" s="8">
        <v>-62.5</v>
      </c>
      <c r="K118" s="28" t="s">
        <v>739</v>
      </c>
      <c r="L118" s="112" t="str">
        <f t="shared" si="14"/>
        <v>No</v>
      </c>
    </row>
    <row r="119" spans="1:12" x14ac:dyDescent="0.2">
      <c r="A119" s="175" t="s">
        <v>626</v>
      </c>
      <c r="B119" s="22" t="s">
        <v>213</v>
      </c>
      <c r="C119" s="23">
        <v>8409</v>
      </c>
      <c r="D119" s="27" t="str">
        <f t="shared" si="11"/>
        <v>N/A</v>
      </c>
      <c r="E119" s="23">
        <v>8468</v>
      </c>
      <c r="F119" s="27" t="str">
        <f t="shared" si="12"/>
        <v>N/A</v>
      </c>
      <c r="G119" s="23">
        <v>5033</v>
      </c>
      <c r="H119" s="27" t="str">
        <f t="shared" si="13"/>
        <v>N/A</v>
      </c>
      <c r="I119" s="8">
        <v>0.7016</v>
      </c>
      <c r="J119" s="8">
        <v>-40.6</v>
      </c>
      <c r="K119" s="28" t="s">
        <v>739</v>
      </c>
      <c r="L119" s="112" t="str">
        <f t="shared" si="14"/>
        <v>No</v>
      </c>
    </row>
    <row r="120" spans="1:12" ht="25.5" x14ac:dyDescent="0.2">
      <c r="A120" s="175" t="s">
        <v>1453</v>
      </c>
      <c r="B120" s="22" t="s">
        <v>213</v>
      </c>
      <c r="C120" s="29">
        <v>1806.9073612</v>
      </c>
      <c r="D120" s="27" t="str">
        <f t="shared" si="11"/>
        <v>N/A</v>
      </c>
      <c r="E120" s="29">
        <v>946.44189890999996</v>
      </c>
      <c r="F120" s="27" t="str">
        <f t="shared" si="12"/>
        <v>N/A</v>
      </c>
      <c r="G120" s="29">
        <v>596.39221139999995</v>
      </c>
      <c r="H120" s="27" t="str">
        <f t="shared" si="13"/>
        <v>N/A</v>
      </c>
      <c r="I120" s="8">
        <v>-47.6</v>
      </c>
      <c r="J120" s="8">
        <v>-37</v>
      </c>
      <c r="K120" s="28" t="s">
        <v>739</v>
      </c>
      <c r="L120" s="112" t="str">
        <f t="shared" si="14"/>
        <v>No</v>
      </c>
    </row>
    <row r="121" spans="1:12" ht="25.5" x14ac:dyDescent="0.2">
      <c r="A121" s="175" t="s">
        <v>627</v>
      </c>
      <c r="B121" s="22" t="s">
        <v>213</v>
      </c>
      <c r="C121" s="29">
        <v>34752298</v>
      </c>
      <c r="D121" s="27" t="str">
        <f t="shared" si="11"/>
        <v>N/A</v>
      </c>
      <c r="E121" s="29">
        <v>39522766</v>
      </c>
      <c r="F121" s="27" t="str">
        <f t="shared" si="12"/>
        <v>N/A</v>
      </c>
      <c r="G121" s="29">
        <v>27405540</v>
      </c>
      <c r="H121" s="27" t="str">
        <f t="shared" si="13"/>
        <v>N/A</v>
      </c>
      <c r="I121" s="8">
        <v>13.73</v>
      </c>
      <c r="J121" s="8">
        <v>-30.7</v>
      </c>
      <c r="K121" s="28" t="s">
        <v>739</v>
      </c>
      <c r="L121" s="112" t="str">
        <f t="shared" si="14"/>
        <v>No</v>
      </c>
    </row>
    <row r="122" spans="1:12" x14ac:dyDescent="0.2">
      <c r="A122" s="175" t="s">
        <v>628</v>
      </c>
      <c r="B122" s="22" t="s">
        <v>213</v>
      </c>
      <c r="C122" s="23">
        <v>3109</v>
      </c>
      <c r="D122" s="27" t="str">
        <f t="shared" si="11"/>
        <v>N/A</v>
      </c>
      <c r="E122" s="23">
        <v>3393</v>
      </c>
      <c r="F122" s="27" t="str">
        <f t="shared" si="12"/>
        <v>N/A</v>
      </c>
      <c r="G122" s="23">
        <v>2904</v>
      </c>
      <c r="H122" s="27" t="str">
        <f t="shared" si="13"/>
        <v>N/A</v>
      </c>
      <c r="I122" s="8">
        <v>9.1349999999999998</v>
      </c>
      <c r="J122" s="8">
        <v>-14.4</v>
      </c>
      <c r="K122" s="28" t="s">
        <v>739</v>
      </c>
      <c r="L122" s="112" t="str">
        <f t="shared" si="14"/>
        <v>Yes</v>
      </c>
    </row>
    <row r="123" spans="1:12" ht="25.5" x14ac:dyDescent="0.2">
      <c r="A123" s="175" t="s">
        <v>1454</v>
      </c>
      <c r="B123" s="22" t="s">
        <v>213</v>
      </c>
      <c r="C123" s="29">
        <v>11177.966549000001</v>
      </c>
      <c r="D123" s="27" t="str">
        <f t="shared" si="11"/>
        <v>N/A</v>
      </c>
      <c r="E123" s="29">
        <v>11648.324785999999</v>
      </c>
      <c r="F123" s="27" t="str">
        <f t="shared" si="12"/>
        <v>N/A</v>
      </c>
      <c r="G123" s="29">
        <v>9437.1694215000007</v>
      </c>
      <c r="H123" s="27" t="str">
        <f t="shared" si="13"/>
        <v>N/A</v>
      </c>
      <c r="I123" s="8">
        <v>4.2080000000000002</v>
      </c>
      <c r="J123" s="8">
        <v>-19</v>
      </c>
      <c r="K123" s="28" t="s">
        <v>739</v>
      </c>
      <c r="L123" s="112" t="str">
        <f t="shared" si="14"/>
        <v>Yes</v>
      </c>
    </row>
    <row r="124" spans="1:12" ht="25.5" x14ac:dyDescent="0.2">
      <c r="A124" s="175" t="s">
        <v>629</v>
      </c>
      <c r="B124" s="22" t="s">
        <v>213</v>
      </c>
      <c r="C124" s="29">
        <v>2707883</v>
      </c>
      <c r="D124" s="27" t="str">
        <f t="shared" si="11"/>
        <v>N/A</v>
      </c>
      <c r="E124" s="29">
        <v>2733476</v>
      </c>
      <c r="F124" s="27" t="str">
        <f t="shared" si="12"/>
        <v>N/A</v>
      </c>
      <c r="G124" s="29">
        <v>1527649</v>
      </c>
      <c r="H124" s="27" t="str">
        <f t="shared" si="13"/>
        <v>N/A</v>
      </c>
      <c r="I124" s="8">
        <v>0.94510000000000005</v>
      </c>
      <c r="J124" s="8">
        <v>-44.1</v>
      </c>
      <c r="K124" s="28" t="s">
        <v>739</v>
      </c>
      <c r="L124" s="112" t="str">
        <f t="shared" si="14"/>
        <v>No</v>
      </c>
    </row>
    <row r="125" spans="1:12" ht="25.5" x14ac:dyDescent="0.2">
      <c r="A125" s="175" t="s">
        <v>630</v>
      </c>
      <c r="B125" s="22" t="s">
        <v>213</v>
      </c>
      <c r="C125" s="23">
        <v>4730</v>
      </c>
      <c r="D125" s="27" t="str">
        <f t="shared" si="11"/>
        <v>N/A</v>
      </c>
      <c r="E125" s="23">
        <v>4351</v>
      </c>
      <c r="F125" s="27" t="str">
        <f t="shared" si="12"/>
        <v>N/A</v>
      </c>
      <c r="G125" s="23">
        <v>3014</v>
      </c>
      <c r="H125" s="27" t="str">
        <f t="shared" si="13"/>
        <v>N/A</v>
      </c>
      <c r="I125" s="8">
        <v>-8.01</v>
      </c>
      <c r="J125" s="8">
        <v>-30.7</v>
      </c>
      <c r="K125" s="28" t="s">
        <v>739</v>
      </c>
      <c r="L125" s="112" t="str">
        <f t="shared" si="14"/>
        <v>No</v>
      </c>
    </row>
    <row r="126" spans="1:12" ht="25.5" x14ac:dyDescent="0.2">
      <c r="A126" s="175" t="s">
        <v>1455</v>
      </c>
      <c r="B126" s="22" t="s">
        <v>213</v>
      </c>
      <c r="C126" s="29">
        <v>572.49112050999997</v>
      </c>
      <c r="D126" s="27" t="str">
        <f t="shared" si="11"/>
        <v>N/A</v>
      </c>
      <c r="E126" s="29">
        <v>628.24086417000001</v>
      </c>
      <c r="F126" s="27" t="str">
        <f t="shared" si="12"/>
        <v>N/A</v>
      </c>
      <c r="G126" s="29">
        <v>506.85102853000001</v>
      </c>
      <c r="H126" s="27" t="str">
        <f t="shared" si="13"/>
        <v>N/A</v>
      </c>
      <c r="I126" s="8">
        <v>9.7379999999999995</v>
      </c>
      <c r="J126" s="8">
        <v>-19.3</v>
      </c>
      <c r="K126" s="28" t="s">
        <v>739</v>
      </c>
      <c r="L126" s="112" t="str">
        <f t="shared" si="14"/>
        <v>Yes</v>
      </c>
    </row>
    <row r="127" spans="1:12" ht="25.5" x14ac:dyDescent="0.2">
      <c r="A127" s="175" t="s">
        <v>631</v>
      </c>
      <c r="B127" s="22" t="s">
        <v>213</v>
      </c>
      <c r="C127" s="29">
        <v>22018045</v>
      </c>
      <c r="D127" s="27" t="str">
        <f t="shared" si="11"/>
        <v>N/A</v>
      </c>
      <c r="E127" s="29">
        <v>21468514</v>
      </c>
      <c r="F127" s="27" t="str">
        <f t="shared" si="12"/>
        <v>N/A</v>
      </c>
      <c r="G127" s="29">
        <v>38657805</v>
      </c>
      <c r="H127" s="27" t="str">
        <f t="shared" si="13"/>
        <v>N/A</v>
      </c>
      <c r="I127" s="8">
        <v>-2.5</v>
      </c>
      <c r="J127" s="8">
        <v>80.069999999999993</v>
      </c>
      <c r="K127" s="28" t="s">
        <v>739</v>
      </c>
      <c r="L127" s="112" t="str">
        <f t="shared" si="14"/>
        <v>No</v>
      </c>
    </row>
    <row r="128" spans="1:12" x14ac:dyDescent="0.2">
      <c r="A128" s="175" t="s">
        <v>632</v>
      </c>
      <c r="B128" s="22" t="s">
        <v>213</v>
      </c>
      <c r="C128" s="23">
        <v>4730</v>
      </c>
      <c r="D128" s="27" t="str">
        <f t="shared" si="11"/>
        <v>N/A</v>
      </c>
      <c r="E128" s="23">
        <v>4390</v>
      </c>
      <c r="F128" s="27" t="str">
        <f t="shared" si="12"/>
        <v>N/A</v>
      </c>
      <c r="G128" s="23">
        <v>8660</v>
      </c>
      <c r="H128" s="27" t="str">
        <f t="shared" si="13"/>
        <v>N/A</v>
      </c>
      <c r="I128" s="8">
        <v>-7.19</v>
      </c>
      <c r="J128" s="8">
        <v>97.27</v>
      </c>
      <c r="K128" s="28" t="s">
        <v>739</v>
      </c>
      <c r="L128" s="112" t="str">
        <f t="shared" si="14"/>
        <v>No</v>
      </c>
    </row>
    <row r="129" spans="1:12" ht="25.5" x14ac:dyDescent="0.2">
      <c r="A129" s="175" t="s">
        <v>1456</v>
      </c>
      <c r="B129" s="22" t="s">
        <v>213</v>
      </c>
      <c r="C129" s="29">
        <v>4654.9778012999996</v>
      </c>
      <c r="D129" s="27" t="str">
        <f t="shared" si="11"/>
        <v>N/A</v>
      </c>
      <c r="E129" s="29">
        <v>4890.3220957000003</v>
      </c>
      <c r="F129" s="27" t="str">
        <f t="shared" si="12"/>
        <v>N/A</v>
      </c>
      <c r="G129" s="29">
        <v>4463.9497690999997</v>
      </c>
      <c r="H129" s="27" t="str">
        <f t="shared" si="13"/>
        <v>N/A</v>
      </c>
      <c r="I129" s="8">
        <v>5.056</v>
      </c>
      <c r="J129" s="8">
        <v>-8.7200000000000006</v>
      </c>
      <c r="K129" s="28" t="s">
        <v>739</v>
      </c>
      <c r="L129" s="112" t="str">
        <f t="shared" si="14"/>
        <v>Yes</v>
      </c>
    </row>
    <row r="130" spans="1:12" ht="25.5" x14ac:dyDescent="0.2">
      <c r="A130" s="175" t="s">
        <v>633</v>
      </c>
      <c r="B130" s="22" t="s">
        <v>213</v>
      </c>
      <c r="C130" s="29">
        <v>0</v>
      </c>
      <c r="D130" s="27" t="str">
        <f t="shared" si="11"/>
        <v>N/A</v>
      </c>
      <c r="E130" s="29">
        <v>0</v>
      </c>
      <c r="F130" s="27" t="str">
        <f t="shared" si="12"/>
        <v>N/A</v>
      </c>
      <c r="G130" s="29">
        <v>0</v>
      </c>
      <c r="H130" s="27" t="str">
        <f t="shared" si="13"/>
        <v>N/A</v>
      </c>
      <c r="I130" s="8" t="s">
        <v>1749</v>
      </c>
      <c r="J130" s="8" t="s">
        <v>1749</v>
      </c>
      <c r="K130" s="28" t="s">
        <v>739</v>
      </c>
      <c r="L130" s="112" t="str">
        <f t="shared" si="14"/>
        <v>N/A</v>
      </c>
    </row>
    <row r="131" spans="1:12" x14ac:dyDescent="0.2">
      <c r="A131" s="175" t="s">
        <v>634</v>
      </c>
      <c r="B131" s="22" t="s">
        <v>213</v>
      </c>
      <c r="C131" s="23">
        <v>0</v>
      </c>
      <c r="D131" s="27" t="str">
        <f t="shared" si="11"/>
        <v>N/A</v>
      </c>
      <c r="E131" s="23">
        <v>0</v>
      </c>
      <c r="F131" s="27" t="str">
        <f t="shared" si="12"/>
        <v>N/A</v>
      </c>
      <c r="G131" s="23">
        <v>0</v>
      </c>
      <c r="H131" s="27" t="str">
        <f t="shared" si="13"/>
        <v>N/A</v>
      </c>
      <c r="I131" s="8" t="s">
        <v>1749</v>
      </c>
      <c r="J131" s="8" t="s">
        <v>1749</v>
      </c>
      <c r="K131" s="28" t="s">
        <v>739</v>
      </c>
      <c r="L131" s="112" t="str">
        <f t="shared" si="14"/>
        <v>N/A</v>
      </c>
    </row>
    <row r="132" spans="1:12" ht="25.5" x14ac:dyDescent="0.2">
      <c r="A132" s="175" t="s">
        <v>1457</v>
      </c>
      <c r="B132" s="22" t="s">
        <v>213</v>
      </c>
      <c r="C132" s="29" t="s">
        <v>1749</v>
      </c>
      <c r="D132" s="27" t="str">
        <f t="shared" si="11"/>
        <v>N/A</v>
      </c>
      <c r="E132" s="29" t="s">
        <v>1749</v>
      </c>
      <c r="F132" s="27" t="str">
        <f t="shared" si="12"/>
        <v>N/A</v>
      </c>
      <c r="G132" s="29" t="s">
        <v>1749</v>
      </c>
      <c r="H132" s="27" t="str">
        <f t="shared" si="13"/>
        <v>N/A</v>
      </c>
      <c r="I132" s="8" t="s">
        <v>1749</v>
      </c>
      <c r="J132" s="8" t="s">
        <v>1749</v>
      </c>
      <c r="K132" s="28" t="s">
        <v>739</v>
      </c>
      <c r="L132" s="112" t="str">
        <f t="shared" si="14"/>
        <v>N/A</v>
      </c>
    </row>
    <row r="133" spans="1:12" ht="25.5" x14ac:dyDescent="0.2">
      <c r="A133" s="175" t="s">
        <v>635</v>
      </c>
      <c r="B133" s="22" t="s">
        <v>213</v>
      </c>
      <c r="C133" s="29">
        <v>26772452</v>
      </c>
      <c r="D133" s="27" t="str">
        <f t="shared" si="11"/>
        <v>N/A</v>
      </c>
      <c r="E133" s="29">
        <v>26002048</v>
      </c>
      <c r="F133" s="27" t="str">
        <f t="shared" si="12"/>
        <v>N/A</v>
      </c>
      <c r="G133" s="29">
        <v>36806675</v>
      </c>
      <c r="H133" s="27" t="str">
        <f t="shared" si="13"/>
        <v>N/A</v>
      </c>
      <c r="I133" s="8">
        <v>-2.88</v>
      </c>
      <c r="J133" s="8">
        <v>41.55</v>
      </c>
      <c r="K133" s="28" t="s">
        <v>739</v>
      </c>
      <c r="L133" s="112" t="str">
        <f t="shared" si="14"/>
        <v>No</v>
      </c>
    </row>
    <row r="134" spans="1:12" x14ac:dyDescent="0.2">
      <c r="A134" s="175" t="s">
        <v>636</v>
      </c>
      <c r="B134" s="22" t="s">
        <v>213</v>
      </c>
      <c r="C134" s="23">
        <v>1539</v>
      </c>
      <c r="D134" s="27" t="str">
        <f t="shared" si="11"/>
        <v>N/A</v>
      </c>
      <c r="E134" s="23">
        <v>1506</v>
      </c>
      <c r="F134" s="27" t="str">
        <f t="shared" si="12"/>
        <v>N/A</v>
      </c>
      <c r="G134" s="23">
        <v>1459</v>
      </c>
      <c r="H134" s="27" t="str">
        <f t="shared" si="13"/>
        <v>N/A</v>
      </c>
      <c r="I134" s="8">
        <v>-2.14</v>
      </c>
      <c r="J134" s="8">
        <v>-3.12</v>
      </c>
      <c r="K134" s="28" t="s">
        <v>739</v>
      </c>
      <c r="L134" s="112" t="str">
        <f t="shared" si="14"/>
        <v>Yes</v>
      </c>
    </row>
    <row r="135" spans="1:12" x14ac:dyDescent="0.2">
      <c r="A135" s="175" t="s">
        <v>1458</v>
      </c>
      <c r="B135" s="22" t="s">
        <v>213</v>
      </c>
      <c r="C135" s="29">
        <v>17396.005197999999</v>
      </c>
      <c r="D135" s="27" t="str">
        <f t="shared" si="11"/>
        <v>N/A</v>
      </c>
      <c r="E135" s="29">
        <v>17265.636122</v>
      </c>
      <c r="F135" s="27" t="str">
        <f t="shared" si="12"/>
        <v>N/A</v>
      </c>
      <c r="G135" s="29">
        <v>25227.330363000001</v>
      </c>
      <c r="H135" s="27" t="str">
        <f t="shared" si="13"/>
        <v>N/A</v>
      </c>
      <c r="I135" s="8">
        <v>-0.749</v>
      </c>
      <c r="J135" s="8">
        <v>46.11</v>
      </c>
      <c r="K135" s="28" t="s">
        <v>739</v>
      </c>
      <c r="L135" s="112" t="str">
        <f t="shared" si="14"/>
        <v>No</v>
      </c>
    </row>
    <row r="136" spans="1:12" ht="25.5" x14ac:dyDescent="0.2">
      <c r="A136" s="175" t="s">
        <v>637</v>
      </c>
      <c r="B136" s="22" t="s">
        <v>213</v>
      </c>
      <c r="C136" s="29">
        <v>0</v>
      </c>
      <c r="D136" s="27" t="str">
        <f t="shared" si="11"/>
        <v>N/A</v>
      </c>
      <c r="E136" s="29">
        <v>23</v>
      </c>
      <c r="F136" s="27" t="str">
        <f t="shared" si="12"/>
        <v>N/A</v>
      </c>
      <c r="G136" s="29">
        <v>0</v>
      </c>
      <c r="H136" s="27" t="str">
        <f t="shared" si="13"/>
        <v>N/A</v>
      </c>
      <c r="I136" s="8" t="s">
        <v>1749</v>
      </c>
      <c r="J136" s="8">
        <v>-100</v>
      </c>
      <c r="K136" s="28" t="s">
        <v>739</v>
      </c>
      <c r="L136" s="112" t="str">
        <f>IF(J136="Div by 0", "N/A", IF(OR(J136="N/A",K136="N/A"),"N/A", IF(J136&gt;VALUE(MID(K136,1,2)), "No", IF(J136&lt;-1*VALUE(MID(K136,1,2)), "No", "Yes"))))</f>
        <v>No</v>
      </c>
    </row>
    <row r="137" spans="1:12" x14ac:dyDescent="0.2">
      <c r="A137" s="175" t="s">
        <v>638</v>
      </c>
      <c r="B137" s="22" t="s">
        <v>213</v>
      </c>
      <c r="C137" s="23">
        <v>0</v>
      </c>
      <c r="D137" s="27" t="str">
        <f t="shared" si="11"/>
        <v>N/A</v>
      </c>
      <c r="E137" s="23">
        <v>11</v>
      </c>
      <c r="F137" s="27" t="str">
        <f t="shared" si="12"/>
        <v>N/A</v>
      </c>
      <c r="G137" s="23">
        <v>0</v>
      </c>
      <c r="H137" s="27" t="str">
        <f t="shared" si="13"/>
        <v>N/A</v>
      </c>
      <c r="I137" s="8" t="s">
        <v>1749</v>
      </c>
      <c r="J137" s="8">
        <v>-100</v>
      </c>
      <c r="K137" s="28" t="s">
        <v>739</v>
      </c>
      <c r="L137" s="112" t="str">
        <f t="shared" ref="L137:L141" si="15">IF(J137="Div by 0", "N/A", IF(OR(J137="N/A",K137="N/A"),"N/A", IF(J137&gt;VALUE(MID(K137,1,2)), "No", IF(J137&lt;-1*VALUE(MID(K137,1,2)), "No", "Yes"))))</f>
        <v>No</v>
      </c>
    </row>
    <row r="138" spans="1:12" ht="25.5" x14ac:dyDescent="0.2">
      <c r="A138" s="175" t="s">
        <v>1459</v>
      </c>
      <c r="B138" s="22" t="s">
        <v>213</v>
      </c>
      <c r="C138" s="29" t="s">
        <v>1749</v>
      </c>
      <c r="D138" s="27" t="str">
        <f t="shared" si="11"/>
        <v>N/A</v>
      </c>
      <c r="E138" s="29">
        <v>23</v>
      </c>
      <c r="F138" s="27" t="str">
        <f t="shared" si="12"/>
        <v>N/A</v>
      </c>
      <c r="G138" s="29" t="s">
        <v>1749</v>
      </c>
      <c r="H138" s="27" t="str">
        <f t="shared" si="13"/>
        <v>N/A</v>
      </c>
      <c r="I138" s="8" t="s">
        <v>1749</v>
      </c>
      <c r="J138" s="8" t="s">
        <v>1749</v>
      </c>
      <c r="K138" s="28" t="s">
        <v>739</v>
      </c>
      <c r="L138" s="112" t="str">
        <f t="shared" si="15"/>
        <v>N/A</v>
      </c>
    </row>
    <row r="139" spans="1:12" ht="25.5" x14ac:dyDescent="0.2">
      <c r="A139" s="175" t="s">
        <v>639</v>
      </c>
      <c r="B139" s="22" t="s">
        <v>213</v>
      </c>
      <c r="C139" s="29">
        <v>0</v>
      </c>
      <c r="D139" s="27" t="str">
        <f t="shared" si="11"/>
        <v>N/A</v>
      </c>
      <c r="E139" s="29">
        <v>0</v>
      </c>
      <c r="F139" s="27" t="str">
        <f t="shared" si="12"/>
        <v>N/A</v>
      </c>
      <c r="G139" s="29">
        <v>0</v>
      </c>
      <c r="H139" s="27" t="str">
        <f t="shared" si="13"/>
        <v>N/A</v>
      </c>
      <c r="I139" s="8" t="s">
        <v>1749</v>
      </c>
      <c r="J139" s="8" t="s">
        <v>1749</v>
      </c>
      <c r="K139" s="28" t="s">
        <v>739</v>
      </c>
      <c r="L139" s="112" t="str">
        <f t="shared" si="15"/>
        <v>N/A</v>
      </c>
    </row>
    <row r="140" spans="1:12" x14ac:dyDescent="0.2">
      <c r="A140" s="175" t="s">
        <v>640</v>
      </c>
      <c r="B140" s="22" t="s">
        <v>213</v>
      </c>
      <c r="C140" s="23">
        <v>0</v>
      </c>
      <c r="D140" s="27" t="str">
        <f t="shared" si="11"/>
        <v>N/A</v>
      </c>
      <c r="E140" s="23">
        <v>0</v>
      </c>
      <c r="F140" s="27" t="str">
        <f t="shared" si="12"/>
        <v>N/A</v>
      </c>
      <c r="G140" s="23">
        <v>0</v>
      </c>
      <c r="H140" s="27" t="str">
        <f t="shared" si="13"/>
        <v>N/A</v>
      </c>
      <c r="I140" s="8" t="s">
        <v>1749</v>
      </c>
      <c r="J140" s="8" t="s">
        <v>1749</v>
      </c>
      <c r="K140" s="28" t="s">
        <v>739</v>
      </c>
      <c r="L140" s="112" t="str">
        <f t="shared" si="15"/>
        <v>N/A</v>
      </c>
    </row>
    <row r="141" spans="1:12" ht="25.5" x14ac:dyDescent="0.2">
      <c r="A141" s="175" t="s">
        <v>1460</v>
      </c>
      <c r="B141" s="22" t="s">
        <v>213</v>
      </c>
      <c r="C141" s="29" t="s">
        <v>1749</v>
      </c>
      <c r="D141" s="27" t="str">
        <f t="shared" si="11"/>
        <v>N/A</v>
      </c>
      <c r="E141" s="29" t="s">
        <v>1749</v>
      </c>
      <c r="F141" s="27" t="str">
        <f t="shared" si="12"/>
        <v>N/A</v>
      </c>
      <c r="G141" s="29" t="s">
        <v>1749</v>
      </c>
      <c r="H141" s="27" t="str">
        <f t="shared" si="13"/>
        <v>N/A</v>
      </c>
      <c r="I141" s="8" t="s">
        <v>1749</v>
      </c>
      <c r="J141" s="8" t="s">
        <v>1749</v>
      </c>
      <c r="K141" s="28" t="s">
        <v>739</v>
      </c>
      <c r="L141" s="112" t="str">
        <f t="shared" si="15"/>
        <v>N/A</v>
      </c>
    </row>
    <row r="142" spans="1:12" ht="25.5" x14ac:dyDescent="0.2">
      <c r="A142" s="175" t="s">
        <v>641</v>
      </c>
      <c r="B142" s="22" t="s">
        <v>213</v>
      </c>
      <c r="C142" s="29">
        <v>8298043</v>
      </c>
      <c r="D142" s="27" t="str">
        <f t="shared" si="11"/>
        <v>N/A</v>
      </c>
      <c r="E142" s="29">
        <v>8336223</v>
      </c>
      <c r="F142" s="27" t="str">
        <f t="shared" si="12"/>
        <v>N/A</v>
      </c>
      <c r="G142" s="29">
        <v>14292290</v>
      </c>
      <c r="H142" s="27" t="str">
        <f t="shared" si="13"/>
        <v>N/A</v>
      </c>
      <c r="I142" s="8">
        <v>0.46010000000000001</v>
      </c>
      <c r="J142" s="8">
        <v>71.45</v>
      </c>
      <c r="K142" s="28" t="s">
        <v>739</v>
      </c>
      <c r="L142" s="112" t="str">
        <f t="shared" ref="L142:L153" si="16">IF(J142="Div by 0", "N/A", IF(K142="N/A","N/A", IF(J142&gt;VALUE(MID(K142,1,2)), "No", IF(J142&lt;-1*VALUE(MID(K142,1,2)), "No", "Yes"))))</f>
        <v>No</v>
      </c>
    </row>
    <row r="143" spans="1:12" ht="25.5" x14ac:dyDescent="0.2">
      <c r="A143" s="175" t="s">
        <v>642</v>
      </c>
      <c r="B143" s="22" t="s">
        <v>213</v>
      </c>
      <c r="C143" s="23">
        <v>13751</v>
      </c>
      <c r="D143" s="27" t="str">
        <f t="shared" si="11"/>
        <v>N/A</v>
      </c>
      <c r="E143" s="23">
        <v>13132</v>
      </c>
      <c r="F143" s="27" t="str">
        <f t="shared" si="12"/>
        <v>N/A</v>
      </c>
      <c r="G143" s="23">
        <v>17728</v>
      </c>
      <c r="H143" s="27" t="str">
        <f t="shared" si="13"/>
        <v>N/A</v>
      </c>
      <c r="I143" s="8">
        <v>-4.5</v>
      </c>
      <c r="J143" s="8">
        <v>35</v>
      </c>
      <c r="K143" s="28" t="s">
        <v>739</v>
      </c>
      <c r="L143" s="112" t="str">
        <f t="shared" si="16"/>
        <v>No</v>
      </c>
    </row>
    <row r="144" spans="1:12" ht="25.5" x14ac:dyDescent="0.2">
      <c r="A144" s="175" t="s">
        <v>1461</v>
      </c>
      <c r="B144" s="22" t="s">
        <v>213</v>
      </c>
      <c r="C144" s="29">
        <v>603.45014907999996</v>
      </c>
      <c r="D144" s="27" t="str">
        <f t="shared" si="11"/>
        <v>N/A</v>
      </c>
      <c r="E144" s="29">
        <v>634.80223880999995</v>
      </c>
      <c r="F144" s="27" t="str">
        <f t="shared" si="12"/>
        <v>N/A</v>
      </c>
      <c r="G144" s="29">
        <v>806.19866877000004</v>
      </c>
      <c r="H144" s="27" t="str">
        <f t="shared" si="13"/>
        <v>N/A</v>
      </c>
      <c r="I144" s="8">
        <v>5.1950000000000003</v>
      </c>
      <c r="J144" s="8">
        <v>27</v>
      </c>
      <c r="K144" s="28" t="s">
        <v>739</v>
      </c>
      <c r="L144" s="112" t="str">
        <f t="shared" si="16"/>
        <v>Yes</v>
      </c>
    </row>
    <row r="145" spans="1:12" ht="25.5" x14ac:dyDescent="0.2">
      <c r="A145" s="175" t="s">
        <v>643</v>
      </c>
      <c r="B145" s="22" t="s">
        <v>213</v>
      </c>
      <c r="C145" s="29">
        <v>40550</v>
      </c>
      <c r="D145" s="27" t="str">
        <f t="shared" ref="D145:D153" si="17">IF($B145="N/A","N/A",IF(C145&gt;10,"No",IF(C145&lt;-10,"No","Yes")))</f>
        <v>N/A</v>
      </c>
      <c r="E145" s="29">
        <v>57581215</v>
      </c>
      <c r="F145" s="27" t="str">
        <f t="shared" ref="F145:F153" si="18">IF($B145="N/A","N/A",IF(E145&gt;10,"No",IF(E145&lt;-10,"No","Yes")))</f>
        <v>N/A</v>
      </c>
      <c r="G145" s="29">
        <v>97708826</v>
      </c>
      <c r="H145" s="27" t="str">
        <f t="shared" ref="H145:H153" si="19">IF($B145="N/A","N/A",IF(G145&gt;10,"No",IF(G145&lt;-10,"No","Yes")))</f>
        <v>N/A</v>
      </c>
      <c r="I145" s="8">
        <v>142000</v>
      </c>
      <c r="J145" s="8">
        <v>69.69</v>
      </c>
      <c r="K145" s="28" t="s">
        <v>739</v>
      </c>
      <c r="L145" s="112" t="str">
        <f t="shared" si="16"/>
        <v>No</v>
      </c>
    </row>
    <row r="146" spans="1:12" x14ac:dyDescent="0.2">
      <c r="A146" s="175" t="s">
        <v>644</v>
      </c>
      <c r="B146" s="22" t="s">
        <v>213</v>
      </c>
      <c r="C146" s="23">
        <v>11</v>
      </c>
      <c r="D146" s="27" t="str">
        <f t="shared" si="17"/>
        <v>N/A</v>
      </c>
      <c r="E146" s="23">
        <v>2436</v>
      </c>
      <c r="F146" s="27" t="str">
        <f t="shared" si="18"/>
        <v>N/A</v>
      </c>
      <c r="G146" s="23">
        <v>2651</v>
      </c>
      <c r="H146" s="27" t="str">
        <f t="shared" si="19"/>
        <v>N/A</v>
      </c>
      <c r="I146" s="8">
        <v>34700</v>
      </c>
      <c r="J146" s="8">
        <v>8.8260000000000005</v>
      </c>
      <c r="K146" s="28" t="s">
        <v>739</v>
      </c>
      <c r="L146" s="112" t="str">
        <f t="shared" si="16"/>
        <v>Yes</v>
      </c>
    </row>
    <row r="147" spans="1:12" ht="25.5" x14ac:dyDescent="0.2">
      <c r="A147" s="175" t="s">
        <v>1462</v>
      </c>
      <c r="B147" s="22" t="s">
        <v>213</v>
      </c>
      <c r="C147" s="29">
        <v>5792.8571429000003</v>
      </c>
      <c r="D147" s="27" t="str">
        <f t="shared" si="17"/>
        <v>N/A</v>
      </c>
      <c r="E147" s="29">
        <v>23637.608785</v>
      </c>
      <c r="F147" s="27" t="str">
        <f t="shared" si="18"/>
        <v>N/A</v>
      </c>
      <c r="G147" s="29">
        <v>36857.346662000004</v>
      </c>
      <c r="H147" s="27" t="str">
        <f t="shared" si="19"/>
        <v>N/A</v>
      </c>
      <c r="I147" s="8">
        <v>308</v>
      </c>
      <c r="J147" s="8">
        <v>55.93</v>
      </c>
      <c r="K147" s="28" t="s">
        <v>739</v>
      </c>
      <c r="L147" s="112" t="str">
        <f t="shared" si="16"/>
        <v>No</v>
      </c>
    </row>
    <row r="148" spans="1:12" ht="25.5" x14ac:dyDescent="0.2">
      <c r="A148" s="175" t="s">
        <v>645</v>
      </c>
      <c r="B148" s="22" t="s">
        <v>213</v>
      </c>
      <c r="C148" s="29">
        <v>82352236</v>
      </c>
      <c r="D148" s="27" t="str">
        <f t="shared" si="17"/>
        <v>N/A</v>
      </c>
      <c r="E148" s="29">
        <v>81560905</v>
      </c>
      <c r="F148" s="27" t="str">
        <f t="shared" si="18"/>
        <v>N/A</v>
      </c>
      <c r="G148" s="29">
        <v>67409687</v>
      </c>
      <c r="H148" s="27" t="str">
        <f t="shared" si="19"/>
        <v>N/A</v>
      </c>
      <c r="I148" s="8">
        <v>-0.96099999999999997</v>
      </c>
      <c r="J148" s="8">
        <v>-17.399999999999999</v>
      </c>
      <c r="K148" s="28" t="s">
        <v>739</v>
      </c>
      <c r="L148" s="112" t="str">
        <f t="shared" si="16"/>
        <v>Yes</v>
      </c>
    </row>
    <row r="149" spans="1:12" x14ac:dyDescent="0.2">
      <c r="A149" s="175" t="s">
        <v>646</v>
      </c>
      <c r="B149" s="22" t="s">
        <v>213</v>
      </c>
      <c r="C149" s="23">
        <v>14300</v>
      </c>
      <c r="D149" s="27" t="str">
        <f t="shared" si="17"/>
        <v>N/A</v>
      </c>
      <c r="E149" s="23">
        <v>14639</v>
      </c>
      <c r="F149" s="27" t="str">
        <f t="shared" si="18"/>
        <v>N/A</v>
      </c>
      <c r="G149" s="23">
        <v>16584</v>
      </c>
      <c r="H149" s="27" t="str">
        <f t="shared" si="19"/>
        <v>N/A</v>
      </c>
      <c r="I149" s="8">
        <v>2.371</v>
      </c>
      <c r="J149" s="8">
        <v>13.29</v>
      </c>
      <c r="K149" s="28" t="s">
        <v>739</v>
      </c>
      <c r="L149" s="112" t="str">
        <f t="shared" si="16"/>
        <v>Yes</v>
      </c>
    </row>
    <row r="150" spans="1:12" ht="25.5" x14ac:dyDescent="0.2">
      <c r="A150" s="175" t="s">
        <v>1463</v>
      </c>
      <c r="B150" s="22" t="s">
        <v>213</v>
      </c>
      <c r="C150" s="29">
        <v>5758.8976223999998</v>
      </c>
      <c r="D150" s="27" t="str">
        <f t="shared" si="17"/>
        <v>N/A</v>
      </c>
      <c r="E150" s="29">
        <v>5571.4806338999997</v>
      </c>
      <c r="F150" s="27" t="str">
        <f t="shared" si="18"/>
        <v>N/A</v>
      </c>
      <c r="G150" s="29">
        <v>4064.742342</v>
      </c>
      <c r="H150" s="27" t="str">
        <f t="shared" si="19"/>
        <v>N/A</v>
      </c>
      <c r="I150" s="8">
        <v>-3.25</v>
      </c>
      <c r="J150" s="8">
        <v>-27</v>
      </c>
      <c r="K150" s="28" t="s">
        <v>739</v>
      </c>
      <c r="L150" s="112" t="str">
        <f t="shared" si="16"/>
        <v>Yes</v>
      </c>
    </row>
    <row r="151" spans="1:12" ht="25.5" x14ac:dyDescent="0.2">
      <c r="A151" s="175" t="s">
        <v>647</v>
      </c>
      <c r="B151" s="22" t="s">
        <v>213</v>
      </c>
      <c r="C151" s="29">
        <v>32356214</v>
      </c>
      <c r="D151" s="27" t="str">
        <f t="shared" si="17"/>
        <v>N/A</v>
      </c>
      <c r="E151" s="29">
        <v>19659476</v>
      </c>
      <c r="F151" s="27" t="str">
        <f t="shared" si="18"/>
        <v>N/A</v>
      </c>
      <c r="G151" s="29">
        <v>32847861</v>
      </c>
      <c r="H151" s="27" t="str">
        <f t="shared" si="19"/>
        <v>N/A</v>
      </c>
      <c r="I151" s="8">
        <v>-39.200000000000003</v>
      </c>
      <c r="J151" s="8">
        <v>67.08</v>
      </c>
      <c r="K151" s="28" t="s">
        <v>739</v>
      </c>
      <c r="L151" s="112" t="str">
        <f t="shared" si="16"/>
        <v>No</v>
      </c>
    </row>
    <row r="152" spans="1:12" x14ac:dyDescent="0.2">
      <c r="A152" s="175" t="s">
        <v>648</v>
      </c>
      <c r="B152" s="22" t="s">
        <v>213</v>
      </c>
      <c r="C152" s="23">
        <v>2561</v>
      </c>
      <c r="D152" s="27" t="str">
        <f t="shared" si="17"/>
        <v>N/A</v>
      </c>
      <c r="E152" s="23">
        <v>2653</v>
      </c>
      <c r="F152" s="27" t="str">
        <f t="shared" si="18"/>
        <v>N/A</v>
      </c>
      <c r="G152" s="23">
        <v>3314</v>
      </c>
      <c r="H152" s="27" t="str">
        <f t="shared" si="19"/>
        <v>N/A</v>
      </c>
      <c r="I152" s="8">
        <v>3.5920000000000001</v>
      </c>
      <c r="J152" s="8">
        <v>24.92</v>
      </c>
      <c r="K152" s="28" t="s">
        <v>739</v>
      </c>
      <c r="L152" s="112" t="str">
        <f t="shared" si="16"/>
        <v>Yes</v>
      </c>
    </row>
    <row r="153" spans="1:12" ht="25.5" x14ac:dyDescent="0.2">
      <c r="A153" s="175" t="s">
        <v>1464</v>
      </c>
      <c r="B153" s="22" t="s">
        <v>213</v>
      </c>
      <c r="C153" s="29">
        <v>12634.210854999999</v>
      </c>
      <c r="D153" s="27" t="str">
        <f t="shared" si="17"/>
        <v>N/A</v>
      </c>
      <c r="E153" s="29">
        <v>7410.2811910999999</v>
      </c>
      <c r="F153" s="27" t="str">
        <f t="shared" si="18"/>
        <v>N/A</v>
      </c>
      <c r="G153" s="29">
        <v>9911.8470127000001</v>
      </c>
      <c r="H153" s="27" t="str">
        <f t="shared" si="19"/>
        <v>N/A</v>
      </c>
      <c r="I153" s="8">
        <v>-41.3</v>
      </c>
      <c r="J153" s="8">
        <v>33.76</v>
      </c>
      <c r="K153" s="28" t="s">
        <v>739</v>
      </c>
      <c r="L153" s="112" t="str">
        <f t="shared" si="16"/>
        <v>No</v>
      </c>
    </row>
    <row r="154" spans="1:12" x14ac:dyDescent="0.2">
      <c r="A154" s="175" t="s">
        <v>1530</v>
      </c>
      <c r="B154" s="22" t="s">
        <v>213</v>
      </c>
      <c r="C154" s="29">
        <v>837.99023201</v>
      </c>
      <c r="D154" s="27" t="str">
        <f t="shared" ref="D154:D173" si="20">IF($B154="N/A","N/A",IF(C154&gt;10,"No",IF(C154&lt;-10,"No","Yes")))</f>
        <v>N/A</v>
      </c>
      <c r="E154" s="29">
        <v>725.92832440999996</v>
      </c>
      <c r="F154" s="27" t="str">
        <f t="shared" ref="F154:F173" si="21">IF($B154="N/A","N/A",IF(E154&gt;10,"No",IF(E154&lt;-10,"No","Yes")))</f>
        <v>N/A</v>
      </c>
      <c r="G154" s="29">
        <v>649.30370015000005</v>
      </c>
      <c r="H154" s="27" t="str">
        <f t="shared" ref="H154:H173" si="22">IF($B154="N/A","N/A",IF(G154&gt;10,"No",IF(G154&lt;-10,"No","Yes")))</f>
        <v>N/A</v>
      </c>
      <c r="I154" s="8">
        <v>-13.4</v>
      </c>
      <c r="J154" s="8">
        <v>-10.6</v>
      </c>
      <c r="K154" s="28" t="s">
        <v>739</v>
      </c>
      <c r="L154" s="112" t="str">
        <f t="shared" ref="L154:L173" si="23">IF(J154="Div by 0", "N/A", IF(K154="N/A","N/A", IF(J154&gt;VALUE(MID(K154,1,2)), "No", IF(J154&lt;-1*VALUE(MID(K154,1,2)), "No", "Yes"))))</f>
        <v>Yes</v>
      </c>
    </row>
    <row r="155" spans="1:12" x14ac:dyDescent="0.2">
      <c r="A155" s="181" t="s">
        <v>1531</v>
      </c>
      <c r="B155" s="22" t="s">
        <v>213</v>
      </c>
      <c r="C155" s="29">
        <v>428.56487425</v>
      </c>
      <c r="D155" s="27" t="str">
        <f t="shared" si="20"/>
        <v>N/A</v>
      </c>
      <c r="E155" s="29">
        <v>464.80573231</v>
      </c>
      <c r="F155" s="27" t="str">
        <f t="shared" si="21"/>
        <v>N/A</v>
      </c>
      <c r="G155" s="29">
        <v>450.76101327999999</v>
      </c>
      <c r="H155" s="27" t="str">
        <f t="shared" si="22"/>
        <v>N/A</v>
      </c>
      <c r="I155" s="8">
        <v>8.4559999999999995</v>
      </c>
      <c r="J155" s="8">
        <v>-3.02</v>
      </c>
      <c r="K155" s="28" t="s">
        <v>739</v>
      </c>
      <c r="L155" s="112" t="str">
        <f t="shared" si="23"/>
        <v>Yes</v>
      </c>
    </row>
    <row r="156" spans="1:12" ht="25.5" x14ac:dyDescent="0.2">
      <c r="A156" s="181" t="s">
        <v>1532</v>
      </c>
      <c r="B156" s="22" t="s">
        <v>213</v>
      </c>
      <c r="C156" s="29">
        <v>1511.9610765</v>
      </c>
      <c r="D156" s="27" t="str">
        <f t="shared" si="20"/>
        <v>N/A</v>
      </c>
      <c r="E156" s="29">
        <v>1227.5095948000001</v>
      </c>
      <c r="F156" s="27" t="str">
        <f t="shared" si="21"/>
        <v>N/A</v>
      </c>
      <c r="G156" s="29">
        <v>1478.8212805999999</v>
      </c>
      <c r="H156" s="27" t="str">
        <f t="shared" si="22"/>
        <v>N/A</v>
      </c>
      <c r="I156" s="8">
        <v>-18.8</v>
      </c>
      <c r="J156" s="8">
        <v>20.47</v>
      </c>
      <c r="K156" s="28" t="s">
        <v>739</v>
      </c>
      <c r="L156" s="112" t="str">
        <f t="shared" si="23"/>
        <v>Yes</v>
      </c>
    </row>
    <row r="157" spans="1:12" x14ac:dyDescent="0.2">
      <c r="A157" s="181" t="s">
        <v>1533</v>
      </c>
      <c r="B157" s="22" t="s">
        <v>213</v>
      </c>
      <c r="C157" s="29">
        <v>26.049417751</v>
      </c>
      <c r="D157" s="27" t="str">
        <f t="shared" si="20"/>
        <v>N/A</v>
      </c>
      <c r="E157" s="29">
        <v>16.922110806999999</v>
      </c>
      <c r="F157" s="27" t="str">
        <f t="shared" si="21"/>
        <v>N/A</v>
      </c>
      <c r="G157" s="29">
        <v>88.931466283000006</v>
      </c>
      <c r="H157" s="27" t="str">
        <f t="shared" si="22"/>
        <v>N/A</v>
      </c>
      <c r="I157" s="8">
        <v>-35</v>
      </c>
      <c r="J157" s="8">
        <v>425.5</v>
      </c>
      <c r="K157" s="28" t="s">
        <v>739</v>
      </c>
      <c r="L157" s="112" t="str">
        <f t="shared" si="23"/>
        <v>No</v>
      </c>
    </row>
    <row r="158" spans="1:12" x14ac:dyDescent="0.2">
      <c r="A158" s="181" t="s">
        <v>1534</v>
      </c>
      <c r="B158" s="22" t="s">
        <v>213</v>
      </c>
      <c r="C158" s="29">
        <v>63.495904623000001</v>
      </c>
      <c r="D158" s="27" t="str">
        <f t="shared" si="20"/>
        <v>N/A</v>
      </c>
      <c r="E158" s="29">
        <v>66.570305922000003</v>
      </c>
      <c r="F158" s="27" t="str">
        <f t="shared" si="21"/>
        <v>N/A</v>
      </c>
      <c r="G158" s="29">
        <v>24.396853242999999</v>
      </c>
      <c r="H158" s="27" t="str">
        <f t="shared" si="22"/>
        <v>N/A</v>
      </c>
      <c r="I158" s="8">
        <v>4.8419999999999996</v>
      </c>
      <c r="J158" s="8">
        <v>-63.4</v>
      </c>
      <c r="K158" s="28" t="s">
        <v>739</v>
      </c>
      <c r="L158" s="112" t="str">
        <f t="shared" si="23"/>
        <v>No</v>
      </c>
    </row>
    <row r="159" spans="1:12" x14ac:dyDescent="0.2">
      <c r="A159" s="175" t="s">
        <v>1535</v>
      </c>
      <c r="B159" s="22" t="s">
        <v>213</v>
      </c>
      <c r="C159" s="29">
        <v>6170.5700457000003</v>
      </c>
      <c r="D159" s="27" t="str">
        <f t="shared" si="20"/>
        <v>N/A</v>
      </c>
      <c r="E159" s="29">
        <v>5739.4872125000002</v>
      </c>
      <c r="F159" s="27" t="str">
        <f t="shared" si="21"/>
        <v>N/A</v>
      </c>
      <c r="G159" s="29">
        <v>6555.7711662000002</v>
      </c>
      <c r="H159" s="27" t="str">
        <f t="shared" si="22"/>
        <v>N/A</v>
      </c>
      <c r="I159" s="8">
        <v>-6.99</v>
      </c>
      <c r="J159" s="8">
        <v>14.22</v>
      </c>
      <c r="K159" s="28" t="s">
        <v>739</v>
      </c>
      <c r="L159" s="112" t="str">
        <f t="shared" si="23"/>
        <v>Yes</v>
      </c>
    </row>
    <row r="160" spans="1:12" x14ac:dyDescent="0.2">
      <c r="A160" s="181" t="s">
        <v>1536</v>
      </c>
      <c r="B160" s="22" t="s">
        <v>213</v>
      </c>
      <c r="C160" s="29">
        <v>13881.368705999999</v>
      </c>
      <c r="D160" s="27" t="str">
        <f t="shared" si="20"/>
        <v>N/A</v>
      </c>
      <c r="E160" s="29">
        <v>15305.22813</v>
      </c>
      <c r="F160" s="27" t="str">
        <f t="shared" si="21"/>
        <v>N/A</v>
      </c>
      <c r="G160" s="29">
        <v>18822.526824</v>
      </c>
      <c r="H160" s="27" t="str">
        <f t="shared" si="22"/>
        <v>N/A</v>
      </c>
      <c r="I160" s="8">
        <v>10.26</v>
      </c>
      <c r="J160" s="8">
        <v>22.98</v>
      </c>
      <c r="K160" s="28" t="s">
        <v>739</v>
      </c>
      <c r="L160" s="112" t="str">
        <f t="shared" si="23"/>
        <v>Yes</v>
      </c>
    </row>
    <row r="161" spans="1:12" ht="25.5" x14ac:dyDescent="0.2">
      <c r="A161" s="181" t="s">
        <v>1537</v>
      </c>
      <c r="B161" s="22" t="s">
        <v>213</v>
      </c>
      <c r="C161" s="29">
        <v>5317.0060452999996</v>
      </c>
      <c r="D161" s="27" t="str">
        <f t="shared" si="20"/>
        <v>N/A</v>
      </c>
      <c r="E161" s="29">
        <v>4258.8903142999998</v>
      </c>
      <c r="F161" s="27" t="str">
        <f t="shared" si="21"/>
        <v>N/A</v>
      </c>
      <c r="G161" s="29">
        <v>6050.2286090999996</v>
      </c>
      <c r="H161" s="27" t="str">
        <f t="shared" si="22"/>
        <v>N/A</v>
      </c>
      <c r="I161" s="8">
        <v>-19.899999999999999</v>
      </c>
      <c r="J161" s="8">
        <v>42.06</v>
      </c>
      <c r="K161" s="28" t="s">
        <v>739</v>
      </c>
      <c r="L161" s="112" t="str">
        <f t="shared" si="23"/>
        <v>No</v>
      </c>
    </row>
    <row r="162" spans="1:12" x14ac:dyDescent="0.2">
      <c r="A162" s="181" t="s">
        <v>1538</v>
      </c>
      <c r="B162" s="22" t="s">
        <v>213</v>
      </c>
      <c r="C162" s="29">
        <v>83.451609747000006</v>
      </c>
      <c r="D162" s="27" t="str">
        <f t="shared" si="20"/>
        <v>N/A</v>
      </c>
      <c r="E162" s="29">
        <v>44.374556871999999</v>
      </c>
      <c r="F162" s="27" t="str">
        <f t="shared" si="21"/>
        <v>N/A</v>
      </c>
      <c r="G162" s="29">
        <v>37.290802943999999</v>
      </c>
      <c r="H162" s="27" t="str">
        <f t="shared" si="22"/>
        <v>N/A</v>
      </c>
      <c r="I162" s="8">
        <v>-46.8</v>
      </c>
      <c r="J162" s="8">
        <v>-16</v>
      </c>
      <c r="K162" s="28" t="s">
        <v>739</v>
      </c>
      <c r="L162" s="112" t="str">
        <f t="shared" si="23"/>
        <v>Yes</v>
      </c>
    </row>
    <row r="163" spans="1:12" x14ac:dyDescent="0.2">
      <c r="A163" s="181" t="s">
        <v>1539</v>
      </c>
      <c r="B163" s="22" t="s">
        <v>213</v>
      </c>
      <c r="C163" s="29">
        <v>1.5858208954999999</v>
      </c>
      <c r="D163" s="27" t="str">
        <f t="shared" si="20"/>
        <v>N/A</v>
      </c>
      <c r="E163" s="29">
        <v>8.7570399475999992</v>
      </c>
      <c r="F163" s="27" t="str">
        <f t="shared" si="21"/>
        <v>N/A</v>
      </c>
      <c r="G163" s="29">
        <v>9.2045392200000006E-2</v>
      </c>
      <c r="H163" s="27" t="str">
        <f t="shared" si="22"/>
        <v>N/A</v>
      </c>
      <c r="I163" s="8">
        <v>452.2</v>
      </c>
      <c r="J163" s="8">
        <v>-98.9</v>
      </c>
      <c r="K163" s="28" t="s">
        <v>739</v>
      </c>
      <c r="L163" s="112" t="str">
        <f t="shared" si="23"/>
        <v>No</v>
      </c>
    </row>
    <row r="164" spans="1:12" x14ac:dyDescent="0.2">
      <c r="A164" s="175" t="s">
        <v>1540</v>
      </c>
      <c r="B164" s="22" t="s">
        <v>213</v>
      </c>
      <c r="C164" s="29">
        <v>297.15775123999998</v>
      </c>
      <c r="D164" s="27" t="str">
        <f t="shared" si="20"/>
        <v>N/A</v>
      </c>
      <c r="E164" s="29">
        <v>290.26841199</v>
      </c>
      <c r="F164" s="27" t="str">
        <f t="shared" si="21"/>
        <v>N/A</v>
      </c>
      <c r="G164" s="29">
        <v>242.46128546</v>
      </c>
      <c r="H164" s="27" t="str">
        <f t="shared" si="22"/>
        <v>N/A</v>
      </c>
      <c r="I164" s="8">
        <v>-2.3199999999999998</v>
      </c>
      <c r="J164" s="8">
        <v>-16.5</v>
      </c>
      <c r="K164" s="28" t="s">
        <v>739</v>
      </c>
      <c r="L164" s="112" t="str">
        <f t="shared" si="23"/>
        <v>Yes</v>
      </c>
    </row>
    <row r="165" spans="1:12" x14ac:dyDescent="0.2">
      <c r="A165" s="181" t="s">
        <v>1541</v>
      </c>
      <c r="B165" s="22" t="s">
        <v>213</v>
      </c>
      <c r="C165" s="29">
        <v>51.112299718999999</v>
      </c>
      <c r="D165" s="27" t="str">
        <f t="shared" si="20"/>
        <v>N/A</v>
      </c>
      <c r="E165" s="29">
        <v>54.678636640000001</v>
      </c>
      <c r="F165" s="27" t="str">
        <f t="shared" si="21"/>
        <v>N/A</v>
      </c>
      <c r="G165" s="29">
        <v>50.100977008000001</v>
      </c>
      <c r="H165" s="27" t="str">
        <f t="shared" si="22"/>
        <v>N/A</v>
      </c>
      <c r="I165" s="8">
        <v>6.9770000000000003</v>
      </c>
      <c r="J165" s="8">
        <v>-8.3699999999999992</v>
      </c>
      <c r="K165" s="28" t="s">
        <v>739</v>
      </c>
      <c r="L165" s="112" t="str">
        <f t="shared" si="23"/>
        <v>Yes</v>
      </c>
    </row>
    <row r="166" spans="1:12" x14ac:dyDescent="0.2">
      <c r="A166" s="181" t="s">
        <v>1542</v>
      </c>
      <c r="B166" s="22" t="s">
        <v>213</v>
      </c>
      <c r="C166" s="29">
        <v>455.64030227000001</v>
      </c>
      <c r="D166" s="27" t="str">
        <f t="shared" si="20"/>
        <v>N/A</v>
      </c>
      <c r="E166" s="29">
        <v>427.57443339999998</v>
      </c>
      <c r="F166" s="27" t="str">
        <f t="shared" si="21"/>
        <v>N/A</v>
      </c>
      <c r="G166" s="29">
        <v>513.90618585000004</v>
      </c>
      <c r="H166" s="27" t="str">
        <f t="shared" si="22"/>
        <v>N/A</v>
      </c>
      <c r="I166" s="8">
        <v>-6.16</v>
      </c>
      <c r="J166" s="8">
        <v>20.190000000000001</v>
      </c>
      <c r="K166" s="28" t="s">
        <v>739</v>
      </c>
      <c r="L166" s="112" t="str">
        <f t="shared" si="23"/>
        <v>Yes</v>
      </c>
    </row>
    <row r="167" spans="1:12" x14ac:dyDescent="0.2">
      <c r="A167" s="181" t="s">
        <v>1543</v>
      </c>
      <c r="B167" s="22" t="s">
        <v>213</v>
      </c>
      <c r="C167" s="29">
        <v>59.647617183999998</v>
      </c>
      <c r="D167" s="27" t="str">
        <f t="shared" si="20"/>
        <v>N/A</v>
      </c>
      <c r="E167" s="29">
        <v>72.180492251999993</v>
      </c>
      <c r="F167" s="27" t="str">
        <f t="shared" si="21"/>
        <v>N/A</v>
      </c>
      <c r="G167" s="29">
        <v>64.754632372000003</v>
      </c>
      <c r="H167" s="27" t="str">
        <f t="shared" si="22"/>
        <v>N/A</v>
      </c>
      <c r="I167" s="8">
        <v>21.01</v>
      </c>
      <c r="J167" s="8">
        <v>-10.3</v>
      </c>
      <c r="K167" s="28" t="s">
        <v>739</v>
      </c>
      <c r="L167" s="112" t="str">
        <f t="shared" si="23"/>
        <v>Yes</v>
      </c>
    </row>
    <row r="168" spans="1:12" x14ac:dyDescent="0.2">
      <c r="A168" s="181" t="s">
        <v>1544</v>
      </c>
      <c r="B168" s="22" t="s">
        <v>213</v>
      </c>
      <c r="C168" s="29">
        <v>445.04823443999999</v>
      </c>
      <c r="D168" s="27" t="str">
        <f t="shared" si="20"/>
        <v>N/A</v>
      </c>
      <c r="E168" s="29">
        <v>409.41463185999999</v>
      </c>
      <c r="F168" s="27" t="str">
        <f t="shared" si="21"/>
        <v>N/A</v>
      </c>
      <c r="G168" s="29">
        <v>153.67430514</v>
      </c>
      <c r="H168" s="27" t="str">
        <f t="shared" si="22"/>
        <v>N/A</v>
      </c>
      <c r="I168" s="8">
        <v>-8.01</v>
      </c>
      <c r="J168" s="8">
        <v>-62.5</v>
      </c>
      <c r="K168" s="28" t="s">
        <v>739</v>
      </c>
      <c r="L168" s="112" t="str">
        <f t="shared" si="23"/>
        <v>No</v>
      </c>
    </row>
    <row r="169" spans="1:12" x14ac:dyDescent="0.2">
      <c r="A169" s="175" t="s">
        <v>1545</v>
      </c>
      <c r="B169" s="22" t="s">
        <v>213</v>
      </c>
      <c r="C169" s="29">
        <v>5194.4197735999996</v>
      </c>
      <c r="D169" s="27" t="str">
        <f t="shared" si="20"/>
        <v>N/A</v>
      </c>
      <c r="E169" s="29">
        <v>5683.7704040999997</v>
      </c>
      <c r="F169" s="27" t="str">
        <f t="shared" si="21"/>
        <v>N/A</v>
      </c>
      <c r="G169" s="29">
        <v>6489.0939427000003</v>
      </c>
      <c r="H169" s="27" t="str">
        <f t="shared" si="22"/>
        <v>N/A</v>
      </c>
      <c r="I169" s="8">
        <v>9.4209999999999994</v>
      </c>
      <c r="J169" s="8">
        <v>14.17</v>
      </c>
      <c r="K169" s="28" t="s">
        <v>739</v>
      </c>
      <c r="L169" s="112" t="str">
        <f t="shared" si="23"/>
        <v>Yes</v>
      </c>
    </row>
    <row r="170" spans="1:12" x14ac:dyDescent="0.2">
      <c r="A170" s="181" t="s">
        <v>1546</v>
      </c>
      <c r="B170" s="22" t="s">
        <v>213</v>
      </c>
      <c r="C170" s="29">
        <v>3487.4499596000001</v>
      </c>
      <c r="D170" s="27" t="str">
        <f t="shared" si="20"/>
        <v>N/A</v>
      </c>
      <c r="E170" s="29">
        <v>4274.5551928000004</v>
      </c>
      <c r="F170" s="27" t="str">
        <f t="shared" si="21"/>
        <v>N/A</v>
      </c>
      <c r="G170" s="29">
        <v>5989.0000584999998</v>
      </c>
      <c r="H170" s="27" t="str">
        <f t="shared" si="22"/>
        <v>N/A</v>
      </c>
      <c r="I170" s="8">
        <v>22.57</v>
      </c>
      <c r="J170" s="8">
        <v>40.11</v>
      </c>
      <c r="K170" s="28" t="s">
        <v>739</v>
      </c>
      <c r="L170" s="112" t="str">
        <f t="shared" si="23"/>
        <v>No</v>
      </c>
    </row>
    <row r="171" spans="1:12" x14ac:dyDescent="0.2">
      <c r="A171" s="181" t="s">
        <v>1547</v>
      </c>
      <c r="B171" s="22" t="s">
        <v>213</v>
      </c>
      <c r="C171" s="29">
        <v>8647.9909320000006</v>
      </c>
      <c r="D171" s="27" t="str">
        <f t="shared" si="20"/>
        <v>N/A</v>
      </c>
      <c r="E171" s="29">
        <v>8990.7014378999993</v>
      </c>
      <c r="F171" s="27" t="str">
        <f t="shared" si="21"/>
        <v>N/A</v>
      </c>
      <c r="G171" s="29">
        <v>13167.667893</v>
      </c>
      <c r="H171" s="27" t="str">
        <f t="shared" si="22"/>
        <v>N/A</v>
      </c>
      <c r="I171" s="8">
        <v>3.9630000000000001</v>
      </c>
      <c r="J171" s="8">
        <v>46.46</v>
      </c>
      <c r="K171" s="28" t="s">
        <v>739</v>
      </c>
      <c r="L171" s="112" t="str">
        <f t="shared" si="23"/>
        <v>No</v>
      </c>
    </row>
    <row r="172" spans="1:12" x14ac:dyDescent="0.2">
      <c r="A172" s="181" t="s">
        <v>1548</v>
      </c>
      <c r="B172" s="22" t="s">
        <v>213</v>
      </c>
      <c r="C172" s="29">
        <v>997.75976122999998</v>
      </c>
      <c r="D172" s="27" t="str">
        <f t="shared" si="20"/>
        <v>N/A</v>
      </c>
      <c r="E172" s="29">
        <v>1039.4258078</v>
      </c>
      <c r="F172" s="27" t="str">
        <f t="shared" si="21"/>
        <v>N/A</v>
      </c>
      <c r="G172" s="29">
        <v>910.72095778000005</v>
      </c>
      <c r="H172" s="27" t="str">
        <f t="shared" si="22"/>
        <v>N/A</v>
      </c>
      <c r="I172" s="8">
        <v>4.1760000000000002</v>
      </c>
      <c r="J172" s="8">
        <v>-12.4</v>
      </c>
      <c r="K172" s="28" t="s">
        <v>739</v>
      </c>
      <c r="L172" s="112" t="str">
        <f t="shared" si="23"/>
        <v>Yes</v>
      </c>
    </row>
    <row r="173" spans="1:12" x14ac:dyDescent="0.2">
      <c r="A173" s="181" t="s">
        <v>1549</v>
      </c>
      <c r="B173" s="22" t="s">
        <v>213</v>
      </c>
      <c r="C173" s="29">
        <v>510.84938113999999</v>
      </c>
      <c r="D173" s="27" t="str">
        <f t="shared" si="20"/>
        <v>N/A</v>
      </c>
      <c r="E173" s="29">
        <v>780.62035737999997</v>
      </c>
      <c r="F173" s="27" t="str">
        <f t="shared" si="21"/>
        <v>N/A</v>
      </c>
      <c r="G173" s="29">
        <v>1119.7694205</v>
      </c>
      <c r="H173" s="27" t="str">
        <f t="shared" si="22"/>
        <v>N/A</v>
      </c>
      <c r="I173" s="8">
        <v>52.81</v>
      </c>
      <c r="J173" s="8">
        <v>43.45</v>
      </c>
      <c r="K173" s="28" t="s">
        <v>739</v>
      </c>
      <c r="L173" s="112" t="str">
        <f t="shared" si="23"/>
        <v>No</v>
      </c>
    </row>
    <row r="174" spans="1:12" x14ac:dyDescent="0.2">
      <c r="A174" s="175" t="s">
        <v>373</v>
      </c>
      <c r="B174" s="22" t="s">
        <v>213</v>
      </c>
      <c r="C174" s="4">
        <v>10.753548871</v>
      </c>
      <c r="D174" s="27" t="str">
        <f t="shared" ref="D174:D203" si="24">IF($B174="N/A","N/A",IF(C174&gt;10,"No",IF(C174&lt;-10,"No","Yes")))</f>
        <v>N/A</v>
      </c>
      <c r="E174" s="4">
        <v>10.607355589999999</v>
      </c>
      <c r="F174" s="27" t="str">
        <f t="shared" ref="F174:F203" si="25">IF($B174="N/A","N/A",IF(E174&gt;10,"No",IF(E174&lt;-10,"No","Yes")))</f>
        <v>N/A</v>
      </c>
      <c r="G174" s="4">
        <v>11.115526929</v>
      </c>
      <c r="H174" s="27" t="str">
        <f t="shared" ref="H174:H203" si="26">IF($B174="N/A","N/A",IF(G174&gt;10,"No",IF(G174&lt;-10,"No","Yes")))</f>
        <v>N/A</v>
      </c>
      <c r="I174" s="8">
        <v>-1.36</v>
      </c>
      <c r="J174" s="8">
        <v>4.7910000000000004</v>
      </c>
      <c r="K174" s="28" t="s">
        <v>739</v>
      </c>
      <c r="L174" s="112" t="str">
        <f t="shared" ref="L174:L203" si="27">IF(J174="Div by 0", "N/A", IF(K174="N/A","N/A", IF(J174&gt;VALUE(MID(K174,1,2)), "No", IF(J174&lt;-1*VALUE(MID(K174,1,2)), "No", "Yes"))))</f>
        <v>Yes</v>
      </c>
    </row>
    <row r="175" spans="1:12" x14ac:dyDescent="0.2">
      <c r="A175" s="181" t="s">
        <v>483</v>
      </c>
      <c r="B175" s="22" t="s">
        <v>213</v>
      </c>
      <c r="C175" s="4">
        <v>15.623068511</v>
      </c>
      <c r="D175" s="27" t="str">
        <f t="shared" si="24"/>
        <v>N/A</v>
      </c>
      <c r="E175" s="4">
        <v>17.257787860000001</v>
      </c>
      <c r="F175" s="27" t="str">
        <f t="shared" si="25"/>
        <v>N/A</v>
      </c>
      <c r="G175" s="4">
        <v>18.750365646999999</v>
      </c>
      <c r="H175" s="27" t="str">
        <f t="shared" si="26"/>
        <v>N/A</v>
      </c>
      <c r="I175" s="8">
        <v>10.46</v>
      </c>
      <c r="J175" s="8">
        <v>8.6489999999999991</v>
      </c>
      <c r="K175" s="28" t="s">
        <v>739</v>
      </c>
      <c r="L175" s="112" t="str">
        <f t="shared" si="27"/>
        <v>Yes</v>
      </c>
    </row>
    <row r="176" spans="1:12" x14ac:dyDescent="0.2">
      <c r="A176" s="181" t="s">
        <v>484</v>
      </c>
      <c r="B176" s="22" t="s">
        <v>213</v>
      </c>
      <c r="C176" s="4">
        <v>13.185735119</v>
      </c>
      <c r="D176" s="27" t="str">
        <f t="shared" si="24"/>
        <v>N/A</v>
      </c>
      <c r="E176" s="4">
        <v>12.296878340999999</v>
      </c>
      <c r="F176" s="27" t="str">
        <f t="shared" si="25"/>
        <v>N/A</v>
      </c>
      <c r="G176" s="4">
        <v>17.298679164999999</v>
      </c>
      <c r="H176" s="27" t="str">
        <f t="shared" si="26"/>
        <v>N/A</v>
      </c>
      <c r="I176" s="8">
        <v>-6.74</v>
      </c>
      <c r="J176" s="8">
        <v>40.68</v>
      </c>
      <c r="K176" s="28" t="s">
        <v>739</v>
      </c>
      <c r="L176" s="112" t="str">
        <f t="shared" si="27"/>
        <v>No</v>
      </c>
    </row>
    <row r="177" spans="1:12" x14ac:dyDescent="0.2">
      <c r="A177" s="181" t="s">
        <v>485</v>
      </c>
      <c r="B177" s="22" t="s">
        <v>213</v>
      </c>
      <c r="C177" s="4">
        <v>0.79264115859999995</v>
      </c>
      <c r="D177" s="27" t="str">
        <f t="shared" si="24"/>
        <v>N/A</v>
      </c>
      <c r="E177" s="4">
        <v>0.62797528609999997</v>
      </c>
      <c r="F177" s="27" t="str">
        <f t="shared" si="25"/>
        <v>N/A</v>
      </c>
      <c r="G177" s="4">
        <v>1.2268381420000001</v>
      </c>
      <c r="H177" s="27" t="str">
        <f t="shared" si="26"/>
        <v>N/A</v>
      </c>
      <c r="I177" s="8">
        <v>-20.8</v>
      </c>
      <c r="J177" s="8">
        <v>95.36</v>
      </c>
      <c r="K177" s="28" t="s">
        <v>739</v>
      </c>
      <c r="L177" s="112" t="str">
        <f t="shared" si="27"/>
        <v>No</v>
      </c>
    </row>
    <row r="178" spans="1:12" x14ac:dyDescent="0.2">
      <c r="A178" s="181" t="s">
        <v>486</v>
      </c>
      <c r="B178" s="22" t="s">
        <v>213</v>
      </c>
      <c r="C178" s="4">
        <v>2.3480160175</v>
      </c>
      <c r="D178" s="27" t="str">
        <f t="shared" si="24"/>
        <v>N/A</v>
      </c>
      <c r="E178" s="4">
        <v>2.6662924501999998</v>
      </c>
      <c r="F178" s="27" t="str">
        <f t="shared" si="25"/>
        <v>N/A</v>
      </c>
      <c r="G178" s="4">
        <v>1.6172358972</v>
      </c>
      <c r="H178" s="27" t="str">
        <f t="shared" si="26"/>
        <v>N/A</v>
      </c>
      <c r="I178" s="8">
        <v>13.56</v>
      </c>
      <c r="J178" s="8">
        <v>-39.299999999999997</v>
      </c>
      <c r="K178" s="28" t="s">
        <v>739</v>
      </c>
      <c r="L178" s="112" t="str">
        <f t="shared" si="27"/>
        <v>No</v>
      </c>
    </row>
    <row r="179" spans="1:12" x14ac:dyDescent="0.2">
      <c r="A179" s="175" t="s">
        <v>1550</v>
      </c>
      <c r="B179" s="22" t="s">
        <v>213</v>
      </c>
      <c r="C179" s="4">
        <v>11.960477769000001</v>
      </c>
      <c r="D179" s="27" t="str">
        <f t="shared" si="24"/>
        <v>N/A</v>
      </c>
      <c r="E179" s="4">
        <v>10.978159393</v>
      </c>
      <c r="F179" s="27" t="str">
        <f t="shared" si="25"/>
        <v>N/A</v>
      </c>
      <c r="G179" s="4">
        <v>11.792517473</v>
      </c>
      <c r="H179" s="27" t="str">
        <f t="shared" si="26"/>
        <v>N/A</v>
      </c>
      <c r="I179" s="8">
        <v>-8.2100000000000009</v>
      </c>
      <c r="J179" s="8">
        <v>7.4180000000000001</v>
      </c>
      <c r="K179" s="28" t="s">
        <v>739</v>
      </c>
      <c r="L179" s="112" t="str">
        <f t="shared" si="27"/>
        <v>Yes</v>
      </c>
    </row>
    <row r="180" spans="1:12" x14ac:dyDescent="0.2">
      <c r="A180" s="181" t="s">
        <v>1551</v>
      </c>
      <c r="B180" s="22" t="s">
        <v>213</v>
      </c>
      <c r="C180" s="4">
        <v>33.509247373000001</v>
      </c>
      <c r="D180" s="27" t="str">
        <f t="shared" si="24"/>
        <v>N/A</v>
      </c>
      <c r="E180" s="4">
        <v>35.373208654000003</v>
      </c>
      <c r="F180" s="27" t="str">
        <f t="shared" si="25"/>
        <v>N/A</v>
      </c>
      <c r="G180" s="4">
        <v>40.414204644999998</v>
      </c>
      <c r="H180" s="27" t="str">
        <f t="shared" si="26"/>
        <v>N/A</v>
      </c>
      <c r="I180" s="8">
        <v>5.5629999999999997</v>
      </c>
      <c r="J180" s="8">
        <v>14.25</v>
      </c>
      <c r="K180" s="28" t="s">
        <v>739</v>
      </c>
      <c r="L180" s="112" t="str">
        <f t="shared" si="27"/>
        <v>Yes</v>
      </c>
    </row>
    <row r="181" spans="1:12" x14ac:dyDescent="0.2">
      <c r="A181" s="181" t="s">
        <v>1552</v>
      </c>
      <c r="B181" s="22" t="s">
        <v>213</v>
      </c>
      <c r="C181" s="4">
        <v>6.5968447567000004</v>
      </c>
      <c r="D181" s="27" t="str">
        <f t="shared" si="24"/>
        <v>N/A</v>
      </c>
      <c r="E181" s="4">
        <v>5.1421851613999996</v>
      </c>
      <c r="F181" s="27" t="str">
        <f t="shared" si="25"/>
        <v>N/A</v>
      </c>
      <c r="G181" s="4">
        <v>6.4414920401</v>
      </c>
      <c r="H181" s="27" t="str">
        <f t="shared" si="26"/>
        <v>N/A</v>
      </c>
      <c r="I181" s="8">
        <v>-22.1</v>
      </c>
      <c r="J181" s="8">
        <v>25.27</v>
      </c>
      <c r="K181" s="28" t="s">
        <v>739</v>
      </c>
      <c r="L181" s="112" t="str">
        <f t="shared" si="27"/>
        <v>Yes</v>
      </c>
    </row>
    <row r="182" spans="1:12" x14ac:dyDescent="0.2">
      <c r="A182" s="181" t="s">
        <v>1553</v>
      </c>
      <c r="B182" s="22" t="s">
        <v>213</v>
      </c>
      <c r="C182" s="4">
        <v>0.20549955959999999</v>
      </c>
      <c r="D182" s="27" t="str">
        <f t="shared" si="24"/>
        <v>N/A</v>
      </c>
      <c r="E182" s="4">
        <v>0.26334447480000001</v>
      </c>
      <c r="F182" s="27" t="str">
        <f t="shared" si="25"/>
        <v>N/A</v>
      </c>
      <c r="G182" s="4">
        <v>0.25382858110000001</v>
      </c>
      <c r="H182" s="27" t="str">
        <f t="shared" si="26"/>
        <v>N/A</v>
      </c>
      <c r="I182" s="8">
        <v>28.15</v>
      </c>
      <c r="J182" s="8">
        <v>-3.61</v>
      </c>
      <c r="K182" s="28" t="s">
        <v>739</v>
      </c>
      <c r="L182" s="112" t="str">
        <f t="shared" si="27"/>
        <v>Yes</v>
      </c>
    </row>
    <row r="183" spans="1:12" x14ac:dyDescent="0.2">
      <c r="A183" s="181" t="s">
        <v>1554</v>
      </c>
      <c r="B183" s="22" t="s">
        <v>213</v>
      </c>
      <c r="C183" s="4">
        <v>5.4605023699999998E-2</v>
      </c>
      <c r="D183" s="27" t="str">
        <f t="shared" si="24"/>
        <v>N/A</v>
      </c>
      <c r="E183" s="4">
        <v>5.6132472599999997E-2</v>
      </c>
      <c r="F183" s="27" t="str">
        <f t="shared" si="25"/>
        <v>N/A</v>
      </c>
      <c r="G183" s="4">
        <v>2.1928622299999999E-2</v>
      </c>
      <c r="H183" s="27" t="str">
        <f t="shared" si="26"/>
        <v>N/A</v>
      </c>
      <c r="I183" s="8">
        <v>2.7970000000000002</v>
      </c>
      <c r="J183" s="8">
        <v>-60.9</v>
      </c>
      <c r="K183" s="28" t="s">
        <v>739</v>
      </c>
      <c r="L183" s="112" t="str">
        <f t="shared" si="27"/>
        <v>No</v>
      </c>
    </row>
    <row r="184" spans="1:12" x14ac:dyDescent="0.2">
      <c r="A184" s="175" t="s">
        <v>97</v>
      </c>
      <c r="B184" s="22" t="s">
        <v>213</v>
      </c>
      <c r="C184" s="4">
        <v>43.508223375999997</v>
      </c>
      <c r="D184" s="27" t="str">
        <f t="shared" si="24"/>
        <v>N/A</v>
      </c>
      <c r="E184" s="4">
        <v>45.098683778000002</v>
      </c>
      <c r="F184" s="27" t="str">
        <f t="shared" si="25"/>
        <v>N/A</v>
      </c>
      <c r="G184" s="4">
        <v>45.185692750000001</v>
      </c>
      <c r="H184" s="27" t="str">
        <f t="shared" si="26"/>
        <v>N/A</v>
      </c>
      <c r="I184" s="8">
        <v>3.6560000000000001</v>
      </c>
      <c r="J184" s="8">
        <v>0.19289999999999999</v>
      </c>
      <c r="K184" s="28" t="s">
        <v>739</v>
      </c>
      <c r="L184" s="112" t="str">
        <f t="shared" si="27"/>
        <v>Yes</v>
      </c>
    </row>
    <row r="185" spans="1:12" x14ac:dyDescent="0.2">
      <c r="A185" s="181" t="s">
        <v>487</v>
      </c>
      <c r="B185" s="22" t="s">
        <v>213</v>
      </c>
      <c r="C185" s="4">
        <v>38.786668568000003</v>
      </c>
      <c r="D185" s="27" t="str">
        <f t="shared" si="24"/>
        <v>N/A</v>
      </c>
      <c r="E185" s="4">
        <v>43.473690034999997</v>
      </c>
      <c r="F185" s="27" t="str">
        <f t="shared" si="25"/>
        <v>N/A</v>
      </c>
      <c r="G185" s="4">
        <v>48.037208214000003</v>
      </c>
      <c r="H185" s="27" t="str">
        <f t="shared" si="26"/>
        <v>N/A</v>
      </c>
      <c r="I185" s="8">
        <v>12.08</v>
      </c>
      <c r="J185" s="8">
        <v>10.5</v>
      </c>
      <c r="K185" s="28" t="s">
        <v>739</v>
      </c>
      <c r="L185" s="112" t="str">
        <f t="shared" si="27"/>
        <v>Yes</v>
      </c>
    </row>
    <row r="186" spans="1:12" x14ac:dyDescent="0.2">
      <c r="A186" s="181" t="s">
        <v>488</v>
      </c>
      <c r="B186" s="22" t="s">
        <v>213</v>
      </c>
      <c r="C186" s="4">
        <v>45.981704892000003</v>
      </c>
      <c r="D186" s="27" t="str">
        <f t="shared" si="24"/>
        <v>N/A</v>
      </c>
      <c r="E186" s="4">
        <v>46.506841993000002</v>
      </c>
      <c r="F186" s="27" t="str">
        <f t="shared" si="25"/>
        <v>N/A</v>
      </c>
      <c r="G186" s="4">
        <v>60.921098501000003</v>
      </c>
      <c r="H186" s="27" t="str">
        <f t="shared" si="26"/>
        <v>N/A</v>
      </c>
      <c r="I186" s="8">
        <v>1.1419999999999999</v>
      </c>
      <c r="J186" s="8">
        <v>30.99</v>
      </c>
      <c r="K186" s="28" t="s">
        <v>739</v>
      </c>
      <c r="L186" s="112" t="str">
        <f t="shared" si="27"/>
        <v>No</v>
      </c>
    </row>
    <row r="187" spans="1:12" x14ac:dyDescent="0.2">
      <c r="A187" s="181" t="s">
        <v>489</v>
      </c>
      <c r="B187" s="22" t="s">
        <v>213</v>
      </c>
      <c r="C187" s="4">
        <v>36.275565124000003</v>
      </c>
      <c r="D187" s="27" t="str">
        <f t="shared" si="24"/>
        <v>N/A</v>
      </c>
      <c r="E187" s="4">
        <v>41.183024410000002</v>
      </c>
      <c r="F187" s="27" t="str">
        <f t="shared" si="25"/>
        <v>N/A</v>
      </c>
      <c r="G187" s="4">
        <v>37.388949996000001</v>
      </c>
      <c r="H187" s="27" t="str">
        <f t="shared" si="26"/>
        <v>N/A</v>
      </c>
      <c r="I187" s="8">
        <v>13.53</v>
      </c>
      <c r="J187" s="8">
        <v>-9.2100000000000009</v>
      </c>
      <c r="K187" s="28" t="s">
        <v>739</v>
      </c>
      <c r="L187" s="112" t="str">
        <f t="shared" si="27"/>
        <v>Yes</v>
      </c>
    </row>
    <row r="188" spans="1:12" x14ac:dyDescent="0.2">
      <c r="A188" s="181" t="s">
        <v>490</v>
      </c>
      <c r="B188" s="22" t="s">
        <v>213</v>
      </c>
      <c r="C188" s="4">
        <v>50.782672005999999</v>
      </c>
      <c r="D188" s="27" t="str">
        <f t="shared" si="24"/>
        <v>N/A</v>
      </c>
      <c r="E188" s="4">
        <v>46.533819815000001</v>
      </c>
      <c r="F188" s="27" t="str">
        <f t="shared" si="25"/>
        <v>N/A</v>
      </c>
      <c r="G188" s="4">
        <v>25.294665862999999</v>
      </c>
      <c r="H188" s="27" t="str">
        <f t="shared" si="26"/>
        <v>N/A</v>
      </c>
      <c r="I188" s="8">
        <v>-8.3699999999999992</v>
      </c>
      <c r="J188" s="8">
        <v>-45.6</v>
      </c>
      <c r="K188" s="28" t="s">
        <v>739</v>
      </c>
      <c r="L188" s="112" t="str">
        <f t="shared" si="27"/>
        <v>No</v>
      </c>
    </row>
    <row r="189" spans="1:12" x14ac:dyDescent="0.2">
      <c r="A189" s="175" t="s">
        <v>118</v>
      </c>
      <c r="B189" s="22" t="s">
        <v>213</v>
      </c>
      <c r="C189" s="4">
        <v>72.737164655000001</v>
      </c>
      <c r="D189" s="27" t="str">
        <f t="shared" si="24"/>
        <v>N/A</v>
      </c>
      <c r="E189" s="4">
        <v>74.933925918</v>
      </c>
      <c r="F189" s="27" t="str">
        <f t="shared" si="25"/>
        <v>N/A</v>
      </c>
      <c r="G189" s="4">
        <v>73.047827874000006</v>
      </c>
      <c r="H189" s="27" t="str">
        <f t="shared" si="26"/>
        <v>N/A</v>
      </c>
      <c r="I189" s="8">
        <v>3.02</v>
      </c>
      <c r="J189" s="8">
        <v>-2.52</v>
      </c>
      <c r="K189" s="28" t="s">
        <v>739</v>
      </c>
      <c r="L189" s="112" t="str">
        <f t="shared" si="27"/>
        <v>Yes</v>
      </c>
    </row>
    <row r="190" spans="1:12" x14ac:dyDescent="0.2">
      <c r="A190" s="181" t="s">
        <v>491</v>
      </c>
      <c r="B190" s="22" t="s">
        <v>213</v>
      </c>
      <c r="C190" s="4">
        <v>71.278467171000003</v>
      </c>
      <c r="D190" s="27" t="str">
        <f t="shared" si="24"/>
        <v>N/A</v>
      </c>
      <c r="E190" s="4">
        <v>77.286560062000007</v>
      </c>
      <c r="F190" s="27" t="str">
        <f t="shared" si="25"/>
        <v>N/A</v>
      </c>
      <c r="G190" s="4">
        <v>80.711402328000005</v>
      </c>
      <c r="H190" s="27" t="str">
        <f t="shared" si="26"/>
        <v>N/A</v>
      </c>
      <c r="I190" s="8">
        <v>8.4290000000000003</v>
      </c>
      <c r="J190" s="8">
        <v>4.431</v>
      </c>
      <c r="K190" s="28" t="s">
        <v>739</v>
      </c>
      <c r="L190" s="112" t="str">
        <f t="shared" si="27"/>
        <v>Yes</v>
      </c>
    </row>
    <row r="191" spans="1:12" x14ac:dyDescent="0.2">
      <c r="A191" s="181" t="s">
        <v>492</v>
      </c>
      <c r="B191" s="22" t="s">
        <v>213</v>
      </c>
      <c r="C191" s="4">
        <v>81.187856291000003</v>
      </c>
      <c r="D191" s="27" t="str">
        <f t="shared" si="24"/>
        <v>N/A</v>
      </c>
      <c r="E191" s="4">
        <v>81.187192644999996</v>
      </c>
      <c r="F191" s="27" t="str">
        <f t="shared" si="25"/>
        <v>N/A</v>
      </c>
      <c r="G191" s="4">
        <v>89.096331874000001</v>
      </c>
      <c r="H191" s="27" t="str">
        <f t="shared" si="26"/>
        <v>N/A</v>
      </c>
      <c r="I191" s="8">
        <v>-1E-3</v>
      </c>
      <c r="J191" s="8">
        <v>9.7420000000000009</v>
      </c>
      <c r="K191" s="28" t="s">
        <v>739</v>
      </c>
      <c r="L191" s="112" t="str">
        <f t="shared" si="27"/>
        <v>Yes</v>
      </c>
    </row>
    <row r="192" spans="1:12" x14ac:dyDescent="0.2">
      <c r="A192" s="181" t="s">
        <v>493</v>
      </c>
      <c r="B192" s="22" t="s">
        <v>213</v>
      </c>
      <c r="C192" s="4">
        <v>60.211370975999998</v>
      </c>
      <c r="D192" s="27" t="str">
        <f t="shared" si="24"/>
        <v>N/A</v>
      </c>
      <c r="E192" s="4">
        <v>60.964245923</v>
      </c>
      <c r="F192" s="27" t="str">
        <f t="shared" si="25"/>
        <v>N/A</v>
      </c>
      <c r="G192" s="4">
        <v>52.821727727000003</v>
      </c>
      <c r="H192" s="27" t="str">
        <f t="shared" si="26"/>
        <v>N/A</v>
      </c>
      <c r="I192" s="8">
        <v>1.25</v>
      </c>
      <c r="J192" s="8">
        <v>-13.4</v>
      </c>
      <c r="K192" s="28" t="s">
        <v>739</v>
      </c>
      <c r="L192" s="112" t="str">
        <f t="shared" si="27"/>
        <v>Yes</v>
      </c>
    </row>
    <row r="193" spans="1:12" x14ac:dyDescent="0.2">
      <c r="A193" s="181" t="s">
        <v>494</v>
      </c>
      <c r="B193" s="22" t="s">
        <v>213</v>
      </c>
      <c r="C193" s="4">
        <v>58.172551875000003</v>
      </c>
      <c r="D193" s="27" t="str">
        <f t="shared" si="24"/>
        <v>N/A</v>
      </c>
      <c r="E193" s="4">
        <v>61.970249789999997</v>
      </c>
      <c r="F193" s="27" t="str">
        <f t="shared" si="25"/>
        <v>N/A</v>
      </c>
      <c r="G193" s="4">
        <v>56.257880599000003</v>
      </c>
      <c r="H193" s="27" t="str">
        <f t="shared" si="26"/>
        <v>N/A</v>
      </c>
      <c r="I193" s="8">
        <v>6.5279999999999996</v>
      </c>
      <c r="J193" s="8">
        <v>-9.2200000000000006</v>
      </c>
      <c r="K193" s="28" t="s">
        <v>739</v>
      </c>
      <c r="L193" s="112" t="str">
        <f t="shared" si="27"/>
        <v>Yes</v>
      </c>
    </row>
    <row r="194" spans="1:12" x14ac:dyDescent="0.2">
      <c r="A194" s="175" t="s">
        <v>1555</v>
      </c>
      <c r="B194" s="22" t="s">
        <v>213</v>
      </c>
      <c r="C194" s="23">
        <v>3.486159572</v>
      </c>
      <c r="D194" s="27" t="str">
        <f t="shared" si="24"/>
        <v>N/A</v>
      </c>
      <c r="E194" s="23">
        <v>2.6217924879000001</v>
      </c>
      <c r="F194" s="27" t="str">
        <f t="shared" si="25"/>
        <v>N/A</v>
      </c>
      <c r="G194" s="23">
        <v>1.1333990877</v>
      </c>
      <c r="H194" s="27" t="str">
        <f t="shared" si="26"/>
        <v>N/A</v>
      </c>
      <c r="I194" s="8">
        <v>-24.8</v>
      </c>
      <c r="J194" s="8">
        <v>-56.8</v>
      </c>
      <c r="K194" s="28" t="s">
        <v>739</v>
      </c>
      <c r="L194" s="112" t="str">
        <f t="shared" si="27"/>
        <v>No</v>
      </c>
    </row>
    <row r="195" spans="1:12" x14ac:dyDescent="0.2">
      <c r="A195" s="181" t="s">
        <v>1556</v>
      </c>
      <c r="B195" s="22" t="s">
        <v>213</v>
      </c>
      <c r="C195" s="23">
        <v>0.41844187459999999</v>
      </c>
      <c r="D195" s="27" t="str">
        <f t="shared" si="24"/>
        <v>N/A</v>
      </c>
      <c r="E195" s="23">
        <v>0.39563962809999997</v>
      </c>
      <c r="F195" s="27" t="str">
        <f t="shared" si="25"/>
        <v>N/A</v>
      </c>
      <c r="G195" s="23">
        <v>0.35819032760000002</v>
      </c>
      <c r="H195" s="27" t="str">
        <f t="shared" si="26"/>
        <v>N/A</v>
      </c>
      <c r="I195" s="8">
        <v>-5.45</v>
      </c>
      <c r="J195" s="8">
        <v>-9.4700000000000006</v>
      </c>
      <c r="K195" s="28" t="s">
        <v>739</v>
      </c>
      <c r="L195" s="112" t="str">
        <f t="shared" si="27"/>
        <v>Yes</v>
      </c>
    </row>
    <row r="196" spans="1:12" x14ac:dyDescent="0.2">
      <c r="A196" s="181" t="s">
        <v>1557</v>
      </c>
      <c r="B196" s="22" t="s">
        <v>213</v>
      </c>
      <c r="C196" s="23">
        <v>5.6066760507</v>
      </c>
      <c r="D196" s="27" t="str">
        <f t="shared" si="24"/>
        <v>N/A</v>
      </c>
      <c r="E196" s="23">
        <v>4.1499673984000003</v>
      </c>
      <c r="F196" s="27" t="str">
        <f t="shared" si="25"/>
        <v>N/A</v>
      </c>
      <c r="G196" s="23">
        <v>1.6981639050999999</v>
      </c>
      <c r="H196" s="27" t="str">
        <f t="shared" si="26"/>
        <v>N/A</v>
      </c>
      <c r="I196" s="8">
        <v>-26</v>
      </c>
      <c r="J196" s="8">
        <v>-59.1</v>
      </c>
      <c r="K196" s="28" t="s">
        <v>739</v>
      </c>
      <c r="L196" s="112" t="str">
        <f t="shared" si="27"/>
        <v>No</v>
      </c>
    </row>
    <row r="197" spans="1:12" x14ac:dyDescent="0.2">
      <c r="A197" s="181" t="s">
        <v>1558</v>
      </c>
      <c r="B197" s="22" t="s">
        <v>213</v>
      </c>
      <c r="C197" s="23">
        <v>3.6913580247</v>
      </c>
      <c r="D197" s="27" t="str">
        <f t="shared" si="24"/>
        <v>N/A</v>
      </c>
      <c r="E197" s="23">
        <v>3.2258064516</v>
      </c>
      <c r="F197" s="27" t="str">
        <f t="shared" si="25"/>
        <v>N/A</v>
      </c>
      <c r="G197" s="23">
        <v>1.6896551724</v>
      </c>
      <c r="H197" s="27" t="str">
        <f t="shared" si="26"/>
        <v>N/A</v>
      </c>
      <c r="I197" s="8">
        <v>-12.6</v>
      </c>
      <c r="J197" s="8">
        <v>-47.6</v>
      </c>
      <c r="K197" s="28" t="s">
        <v>739</v>
      </c>
      <c r="L197" s="112" t="str">
        <f t="shared" si="27"/>
        <v>No</v>
      </c>
    </row>
    <row r="198" spans="1:12" x14ac:dyDescent="0.2">
      <c r="A198" s="181" t="s">
        <v>1559</v>
      </c>
      <c r="B198" s="22" t="s">
        <v>213</v>
      </c>
      <c r="C198" s="23">
        <v>1.6201550387999999</v>
      </c>
      <c r="D198" s="27" t="str">
        <f t="shared" si="24"/>
        <v>N/A</v>
      </c>
      <c r="E198" s="23">
        <v>2.1824561403999998</v>
      </c>
      <c r="F198" s="27" t="str">
        <f t="shared" si="25"/>
        <v>N/A</v>
      </c>
      <c r="G198" s="23">
        <v>0.73220338979999999</v>
      </c>
      <c r="H198" s="27" t="str">
        <f t="shared" si="26"/>
        <v>N/A</v>
      </c>
      <c r="I198" s="8">
        <v>34.71</v>
      </c>
      <c r="J198" s="8">
        <v>-66.5</v>
      </c>
      <c r="K198" s="28" t="s">
        <v>739</v>
      </c>
      <c r="L198" s="112" t="str">
        <f t="shared" si="27"/>
        <v>No</v>
      </c>
    </row>
    <row r="199" spans="1:12" x14ac:dyDescent="0.2">
      <c r="A199" s="175" t="s">
        <v>1560</v>
      </c>
      <c r="B199" s="22" t="s">
        <v>213</v>
      </c>
      <c r="C199" s="23">
        <v>243.74819617</v>
      </c>
      <c r="D199" s="27" t="str">
        <f t="shared" si="24"/>
        <v>N/A</v>
      </c>
      <c r="E199" s="23">
        <v>246.43933405000001</v>
      </c>
      <c r="F199" s="27" t="str">
        <f t="shared" si="25"/>
        <v>N/A</v>
      </c>
      <c r="G199" s="23">
        <v>160.06077862000001</v>
      </c>
      <c r="H199" s="27" t="str">
        <f t="shared" si="26"/>
        <v>N/A</v>
      </c>
      <c r="I199" s="8">
        <v>1.1040000000000001</v>
      </c>
      <c r="J199" s="8">
        <v>-35.1</v>
      </c>
      <c r="K199" s="28" t="s">
        <v>739</v>
      </c>
      <c r="L199" s="112" t="str">
        <f t="shared" si="27"/>
        <v>No</v>
      </c>
    </row>
    <row r="200" spans="1:12" x14ac:dyDescent="0.2">
      <c r="A200" s="181" t="s">
        <v>1561</v>
      </c>
      <c r="B200" s="22" t="s">
        <v>213</v>
      </c>
      <c r="C200" s="23">
        <v>247.72190692000001</v>
      </c>
      <c r="D200" s="27" t="str">
        <f t="shared" si="24"/>
        <v>N/A</v>
      </c>
      <c r="E200" s="23">
        <v>255.63162833999999</v>
      </c>
      <c r="F200" s="27" t="str">
        <f t="shared" si="25"/>
        <v>N/A</v>
      </c>
      <c r="G200" s="23">
        <v>162.92631731</v>
      </c>
      <c r="H200" s="27" t="str">
        <f t="shared" si="26"/>
        <v>N/A</v>
      </c>
      <c r="I200" s="8">
        <v>3.1930000000000001</v>
      </c>
      <c r="J200" s="8">
        <v>-36.299999999999997</v>
      </c>
      <c r="K200" s="28" t="s">
        <v>739</v>
      </c>
      <c r="L200" s="112" t="str">
        <f t="shared" si="27"/>
        <v>No</v>
      </c>
    </row>
    <row r="201" spans="1:12" x14ac:dyDescent="0.2">
      <c r="A201" s="181" t="s">
        <v>1562</v>
      </c>
      <c r="B201" s="22" t="s">
        <v>213</v>
      </c>
      <c r="C201" s="23">
        <v>234.67242765</v>
      </c>
      <c r="D201" s="27" t="str">
        <f t="shared" si="24"/>
        <v>N/A</v>
      </c>
      <c r="E201" s="23">
        <v>219.48700624</v>
      </c>
      <c r="F201" s="27" t="str">
        <f t="shared" si="25"/>
        <v>N/A</v>
      </c>
      <c r="G201" s="23">
        <v>151.09681298999999</v>
      </c>
      <c r="H201" s="27" t="str">
        <f t="shared" si="26"/>
        <v>N/A</v>
      </c>
      <c r="I201" s="8">
        <v>-6.47</v>
      </c>
      <c r="J201" s="8">
        <v>-31.2</v>
      </c>
      <c r="K201" s="28" t="s">
        <v>739</v>
      </c>
      <c r="L201" s="112" t="str">
        <f t="shared" si="27"/>
        <v>No</v>
      </c>
    </row>
    <row r="202" spans="1:12" x14ac:dyDescent="0.2">
      <c r="A202" s="181" t="s">
        <v>1563</v>
      </c>
      <c r="B202" s="22" t="s">
        <v>213</v>
      </c>
      <c r="C202" s="23">
        <v>49.666666667000001</v>
      </c>
      <c r="D202" s="27" t="str">
        <f t="shared" si="24"/>
        <v>N/A</v>
      </c>
      <c r="E202" s="23">
        <v>31.538461538</v>
      </c>
      <c r="F202" s="27" t="str">
        <f t="shared" si="25"/>
        <v>N/A</v>
      </c>
      <c r="G202" s="23">
        <v>17.600000000000001</v>
      </c>
      <c r="H202" s="27" t="str">
        <f t="shared" si="26"/>
        <v>N/A</v>
      </c>
      <c r="I202" s="8">
        <v>-36.5</v>
      </c>
      <c r="J202" s="8">
        <v>-44.2</v>
      </c>
      <c r="K202" s="28" t="s">
        <v>739</v>
      </c>
      <c r="L202" s="112" t="str">
        <f t="shared" si="27"/>
        <v>No</v>
      </c>
    </row>
    <row r="203" spans="1:12" x14ac:dyDescent="0.2">
      <c r="A203" s="181" t="s">
        <v>1564</v>
      </c>
      <c r="B203" s="22" t="s">
        <v>213</v>
      </c>
      <c r="C203" s="23">
        <v>18.666666667000001</v>
      </c>
      <c r="D203" s="27" t="str">
        <f t="shared" si="24"/>
        <v>N/A</v>
      </c>
      <c r="E203" s="23">
        <v>26</v>
      </c>
      <c r="F203" s="27" t="str">
        <f t="shared" si="25"/>
        <v>N/A</v>
      </c>
      <c r="G203" s="23">
        <v>6.5</v>
      </c>
      <c r="H203" s="27" t="str">
        <f t="shared" si="26"/>
        <v>N/A</v>
      </c>
      <c r="I203" s="8">
        <v>39.29</v>
      </c>
      <c r="J203" s="8">
        <v>-75</v>
      </c>
      <c r="K203" s="28" t="s">
        <v>739</v>
      </c>
      <c r="L203" s="112" t="str">
        <f t="shared" si="27"/>
        <v>No</v>
      </c>
    </row>
    <row r="204" spans="1:12" x14ac:dyDescent="0.2">
      <c r="A204" s="175" t="s">
        <v>127</v>
      </c>
      <c r="B204" s="22" t="s">
        <v>213</v>
      </c>
      <c r="C204" s="23">
        <v>0</v>
      </c>
      <c r="D204" s="27" t="str">
        <f t="shared" ref="D204:D214" si="28">IF($B204="N/A","N/A",IF(C204&gt;10,"No",IF(C204&lt;-10,"No","Yes")))</f>
        <v>N/A</v>
      </c>
      <c r="E204" s="23">
        <v>0</v>
      </c>
      <c r="F204" s="27" t="str">
        <f t="shared" ref="F204:F214" si="29">IF($B204="N/A","N/A",IF(E204&gt;10,"No",IF(E204&lt;-10,"No","Yes")))</f>
        <v>N/A</v>
      </c>
      <c r="G204" s="23">
        <v>11</v>
      </c>
      <c r="H204" s="27" t="str">
        <f t="shared" ref="H204:H214" si="30">IF($B204="N/A","N/A",IF(G204&gt;10,"No",IF(G204&lt;-10,"No","Yes")))</f>
        <v>N/A</v>
      </c>
      <c r="I204" s="8" t="s">
        <v>1749</v>
      </c>
      <c r="J204" s="8" t="s">
        <v>1749</v>
      </c>
      <c r="K204" s="10" t="s">
        <v>213</v>
      </c>
      <c r="L204" s="112" t="str">
        <f t="shared" ref="L204:L214" si="31">IF(J204="Div by 0", "N/A", IF(K204="N/A","N/A", IF(J204&gt;VALUE(MID(K204,1,2)), "No", IF(J204&lt;-1*VALUE(MID(K204,1,2)), "No", "Yes"))))</f>
        <v>N/A</v>
      </c>
    </row>
    <row r="205" spans="1:12" x14ac:dyDescent="0.2">
      <c r="A205" s="175" t="s">
        <v>128</v>
      </c>
      <c r="B205" s="22" t="s">
        <v>213</v>
      </c>
      <c r="C205" s="23">
        <v>11</v>
      </c>
      <c r="D205" s="27" t="str">
        <f t="shared" si="28"/>
        <v>N/A</v>
      </c>
      <c r="E205" s="23">
        <v>11</v>
      </c>
      <c r="F205" s="27" t="str">
        <f t="shared" si="29"/>
        <v>N/A</v>
      </c>
      <c r="G205" s="23">
        <v>31</v>
      </c>
      <c r="H205" s="27" t="str">
        <f t="shared" si="30"/>
        <v>N/A</v>
      </c>
      <c r="I205" s="8">
        <v>-25</v>
      </c>
      <c r="J205" s="8">
        <v>933.3</v>
      </c>
      <c r="K205" s="10" t="s">
        <v>213</v>
      </c>
      <c r="L205" s="112" t="str">
        <f t="shared" si="31"/>
        <v>N/A</v>
      </c>
    </row>
    <row r="206" spans="1:12" ht="25.5" x14ac:dyDescent="0.2">
      <c r="A206" s="175" t="s">
        <v>1612</v>
      </c>
      <c r="B206" s="22" t="s">
        <v>213</v>
      </c>
      <c r="C206" s="23">
        <v>11</v>
      </c>
      <c r="D206" s="27" t="str">
        <f t="shared" si="28"/>
        <v>N/A</v>
      </c>
      <c r="E206" s="23">
        <v>11</v>
      </c>
      <c r="F206" s="27" t="str">
        <f t="shared" si="29"/>
        <v>N/A</v>
      </c>
      <c r="G206" s="23">
        <v>0</v>
      </c>
      <c r="H206" s="27" t="str">
        <f t="shared" si="30"/>
        <v>N/A</v>
      </c>
      <c r="I206" s="8">
        <v>0</v>
      </c>
      <c r="J206" s="8">
        <v>-100</v>
      </c>
      <c r="K206" s="10" t="s">
        <v>213</v>
      </c>
      <c r="L206" s="112" t="str">
        <f t="shared" si="31"/>
        <v>N/A</v>
      </c>
    </row>
    <row r="207" spans="1:12" ht="25.5" x14ac:dyDescent="0.2">
      <c r="A207" s="175" t="s">
        <v>1565</v>
      </c>
      <c r="B207" s="22" t="s">
        <v>213</v>
      </c>
      <c r="C207" s="23">
        <v>282</v>
      </c>
      <c r="D207" s="27" t="str">
        <f t="shared" si="28"/>
        <v>N/A</v>
      </c>
      <c r="E207" s="23">
        <v>263</v>
      </c>
      <c r="F207" s="27" t="str">
        <f t="shared" si="29"/>
        <v>N/A</v>
      </c>
      <c r="G207" s="23">
        <v>285</v>
      </c>
      <c r="H207" s="27" t="str">
        <f t="shared" si="30"/>
        <v>N/A</v>
      </c>
      <c r="I207" s="8">
        <v>-6.74</v>
      </c>
      <c r="J207" s="8">
        <v>8.3650000000000002</v>
      </c>
      <c r="K207" s="10" t="s">
        <v>213</v>
      </c>
      <c r="L207" s="112" t="str">
        <f t="shared" si="31"/>
        <v>N/A</v>
      </c>
    </row>
    <row r="208" spans="1:12" x14ac:dyDescent="0.2">
      <c r="A208" s="175" t="s">
        <v>1613</v>
      </c>
      <c r="B208" s="22" t="s">
        <v>213</v>
      </c>
      <c r="C208" s="23">
        <v>0</v>
      </c>
      <c r="D208" s="27" t="str">
        <f t="shared" si="28"/>
        <v>N/A</v>
      </c>
      <c r="E208" s="23">
        <v>0</v>
      </c>
      <c r="F208" s="27" t="str">
        <f t="shared" si="29"/>
        <v>N/A</v>
      </c>
      <c r="G208" s="23">
        <v>0</v>
      </c>
      <c r="H208" s="27" t="str">
        <f t="shared" si="30"/>
        <v>N/A</v>
      </c>
      <c r="I208" s="8" t="s">
        <v>1749</v>
      </c>
      <c r="J208" s="8" t="s">
        <v>1749</v>
      </c>
      <c r="K208" s="10" t="s">
        <v>213</v>
      </c>
      <c r="L208" s="112" t="str">
        <f t="shared" si="31"/>
        <v>N/A</v>
      </c>
    </row>
    <row r="209" spans="1:12" x14ac:dyDescent="0.2">
      <c r="A209" s="175" t="s">
        <v>1614</v>
      </c>
      <c r="B209" s="22" t="s">
        <v>213</v>
      </c>
      <c r="C209" s="23">
        <v>16</v>
      </c>
      <c r="D209" s="27" t="str">
        <f t="shared" si="28"/>
        <v>N/A</v>
      </c>
      <c r="E209" s="23">
        <v>15</v>
      </c>
      <c r="F209" s="27" t="str">
        <f t="shared" si="29"/>
        <v>N/A</v>
      </c>
      <c r="G209" s="23">
        <v>100</v>
      </c>
      <c r="H209" s="27" t="str">
        <f t="shared" si="30"/>
        <v>N/A</v>
      </c>
      <c r="I209" s="8">
        <v>-6.25</v>
      </c>
      <c r="J209" s="8">
        <v>566.70000000000005</v>
      </c>
      <c r="K209" s="10" t="s">
        <v>213</v>
      </c>
      <c r="L209" s="112" t="str">
        <f t="shared" si="31"/>
        <v>N/A</v>
      </c>
    </row>
    <row r="210" spans="1:12" x14ac:dyDescent="0.2">
      <c r="A210" s="175" t="s">
        <v>125</v>
      </c>
      <c r="B210" s="22" t="s">
        <v>213</v>
      </c>
      <c r="C210" s="29">
        <v>820970</v>
      </c>
      <c r="D210" s="27" t="str">
        <f t="shared" si="28"/>
        <v>N/A</v>
      </c>
      <c r="E210" s="29">
        <v>772821</v>
      </c>
      <c r="F210" s="27" t="str">
        <f t="shared" si="29"/>
        <v>N/A</v>
      </c>
      <c r="G210" s="29">
        <v>3211939</v>
      </c>
      <c r="H210" s="27" t="str">
        <f t="shared" si="30"/>
        <v>N/A</v>
      </c>
      <c r="I210" s="8">
        <v>-5.86</v>
      </c>
      <c r="J210" s="8">
        <v>315.60000000000002</v>
      </c>
      <c r="K210" s="10" t="s">
        <v>213</v>
      </c>
      <c r="L210" s="112" t="str">
        <f t="shared" si="31"/>
        <v>N/A</v>
      </c>
    </row>
    <row r="211" spans="1:12" x14ac:dyDescent="0.2">
      <c r="A211" s="175" t="s">
        <v>1615</v>
      </c>
      <c r="B211" s="22" t="s">
        <v>213</v>
      </c>
      <c r="C211" s="29">
        <v>690082</v>
      </c>
      <c r="D211" s="27" t="str">
        <f t="shared" si="28"/>
        <v>N/A</v>
      </c>
      <c r="E211" s="29">
        <v>529255</v>
      </c>
      <c r="F211" s="27" t="str">
        <f t="shared" si="29"/>
        <v>N/A</v>
      </c>
      <c r="G211" s="29">
        <v>485246</v>
      </c>
      <c r="H211" s="27" t="str">
        <f t="shared" si="30"/>
        <v>N/A</v>
      </c>
      <c r="I211" s="8">
        <v>-23.3</v>
      </c>
      <c r="J211" s="8">
        <v>-8.32</v>
      </c>
      <c r="K211" s="10" t="s">
        <v>213</v>
      </c>
      <c r="L211" s="112" t="str">
        <f t="shared" si="31"/>
        <v>N/A</v>
      </c>
    </row>
    <row r="212" spans="1:12" x14ac:dyDescent="0.2">
      <c r="A212" s="175" t="s">
        <v>1566</v>
      </c>
      <c r="B212" s="22" t="s">
        <v>213</v>
      </c>
      <c r="C212" s="29">
        <v>581985</v>
      </c>
      <c r="D212" s="27" t="str">
        <f t="shared" si="28"/>
        <v>N/A</v>
      </c>
      <c r="E212" s="29">
        <v>408396</v>
      </c>
      <c r="F212" s="27" t="str">
        <f t="shared" si="29"/>
        <v>N/A</v>
      </c>
      <c r="G212" s="29">
        <v>559662</v>
      </c>
      <c r="H212" s="27" t="str">
        <f t="shared" si="30"/>
        <v>N/A</v>
      </c>
      <c r="I212" s="8">
        <v>-29.8</v>
      </c>
      <c r="J212" s="8">
        <v>37.04</v>
      </c>
      <c r="K212" s="10" t="s">
        <v>213</v>
      </c>
      <c r="L212" s="112" t="str">
        <f t="shared" si="31"/>
        <v>N/A</v>
      </c>
    </row>
    <row r="213" spans="1:12" x14ac:dyDescent="0.2">
      <c r="A213" s="175" t="s">
        <v>1616</v>
      </c>
      <c r="B213" s="22" t="s">
        <v>213</v>
      </c>
      <c r="C213" s="29">
        <v>192026</v>
      </c>
      <c r="D213" s="27" t="str">
        <f t="shared" si="28"/>
        <v>N/A</v>
      </c>
      <c r="E213" s="29">
        <v>97564</v>
      </c>
      <c r="F213" s="27" t="str">
        <f t="shared" si="29"/>
        <v>N/A</v>
      </c>
      <c r="G213" s="29">
        <v>100657</v>
      </c>
      <c r="H213" s="27" t="str">
        <f t="shared" si="30"/>
        <v>N/A</v>
      </c>
      <c r="I213" s="8">
        <v>-49.2</v>
      </c>
      <c r="J213" s="8">
        <v>3.17</v>
      </c>
      <c r="K213" s="10" t="s">
        <v>213</v>
      </c>
      <c r="L213" s="112" t="str">
        <f t="shared" si="31"/>
        <v>N/A</v>
      </c>
    </row>
    <row r="214" spans="1:12" x14ac:dyDescent="0.2">
      <c r="A214" s="181" t="s">
        <v>1617</v>
      </c>
      <c r="B214" s="22" t="s">
        <v>213</v>
      </c>
      <c r="C214" s="29">
        <v>820541</v>
      </c>
      <c r="D214" s="27" t="str">
        <f t="shared" si="28"/>
        <v>N/A</v>
      </c>
      <c r="E214" s="29">
        <v>772380</v>
      </c>
      <c r="F214" s="27" t="str">
        <f t="shared" si="29"/>
        <v>N/A</v>
      </c>
      <c r="G214" s="29">
        <v>3182676</v>
      </c>
      <c r="H214" s="27" t="str">
        <f t="shared" si="30"/>
        <v>N/A</v>
      </c>
      <c r="I214" s="8">
        <v>-5.87</v>
      </c>
      <c r="J214" s="8">
        <v>312.10000000000002</v>
      </c>
      <c r="K214" s="10" t="s">
        <v>213</v>
      </c>
      <c r="L214" s="112" t="str">
        <f t="shared" si="31"/>
        <v>N/A</v>
      </c>
    </row>
    <row r="215" spans="1:12" ht="25.5" x14ac:dyDescent="0.2">
      <c r="A215" s="175" t="s">
        <v>1380</v>
      </c>
      <c r="B215" s="22" t="s">
        <v>213</v>
      </c>
      <c r="C215" s="29">
        <v>49646</v>
      </c>
      <c r="D215" s="27" t="str">
        <f t="shared" ref="D215:D229" si="32">IF($B215="N/A","N/A",IF(C215&gt;10,"No",IF(C215&lt;-10,"No","Yes")))</f>
        <v>N/A</v>
      </c>
      <c r="E215" s="29">
        <v>35430</v>
      </c>
      <c r="F215" s="27" t="str">
        <f t="shared" ref="F215:F229" si="33">IF($B215="N/A","N/A",IF(E215&gt;10,"No",IF(E215&lt;-10,"No","Yes")))</f>
        <v>N/A</v>
      </c>
      <c r="G215" s="29">
        <v>23071</v>
      </c>
      <c r="H215" s="27" t="str">
        <f t="shared" ref="H215:H229" si="34">IF($B215="N/A","N/A",IF(G215&gt;10,"No",IF(G215&lt;-10,"No","Yes")))</f>
        <v>N/A</v>
      </c>
      <c r="I215" s="8">
        <v>-28.6</v>
      </c>
      <c r="J215" s="8">
        <v>-34.9</v>
      </c>
      <c r="K215" s="28" t="s">
        <v>739</v>
      </c>
      <c r="L215" s="112" t="str">
        <f t="shared" ref="L215:L229" si="35">IF(J215="Div by 0", "N/A", IF(K215="N/A","N/A", IF(J215&gt;VALUE(MID(K215,1,2)), "No", IF(J215&lt;-1*VALUE(MID(K215,1,2)), "No", "Yes"))))</f>
        <v>No</v>
      </c>
    </row>
    <row r="216" spans="1:12" x14ac:dyDescent="0.2">
      <c r="A216" s="175" t="s">
        <v>649</v>
      </c>
      <c r="B216" s="22" t="s">
        <v>213</v>
      </c>
      <c r="C216" s="23">
        <v>173</v>
      </c>
      <c r="D216" s="27" t="str">
        <f t="shared" si="32"/>
        <v>N/A</v>
      </c>
      <c r="E216" s="23">
        <v>171</v>
      </c>
      <c r="F216" s="27" t="str">
        <f t="shared" si="33"/>
        <v>N/A</v>
      </c>
      <c r="G216" s="23">
        <v>119</v>
      </c>
      <c r="H216" s="27" t="str">
        <f t="shared" si="34"/>
        <v>N/A</v>
      </c>
      <c r="I216" s="8">
        <v>-1.1599999999999999</v>
      </c>
      <c r="J216" s="8">
        <v>-30.4</v>
      </c>
      <c r="K216" s="28" t="s">
        <v>739</v>
      </c>
      <c r="L216" s="112" t="str">
        <f t="shared" si="35"/>
        <v>No</v>
      </c>
    </row>
    <row r="217" spans="1:12" ht="25.5" x14ac:dyDescent="0.2">
      <c r="A217" s="175" t="s">
        <v>1381</v>
      </c>
      <c r="B217" s="22" t="s">
        <v>213</v>
      </c>
      <c r="C217" s="29">
        <v>286.97109827000003</v>
      </c>
      <c r="D217" s="27" t="str">
        <f t="shared" si="32"/>
        <v>N/A</v>
      </c>
      <c r="E217" s="29">
        <v>207.19298246</v>
      </c>
      <c r="F217" s="27" t="str">
        <f t="shared" si="33"/>
        <v>N/A</v>
      </c>
      <c r="G217" s="29">
        <v>193.87394957999999</v>
      </c>
      <c r="H217" s="27" t="str">
        <f t="shared" si="34"/>
        <v>N/A</v>
      </c>
      <c r="I217" s="8">
        <v>-27.8</v>
      </c>
      <c r="J217" s="8">
        <v>-6.43</v>
      </c>
      <c r="K217" s="28" t="s">
        <v>739</v>
      </c>
      <c r="L217" s="112" t="str">
        <f t="shared" si="35"/>
        <v>Yes</v>
      </c>
    </row>
    <row r="218" spans="1:12" ht="25.5" x14ac:dyDescent="0.2">
      <c r="A218" s="175" t="s">
        <v>1382</v>
      </c>
      <c r="B218" s="22" t="s">
        <v>213</v>
      </c>
      <c r="C218" s="29">
        <v>0</v>
      </c>
      <c r="D218" s="27" t="str">
        <f t="shared" si="32"/>
        <v>N/A</v>
      </c>
      <c r="E218" s="29">
        <v>0</v>
      </c>
      <c r="F218" s="27" t="str">
        <f t="shared" si="33"/>
        <v>N/A</v>
      </c>
      <c r="G218" s="29">
        <v>0</v>
      </c>
      <c r="H218" s="27" t="str">
        <f t="shared" si="34"/>
        <v>N/A</v>
      </c>
      <c r="I218" s="8" t="s">
        <v>1749</v>
      </c>
      <c r="J218" s="8" t="s">
        <v>1749</v>
      </c>
      <c r="K218" s="28" t="s">
        <v>739</v>
      </c>
      <c r="L218" s="112" t="str">
        <f t="shared" si="35"/>
        <v>N/A</v>
      </c>
    </row>
    <row r="219" spans="1:12" x14ac:dyDescent="0.2">
      <c r="A219" s="175" t="s">
        <v>516</v>
      </c>
      <c r="B219" s="22" t="s">
        <v>213</v>
      </c>
      <c r="C219" s="23">
        <v>0</v>
      </c>
      <c r="D219" s="27" t="str">
        <f t="shared" si="32"/>
        <v>N/A</v>
      </c>
      <c r="E219" s="23">
        <v>0</v>
      </c>
      <c r="F219" s="27" t="str">
        <f t="shared" si="33"/>
        <v>N/A</v>
      </c>
      <c r="G219" s="23">
        <v>0</v>
      </c>
      <c r="H219" s="27" t="str">
        <f t="shared" si="34"/>
        <v>N/A</v>
      </c>
      <c r="I219" s="8" t="s">
        <v>1749</v>
      </c>
      <c r="J219" s="8" t="s">
        <v>1749</v>
      </c>
      <c r="K219" s="28" t="s">
        <v>739</v>
      </c>
      <c r="L219" s="112" t="str">
        <f t="shared" si="35"/>
        <v>N/A</v>
      </c>
    </row>
    <row r="220" spans="1:12" ht="25.5" x14ac:dyDescent="0.2">
      <c r="A220" s="175" t="s">
        <v>1383</v>
      </c>
      <c r="B220" s="22" t="s">
        <v>213</v>
      </c>
      <c r="C220" s="29" t="s">
        <v>1749</v>
      </c>
      <c r="D220" s="27" t="str">
        <f t="shared" si="32"/>
        <v>N/A</v>
      </c>
      <c r="E220" s="29" t="s">
        <v>1749</v>
      </c>
      <c r="F220" s="27" t="str">
        <f t="shared" si="33"/>
        <v>N/A</v>
      </c>
      <c r="G220" s="29" t="s">
        <v>1749</v>
      </c>
      <c r="H220" s="27" t="str">
        <f t="shared" si="34"/>
        <v>N/A</v>
      </c>
      <c r="I220" s="8" t="s">
        <v>1749</v>
      </c>
      <c r="J220" s="8" t="s">
        <v>1749</v>
      </c>
      <c r="K220" s="28" t="s">
        <v>739</v>
      </c>
      <c r="L220" s="112" t="str">
        <f t="shared" si="35"/>
        <v>N/A</v>
      </c>
    </row>
    <row r="221" spans="1:12" ht="25.5" x14ac:dyDescent="0.2">
      <c r="A221" s="175" t="s">
        <v>1384</v>
      </c>
      <c r="B221" s="22" t="s">
        <v>213</v>
      </c>
      <c r="C221" s="29">
        <v>4680863</v>
      </c>
      <c r="D221" s="27" t="str">
        <f t="shared" si="32"/>
        <v>N/A</v>
      </c>
      <c r="E221" s="29">
        <v>4166634</v>
      </c>
      <c r="F221" s="27" t="str">
        <f t="shared" si="33"/>
        <v>N/A</v>
      </c>
      <c r="G221" s="29">
        <v>5058157</v>
      </c>
      <c r="H221" s="27" t="str">
        <f t="shared" si="34"/>
        <v>N/A</v>
      </c>
      <c r="I221" s="8">
        <v>-11</v>
      </c>
      <c r="J221" s="8">
        <v>21.4</v>
      </c>
      <c r="K221" s="28" t="s">
        <v>739</v>
      </c>
      <c r="L221" s="112" t="str">
        <f t="shared" si="35"/>
        <v>Yes</v>
      </c>
    </row>
    <row r="222" spans="1:12" x14ac:dyDescent="0.2">
      <c r="A222" s="175" t="s">
        <v>517</v>
      </c>
      <c r="B222" s="22" t="s">
        <v>213</v>
      </c>
      <c r="C222" s="23">
        <v>11429</v>
      </c>
      <c r="D222" s="27" t="str">
        <f t="shared" si="32"/>
        <v>N/A</v>
      </c>
      <c r="E222" s="23">
        <v>11401</v>
      </c>
      <c r="F222" s="27" t="str">
        <f t="shared" si="33"/>
        <v>N/A</v>
      </c>
      <c r="G222" s="23">
        <v>10155</v>
      </c>
      <c r="H222" s="27" t="str">
        <f t="shared" si="34"/>
        <v>N/A</v>
      </c>
      <c r="I222" s="8">
        <v>-0.245</v>
      </c>
      <c r="J222" s="8">
        <v>-10.9</v>
      </c>
      <c r="K222" s="28" t="s">
        <v>739</v>
      </c>
      <c r="L222" s="112" t="str">
        <f t="shared" si="35"/>
        <v>Yes</v>
      </c>
    </row>
    <row r="223" spans="1:12" ht="25.5" x14ac:dyDescent="0.2">
      <c r="A223" s="175" t="s">
        <v>1385</v>
      </c>
      <c r="B223" s="22" t="s">
        <v>213</v>
      </c>
      <c r="C223" s="29">
        <v>409.56015399</v>
      </c>
      <c r="D223" s="27" t="str">
        <f t="shared" si="32"/>
        <v>N/A</v>
      </c>
      <c r="E223" s="29">
        <v>365.46215244000001</v>
      </c>
      <c r="F223" s="27" t="str">
        <f t="shared" si="33"/>
        <v>N/A</v>
      </c>
      <c r="G223" s="29">
        <v>498.09522403</v>
      </c>
      <c r="H223" s="27" t="str">
        <f t="shared" si="34"/>
        <v>N/A</v>
      </c>
      <c r="I223" s="8">
        <v>-10.8</v>
      </c>
      <c r="J223" s="8">
        <v>36.29</v>
      </c>
      <c r="K223" s="28" t="s">
        <v>739</v>
      </c>
      <c r="L223" s="112" t="str">
        <f t="shared" si="35"/>
        <v>No</v>
      </c>
    </row>
    <row r="224" spans="1:12" ht="25.5" x14ac:dyDescent="0.2">
      <c r="A224" s="175" t="s">
        <v>1386</v>
      </c>
      <c r="B224" s="22" t="s">
        <v>213</v>
      </c>
      <c r="C224" s="29">
        <v>0</v>
      </c>
      <c r="D224" s="27" t="str">
        <f t="shared" si="32"/>
        <v>N/A</v>
      </c>
      <c r="E224" s="29">
        <v>0</v>
      </c>
      <c r="F224" s="27" t="str">
        <f t="shared" si="33"/>
        <v>N/A</v>
      </c>
      <c r="G224" s="29">
        <v>13375</v>
      </c>
      <c r="H224" s="27" t="str">
        <f t="shared" si="34"/>
        <v>N/A</v>
      </c>
      <c r="I224" s="8" t="s">
        <v>1749</v>
      </c>
      <c r="J224" s="8" t="s">
        <v>1749</v>
      </c>
      <c r="K224" s="28" t="s">
        <v>739</v>
      </c>
      <c r="L224" s="112" t="str">
        <f t="shared" si="35"/>
        <v>N/A</v>
      </c>
    </row>
    <row r="225" spans="1:12" x14ac:dyDescent="0.2">
      <c r="A225" s="175" t="s">
        <v>518</v>
      </c>
      <c r="B225" s="22" t="s">
        <v>213</v>
      </c>
      <c r="C225" s="23">
        <v>0</v>
      </c>
      <c r="D225" s="27" t="str">
        <f t="shared" si="32"/>
        <v>N/A</v>
      </c>
      <c r="E225" s="23">
        <v>0</v>
      </c>
      <c r="F225" s="27" t="str">
        <f t="shared" si="33"/>
        <v>N/A</v>
      </c>
      <c r="G225" s="23">
        <v>15</v>
      </c>
      <c r="H225" s="27" t="str">
        <f t="shared" si="34"/>
        <v>N/A</v>
      </c>
      <c r="I225" s="8" t="s">
        <v>1749</v>
      </c>
      <c r="J225" s="8" t="s">
        <v>1749</v>
      </c>
      <c r="K225" s="28" t="s">
        <v>739</v>
      </c>
      <c r="L225" s="112" t="str">
        <f t="shared" si="35"/>
        <v>N/A</v>
      </c>
    </row>
    <row r="226" spans="1:12" ht="25.5" x14ac:dyDescent="0.2">
      <c r="A226" s="175" t="s">
        <v>1387</v>
      </c>
      <c r="B226" s="22" t="s">
        <v>213</v>
      </c>
      <c r="C226" s="29" t="s">
        <v>1749</v>
      </c>
      <c r="D226" s="27" t="str">
        <f t="shared" si="32"/>
        <v>N/A</v>
      </c>
      <c r="E226" s="29" t="s">
        <v>1749</v>
      </c>
      <c r="F226" s="27" t="str">
        <f t="shared" si="33"/>
        <v>N/A</v>
      </c>
      <c r="G226" s="29">
        <v>891.66666667000004</v>
      </c>
      <c r="H226" s="27" t="str">
        <f t="shared" si="34"/>
        <v>N/A</v>
      </c>
      <c r="I226" s="8" t="s">
        <v>1749</v>
      </c>
      <c r="J226" s="8" t="s">
        <v>1749</v>
      </c>
      <c r="K226" s="28" t="s">
        <v>739</v>
      </c>
      <c r="L226" s="112" t="str">
        <f t="shared" si="35"/>
        <v>N/A</v>
      </c>
    </row>
    <row r="227" spans="1:12" ht="25.5" x14ac:dyDescent="0.2">
      <c r="A227" s="175" t="s">
        <v>1388</v>
      </c>
      <c r="B227" s="22" t="s">
        <v>213</v>
      </c>
      <c r="C227" s="29">
        <v>44850652</v>
      </c>
      <c r="D227" s="27" t="str">
        <f t="shared" si="32"/>
        <v>N/A</v>
      </c>
      <c r="E227" s="29">
        <v>47563280</v>
      </c>
      <c r="F227" s="27" t="str">
        <f t="shared" si="33"/>
        <v>N/A</v>
      </c>
      <c r="G227" s="29">
        <v>31509343</v>
      </c>
      <c r="H227" s="27" t="str">
        <f t="shared" si="34"/>
        <v>N/A</v>
      </c>
      <c r="I227" s="8">
        <v>6.048</v>
      </c>
      <c r="J227" s="8">
        <v>-33.799999999999997</v>
      </c>
      <c r="K227" s="28" t="s">
        <v>739</v>
      </c>
      <c r="L227" s="112" t="str">
        <f t="shared" si="35"/>
        <v>No</v>
      </c>
    </row>
    <row r="228" spans="1:12" ht="25.5" x14ac:dyDescent="0.2">
      <c r="A228" s="175" t="s">
        <v>519</v>
      </c>
      <c r="B228" s="22" t="s">
        <v>213</v>
      </c>
      <c r="C228" s="23">
        <v>3537</v>
      </c>
      <c r="D228" s="27" t="str">
        <f t="shared" si="32"/>
        <v>N/A</v>
      </c>
      <c r="E228" s="23">
        <v>3582</v>
      </c>
      <c r="F228" s="27" t="str">
        <f t="shared" si="33"/>
        <v>N/A</v>
      </c>
      <c r="G228" s="23">
        <v>3077</v>
      </c>
      <c r="H228" s="27" t="str">
        <f t="shared" si="34"/>
        <v>N/A</v>
      </c>
      <c r="I228" s="8">
        <v>1.272</v>
      </c>
      <c r="J228" s="8">
        <v>-14.1</v>
      </c>
      <c r="K228" s="28" t="s">
        <v>739</v>
      </c>
      <c r="L228" s="112" t="str">
        <f t="shared" si="35"/>
        <v>Yes</v>
      </c>
    </row>
    <row r="229" spans="1:12" ht="25.5" x14ac:dyDescent="0.2">
      <c r="A229" s="175" t="s">
        <v>1389</v>
      </c>
      <c r="B229" s="22" t="s">
        <v>213</v>
      </c>
      <c r="C229" s="29">
        <v>12680.421826</v>
      </c>
      <c r="D229" s="27" t="str">
        <f t="shared" si="32"/>
        <v>N/A</v>
      </c>
      <c r="E229" s="29">
        <v>13278.414294</v>
      </c>
      <c r="F229" s="27" t="str">
        <f t="shared" si="33"/>
        <v>N/A</v>
      </c>
      <c r="G229" s="29">
        <v>10240.280468000001</v>
      </c>
      <c r="H229" s="27" t="str">
        <f t="shared" si="34"/>
        <v>N/A</v>
      </c>
      <c r="I229" s="8">
        <v>4.7160000000000002</v>
      </c>
      <c r="J229" s="8">
        <v>-22.9</v>
      </c>
      <c r="K229" s="28" t="s">
        <v>739</v>
      </c>
      <c r="L229" s="112" t="str">
        <f t="shared" si="35"/>
        <v>Yes</v>
      </c>
    </row>
    <row r="230" spans="1:12" x14ac:dyDescent="0.2">
      <c r="A230" s="144" t="s">
        <v>1390</v>
      </c>
      <c r="B230" s="22" t="s">
        <v>213</v>
      </c>
      <c r="C230" s="32">
        <v>84389890</v>
      </c>
      <c r="D230" s="27" t="str">
        <f t="shared" ref="D230:D253" si="36">IF($B230="N/A","N/A",IF(C230&gt;10,"No",IF(C230&lt;-10,"No","Yes")))</f>
        <v>N/A</v>
      </c>
      <c r="E230" s="32">
        <v>132018360</v>
      </c>
      <c r="F230" s="27" t="str">
        <f t="shared" ref="F230:F253" si="37">IF($B230="N/A","N/A",IF(E230&gt;10,"No",IF(E230&lt;-10,"No","Yes")))</f>
        <v>N/A</v>
      </c>
      <c r="G230" s="32">
        <v>164717773</v>
      </c>
      <c r="H230" s="27" t="str">
        <f t="shared" ref="H230:H253" si="38">IF($B230="N/A","N/A",IF(G230&gt;10,"No",IF(G230&lt;-10,"No","Yes")))</f>
        <v>N/A</v>
      </c>
      <c r="I230" s="8">
        <v>56.44</v>
      </c>
      <c r="J230" s="8">
        <v>24.77</v>
      </c>
      <c r="K230" s="28" t="s">
        <v>739</v>
      </c>
      <c r="L230" s="112" t="str">
        <f t="shared" ref="L230:L253" si="39">IF(J230="Div by 0", "N/A", IF(K230="N/A","N/A", IF(J230&gt;VALUE(MID(K230,1,2)), "No", IF(J230&lt;-1*VALUE(MID(K230,1,2)), "No", "Yes"))))</f>
        <v>Yes</v>
      </c>
    </row>
    <row r="231" spans="1:12" x14ac:dyDescent="0.2">
      <c r="A231" s="144" t="s">
        <v>1567</v>
      </c>
      <c r="B231" s="22" t="s">
        <v>213</v>
      </c>
      <c r="C231" s="31">
        <v>7205</v>
      </c>
      <c r="D231" s="31" t="str">
        <f t="shared" si="36"/>
        <v>N/A</v>
      </c>
      <c r="E231" s="31">
        <v>8418</v>
      </c>
      <c r="F231" s="31" t="str">
        <f t="shared" si="37"/>
        <v>N/A</v>
      </c>
      <c r="G231" s="31">
        <v>7494</v>
      </c>
      <c r="H231" s="27" t="str">
        <f t="shared" si="38"/>
        <v>N/A</v>
      </c>
      <c r="I231" s="8">
        <v>16.84</v>
      </c>
      <c r="J231" s="8">
        <v>-11</v>
      </c>
      <c r="K231" s="28" t="s">
        <v>739</v>
      </c>
      <c r="L231" s="112" t="str">
        <f t="shared" si="39"/>
        <v>Yes</v>
      </c>
    </row>
    <row r="232" spans="1:12" x14ac:dyDescent="0.2">
      <c r="A232" s="144" t="s">
        <v>1568</v>
      </c>
      <c r="B232" s="22" t="s">
        <v>213</v>
      </c>
      <c r="C232" s="32">
        <v>11712.684246999999</v>
      </c>
      <c r="D232" s="27" t="str">
        <f t="shared" si="36"/>
        <v>N/A</v>
      </c>
      <c r="E232" s="32">
        <v>15682.865288999999</v>
      </c>
      <c r="F232" s="27" t="str">
        <f t="shared" si="37"/>
        <v>N/A</v>
      </c>
      <c r="G232" s="32">
        <v>21979.953696</v>
      </c>
      <c r="H232" s="27" t="str">
        <f t="shared" si="38"/>
        <v>N/A</v>
      </c>
      <c r="I232" s="8">
        <v>33.9</v>
      </c>
      <c r="J232" s="8">
        <v>40.15</v>
      </c>
      <c r="K232" s="28" t="s">
        <v>739</v>
      </c>
      <c r="L232" s="112" t="str">
        <f t="shared" si="39"/>
        <v>No</v>
      </c>
    </row>
    <row r="233" spans="1:12" x14ac:dyDescent="0.2">
      <c r="A233" s="182" t="s">
        <v>1569</v>
      </c>
      <c r="B233" s="22" t="s">
        <v>213</v>
      </c>
      <c r="C233" s="32">
        <v>10721.814512999999</v>
      </c>
      <c r="D233" s="27" t="str">
        <f t="shared" si="36"/>
        <v>N/A</v>
      </c>
      <c r="E233" s="32">
        <v>12263.113251000001</v>
      </c>
      <c r="F233" s="27" t="str">
        <f t="shared" si="37"/>
        <v>N/A</v>
      </c>
      <c r="G233" s="32">
        <v>11994.353184</v>
      </c>
      <c r="H233" s="27" t="str">
        <f t="shared" si="38"/>
        <v>N/A</v>
      </c>
      <c r="I233" s="8">
        <v>14.38</v>
      </c>
      <c r="J233" s="8">
        <v>-2.19</v>
      </c>
      <c r="K233" s="28" t="s">
        <v>739</v>
      </c>
      <c r="L233" s="112" t="str">
        <f t="shared" si="39"/>
        <v>Yes</v>
      </c>
    </row>
    <row r="234" spans="1:12" x14ac:dyDescent="0.2">
      <c r="A234" s="182" t="s">
        <v>1570</v>
      </c>
      <c r="B234" s="22" t="s">
        <v>213</v>
      </c>
      <c r="C234" s="32">
        <v>12302.863606999999</v>
      </c>
      <c r="D234" s="27" t="str">
        <f t="shared" si="36"/>
        <v>N/A</v>
      </c>
      <c r="E234" s="32">
        <v>17258.569652999999</v>
      </c>
      <c r="F234" s="27" t="str">
        <f t="shared" si="37"/>
        <v>N/A</v>
      </c>
      <c r="G234" s="32">
        <v>27720.309494000001</v>
      </c>
      <c r="H234" s="27" t="str">
        <f t="shared" si="38"/>
        <v>N/A</v>
      </c>
      <c r="I234" s="8">
        <v>40.28</v>
      </c>
      <c r="J234" s="8">
        <v>60.62</v>
      </c>
      <c r="K234" s="28" t="s">
        <v>739</v>
      </c>
      <c r="L234" s="112" t="str">
        <f t="shared" si="39"/>
        <v>No</v>
      </c>
    </row>
    <row r="235" spans="1:12" x14ac:dyDescent="0.2">
      <c r="A235" s="182" t="s">
        <v>1571</v>
      </c>
      <c r="B235" s="22" t="s">
        <v>213</v>
      </c>
      <c r="C235" s="32">
        <v>2716.125</v>
      </c>
      <c r="D235" s="27" t="str">
        <f t="shared" si="36"/>
        <v>N/A</v>
      </c>
      <c r="E235" s="32">
        <v>2424.25</v>
      </c>
      <c r="F235" s="27" t="str">
        <f t="shared" si="37"/>
        <v>N/A</v>
      </c>
      <c r="G235" s="32">
        <v>2697.6818182000002</v>
      </c>
      <c r="H235" s="27" t="str">
        <f t="shared" si="38"/>
        <v>N/A</v>
      </c>
      <c r="I235" s="8">
        <v>-10.7</v>
      </c>
      <c r="J235" s="8">
        <v>11.28</v>
      </c>
      <c r="K235" s="28" t="s">
        <v>739</v>
      </c>
      <c r="L235" s="112" t="str">
        <f t="shared" si="39"/>
        <v>Yes</v>
      </c>
    </row>
    <row r="236" spans="1:12" x14ac:dyDescent="0.2">
      <c r="A236" s="182" t="s">
        <v>1572</v>
      </c>
      <c r="B236" s="22" t="s">
        <v>213</v>
      </c>
      <c r="C236" s="32">
        <v>7903.5217390999996</v>
      </c>
      <c r="D236" s="27" t="str">
        <f t="shared" si="36"/>
        <v>N/A</v>
      </c>
      <c r="E236" s="32">
        <v>7789.08</v>
      </c>
      <c r="F236" s="27" t="str">
        <f t="shared" si="37"/>
        <v>N/A</v>
      </c>
      <c r="G236" s="32">
        <v>3749.05</v>
      </c>
      <c r="H236" s="27" t="str">
        <f t="shared" si="38"/>
        <v>N/A</v>
      </c>
      <c r="I236" s="8">
        <v>-1.45</v>
      </c>
      <c r="J236" s="8">
        <v>-51.9</v>
      </c>
      <c r="K236" s="28" t="s">
        <v>739</v>
      </c>
      <c r="L236" s="112" t="str">
        <f t="shared" si="39"/>
        <v>No</v>
      </c>
    </row>
    <row r="237" spans="1:12" x14ac:dyDescent="0.2">
      <c r="A237" s="175" t="s">
        <v>1573</v>
      </c>
      <c r="B237" s="22" t="s">
        <v>213</v>
      </c>
      <c r="C237" s="27">
        <v>9.0113188668999999</v>
      </c>
      <c r="D237" s="27" t="str">
        <f t="shared" si="36"/>
        <v>N/A</v>
      </c>
      <c r="E237" s="27">
        <v>11.068887983</v>
      </c>
      <c r="F237" s="27" t="str">
        <f t="shared" si="37"/>
        <v>N/A</v>
      </c>
      <c r="G237" s="27">
        <v>10.269973962</v>
      </c>
      <c r="H237" s="27" t="str">
        <f t="shared" si="38"/>
        <v>N/A</v>
      </c>
      <c r="I237" s="8">
        <v>22.83</v>
      </c>
      <c r="J237" s="8">
        <v>-7.22</v>
      </c>
      <c r="K237" s="28" t="s">
        <v>739</v>
      </c>
      <c r="L237" s="112" t="str">
        <f t="shared" si="39"/>
        <v>Yes</v>
      </c>
    </row>
    <row r="238" spans="1:12" x14ac:dyDescent="0.2">
      <c r="A238" s="181" t="s">
        <v>1574</v>
      </c>
      <c r="B238" s="22" t="s">
        <v>213</v>
      </c>
      <c r="C238" s="27">
        <v>12.252175153</v>
      </c>
      <c r="D238" s="27" t="str">
        <f t="shared" si="36"/>
        <v>N/A</v>
      </c>
      <c r="E238" s="27">
        <v>14.363968351</v>
      </c>
      <c r="F238" s="27" t="str">
        <f t="shared" si="37"/>
        <v>N/A</v>
      </c>
      <c r="G238" s="27">
        <v>15.620429416</v>
      </c>
      <c r="H238" s="27" t="str">
        <f t="shared" si="38"/>
        <v>N/A</v>
      </c>
      <c r="I238" s="8">
        <v>17.239999999999998</v>
      </c>
      <c r="J238" s="8">
        <v>8.7469999999999999</v>
      </c>
      <c r="K238" s="28" t="s">
        <v>739</v>
      </c>
      <c r="L238" s="112" t="str">
        <f t="shared" si="39"/>
        <v>Yes</v>
      </c>
    </row>
    <row r="239" spans="1:12" x14ac:dyDescent="0.2">
      <c r="A239" s="181" t="s">
        <v>1575</v>
      </c>
      <c r="B239" s="22" t="s">
        <v>213</v>
      </c>
      <c r="C239" s="27">
        <v>12.188784303</v>
      </c>
      <c r="D239" s="27" t="str">
        <f t="shared" si="36"/>
        <v>N/A</v>
      </c>
      <c r="E239" s="27">
        <v>15.482681206000001</v>
      </c>
      <c r="F239" s="27" t="str">
        <f t="shared" si="37"/>
        <v>N/A</v>
      </c>
      <c r="G239" s="27">
        <v>18.522678854999999</v>
      </c>
      <c r="H239" s="27" t="str">
        <f t="shared" si="38"/>
        <v>N/A</v>
      </c>
      <c r="I239" s="8">
        <v>27.02</v>
      </c>
      <c r="J239" s="8">
        <v>19.63</v>
      </c>
      <c r="K239" s="28" t="s">
        <v>739</v>
      </c>
      <c r="L239" s="112" t="str">
        <f t="shared" si="39"/>
        <v>Yes</v>
      </c>
    </row>
    <row r="240" spans="1:12" x14ac:dyDescent="0.2">
      <c r="A240" s="181" t="s">
        <v>1576</v>
      </c>
      <c r="B240" s="22" t="s">
        <v>213</v>
      </c>
      <c r="C240" s="27">
        <v>7.8285546499999997E-2</v>
      </c>
      <c r="D240" s="27" t="str">
        <f t="shared" si="36"/>
        <v>N/A</v>
      </c>
      <c r="E240" s="27">
        <v>4.0514534599999999E-2</v>
      </c>
      <c r="F240" s="27" t="str">
        <f t="shared" si="37"/>
        <v>N/A</v>
      </c>
      <c r="G240" s="27">
        <v>0.18614095950000001</v>
      </c>
      <c r="H240" s="27" t="str">
        <f t="shared" si="38"/>
        <v>N/A</v>
      </c>
      <c r="I240" s="8">
        <v>-48.2</v>
      </c>
      <c r="J240" s="8">
        <v>359.4</v>
      </c>
      <c r="K240" s="28" t="s">
        <v>739</v>
      </c>
      <c r="L240" s="112" t="str">
        <f t="shared" si="39"/>
        <v>No</v>
      </c>
    </row>
    <row r="241" spans="1:12" x14ac:dyDescent="0.2">
      <c r="A241" s="181" t="s">
        <v>1577</v>
      </c>
      <c r="B241" s="22" t="s">
        <v>213</v>
      </c>
      <c r="C241" s="27">
        <v>0.20931925739999999</v>
      </c>
      <c r="D241" s="27" t="str">
        <f t="shared" si="36"/>
        <v>N/A</v>
      </c>
      <c r="E241" s="27">
        <v>0.23388530260000001</v>
      </c>
      <c r="F241" s="27" t="str">
        <f t="shared" si="37"/>
        <v>N/A</v>
      </c>
      <c r="G241" s="27">
        <v>0.1096431117</v>
      </c>
      <c r="H241" s="27" t="str">
        <f t="shared" si="38"/>
        <v>N/A</v>
      </c>
      <c r="I241" s="8">
        <v>11.74</v>
      </c>
      <c r="J241" s="8">
        <v>-53.1</v>
      </c>
      <c r="K241" s="28" t="s">
        <v>739</v>
      </c>
      <c r="L241" s="112" t="str">
        <f t="shared" si="39"/>
        <v>No</v>
      </c>
    </row>
    <row r="242" spans="1:12" ht="25.5" x14ac:dyDescent="0.2">
      <c r="A242" s="144" t="s">
        <v>1402</v>
      </c>
      <c r="B242" s="22" t="s">
        <v>213</v>
      </c>
      <c r="C242" s="32">
        <v>44850652</v>
      </c>
      <c r="D242" s="27" t="str">
        <f t="shared" si="36"/>
        <v>N/A</v>
      </c>
      <c r="E242" s="32">
        <v>47563280</v>
      </c>
      <c r="F242" s="27" t="str">
        <f t="shared" si="37"/>
        <v>N/A</v>
      </c>
      <c r="G242" s="32">
        <v>31509343</v>
      </c>
      <c r="H242" s="27" t="str">
        <f t="shared" si="38"/>
        <v>N/A</v>
      </c>
      <c r="I242" s="8">
        <v>6.048</v>
      </c>
      <c r="J242" s="8">
        <v>-33.799999999999997</v>
      </c>
      <c r="K242" s="28" t="s">
        <v>739</v>
      </c>
      <c r="L242" s="112" t="str">
        <f t="shared" si="39"/>
        <v>No</v>
      </c>
    </row>
    <row r="243" spans="1:12" x14ac:dyDescent="0.2">
      <c r="A243" s="144" t="s">
        <v>1578</v>
      </c>
      <c r="B243" s="22" t="s">
        <v>213</v>
      </c>
      <c r="C243" s="31">
        <v>3537</v>
      </c>
      <c r="D243" s="31" t="str">
        <f t="shared" si="36"/>
        <v>N/A</v>
      </c>
      <c r="E243" s="31">
        <v>3582</v>
      </c>
      <c r="F243" s="31" t="str">
        <f t="shared" si="37"/>
        <v>N/A</v>
      </c>
      <c r="G243" s="31">
        <v>3077</v>
      </c>
      <c r="H243" s="27" t="str">
        <f t="shared" si="38"/>
        <v>N/A</v>
      </c>
      <c r="I243" s="8">
        <v>1.272</v>
      </c>
      <c r="J243" s="8">
        <v>-14.1</v>
      </c>
      <c r="K243" s="28" t="s">
        <v>739</v>
      </c>
      <c r="L243" s="112" t="str">
        <f t="shared" si="39"/>
        <v>Yes</v>
      </c>
    </row>
    <row r="244" spans="1:12" ht="25.5" x14ac:dyDescent="0.2">
      <c r="A244" s="144" t="s">
        <v>1579</v>
      </c>
      <c r="B244" s="22" t="s">
        <v>213</v>
      </c>
      <c r="C244" s="32">
        <v>12680.421826</v>
      </c>
      <c r="D244" s="27" t="str">
        <f t="shared" si="36"/>
        <v>N/A</v>
      </c>
      <c r="E244" s="32">
        <v>13278.414294</v>
      </c>
      <c r="F244" s="27" t="str">
        <f t="shared" si="37"/>
        <v>N/A</v>
      </c>
      <c r="G244" s="32">
        <v>10240.280468000001</v>
      </c>
      <c r="H244" s="27" t="str">
        <f t="shared" si="38"/>
        <v>N/A</v>
      </c>
      <c r="I244" s="8">
        <v>4.7160000000000002</v>
      </c>
      <c r="J244" s="8">
        <v>-22.9</v>
      </c>
      <c r="K244" s="28" t="s">
        <v>739</v>
      </c>
      <c r="L244" s="112" t="str">
        <f t="shared" si="39"/>
        <v>Yes</v>
      </c>
    </row>
    <row r="245" spans="1:12" ht="25.5" x14ac:dyDescent="0.2">
      <c r="A245" s="182" t="s">
        <v>1580</v>
      </c>
      <c r="B245" s="22" t="s">
        <v>213</v>
      </c>
      <c r="C245" s="32">
        <v>12190.655493</v>
      </c>
      <c r="D245" s="27" t="str">
        <f t="shared" si="36"/>
        <v>N/A</v>
      </c>
      <c r="E245" s="32">
        <v>12946.077694</v>
      </c>
      <c r="F245" s="27" t="str">
        <f t="shared" si="37"/>
        <v>N/A</v>
      </c>
      <c r="G245" s="32">
        <v>9796.8502537999993</v>
      </c>
      <c r="H245" s="27" t="str">
        <f t="shared" si="38"/>
        <v>N/A</v>
      </c>
      <c r="I245" s="8">
        <v>6.1970000000000001</v>
      </c>
      <c r="J245" s="8">
        <v>-24.3</v>
      </c>
      <c r="K245" s="28" t="s">
        <v>739</v>
      </c>
      <c r="L245" s="112" t="str">
        <f t="shared" si="39"/>
        <v>Yes</v>
      </c>
    </row>
    <row r="246" spans="1:12" ht="25.5" x14ac:dyDescent="0.2">
      <c r="A246" s="182" t="s">
        <v>1581</v>
      </c>
      <c r="B246" s="22" t="s">
        <v>213</v>
      </c>
      <c r="C246" s="32">
        <v>13114.906854999999</v>
      </c>
      <c r="D246" s="27" t="str">
        <f t="shared" si="36"/>
        <v>N/A</v>
      </c>
      <c r="E246" s="32">
        <v>13534.155443</v>
      </c>
      <c r="F246" s="27" t="str">
        <f t="shared" si="37"/>
        <v>N/A</v>
      </c>
      <c r="G246" s="32">
        <v>10749.105298</v>
      </c>
      <c r="H246" s="27" t="str">
        <f t="shared" si="38"/>
        <v>N/A</v>
      </c>
      <c r="I246" s="8">
        <v>3.1970000000000001</v>
      </c>
      <c r="J246" s="8">
        <v>-20.6</v>
      </c>
      <c r="K246" s="28" t="s">
        <v>739</v>
      </c>
      <c r="L246" s="112" t="str">
        <f t="shared" si="39"/>
        <v>Yes</v>
      </c>
    </row>
    <row r="247" spans="1:12" ht="25.5" x14ac:dyDescent="0.2">
      <c r="A247" s="182" t="s">
        <v>1582</v>
      </c>
      <c r="B247" s="22" t="s">
        <v>213</v>
      </c>
      <c r="C247" s="32">
        <v>20</v>
      </c>
      <c r="D247" s="27" t="str">
        <f t="shared" si="36"/>
        <v>N/A</v>
      </c>
      <c r="E247" s="32" t="s">
        <v>1749</v>
      </c>
      <c r="F247" s="27" t="str">
        <f t="shared" si="37"/>
        <v>N/A</v>
      </c>
      <c r="G247" s="32" t="s">
        <v>1749</v>
      </c>
      <c r="H247" s="27" t="str">
        <f t="shared" si="38"/>
        <v>N/A</v>
      </c>
      <c r="I247" s="8" t="s">
        <v>1749</v>
      </c>
      <c r="J247" s="8" t="s">
        <v>1749</v>
      </c>
      <c r="K247" s="28" t="s">
        <v>739</v>
      </c>
      <c r="L247" s="112" t="str">
        <f t="shared" si="39"/>
        <v>N/A</v>
      </c>
    </row>
    <row r="248" spans="1:12" ht="25.5" x14ac:dyDescent="0.2">
      <c r="A248" s="182" t="s">
        <v>1583</v>
      </c>
      <c r="B248" s="22" t="s">
        <v>213</v>
      </c>
      <c r="C248" s="32">
        <v>10635.642857000001</v>
      </c>
      <c r="D248" s="27" t="str">
        <f t="shared" si="36"/>
        <v>N/A</v>
      </c>
      <c r="E248" s="32">
        <v>15580.272727</v>
      </c>
      <c r="F248" s="27" t="str">
        <f t="shared" si="37"/>
        <v>N/A</v>
      </c>
      <c r="G248" s="32">
        <v>4259.1000000000004</v>
      </c>
      <c r="H248" s="27" t="str">
        <f t="shared" si="38"/>
        <v>N/A</v>
      </c>
      <c r="I248" s="8">
        <v>46.49</v>
      </c>
      <c r="J248" s="8">
        <v>-72.7</v>
      </c>
      <c r="K248" s="28" t="s">
        <v>739</v>
      </c>
      <c r="L248" s="112" t="str">
        <f t="shared" si="39"/>
        <v>No</v>
      </c>
    </row>
    <row r="249" spans="1:12" ht="25.5" x14ac:dyDescent="0.2">
      <c r="A249" s="175" t="s">
        <v>1584</v>
      </c>
      <c r="B249" s="22" t="s">
        <v>213</v>
      </c>
      <c r="C249" s="27">
        <v>4.4237383528000001</v>
      </c>
      <c r="D249" s="27" t="str">
        <f t="shared" si="36"/>
        <v>N/A</v>
      </c>
      <c r="E249" s="27">
        <v>4.7099972386999998</v>
      </c>
      <c r="F249" s="27" t="str">
        <f t="shared" si="37"/>
        <v>N/A</v>
      </c>
      <c r="G249" s="27">
        <v>4.2168014251999999</v>
      </c>
      <c r="H249" s="27" t="str">
        <f t="shared" si="38"/>
        <v>N/A</v>
      </c>
      <c r="I249" s="8">
        <v>6.4710000000000001</v>
      </c>
      <c r="J249" s="8">
        <v>-10.5</v>
      </c>
      <c r="K249" s="28" t="s">
        <v>739</v>
      </c>
      <c r="L249" s="112" t="str">
        <f t="shared" si="39"/>
        <v>Yes</v>
      </c>
    </row>
    <row r="250" spans="1:12" ht="25.5" x14ac:dyDescent="0.2">
      <c r="A250" s="181" t="s">
        <v>1585</v>
      </c>
      <c r="B250" s="22" t="s">
        <v>213</v>
      </c>
      <c r="C250" s="27">
        <v>7.6593923834000002</v>
      </c>
      <c r="D250" s="27" t="str">
        <f t="shared" si="36"/>
        <v>N/A</v>
      </c>
      <c r="E250" s="27">
        <v>8.8308526530999991</v>
      </c>
      <c r="F250" s="27" t="str">
        <f t="shared" si="37"/>
        <v>N/A</v>
      </c>
      <c r="G250" s="27">
        <v>9.2201485987999998</v>
      </c>
      <c r="H250" s="27" t="str">
        <f t="shared" si="38"/>
        <v>N/A</v>
      </c>
      <c r="I250" s="8">
        <v>15.29</v>
      </c>
      <c r="J250" s="8">
        <v>4.4080000000000004</v>
      </c>
      <c r="K250" s="28" t="s">
        <v>739</v>
      </c>
      <c r="L250" s="112" t="str">
        <f t="shared" si="39"/>
        <v>Yes</v>
      </c>
    </row>
    <row r="251" spans="1:12" ht="25.5" x14ac:dyDescent="0.2">
      <c r="A251" s="181" t="s">
        <v>1586</v>
      </c>
      <c r="B251" s="22" t="s">
        <v>213</v>
      </c>
      <c r="C251" s="27">
        <v>5.0669494895999998</v>
      </c>
      <c r="D251" s="27" t="str">
        <f t="shared" si="36"/>
        <v>N/A</v>
      </c>
      <c r="E251" s="27">
        <v>5.2784904853999999</v>
      </c>
      <c r="F251" s="27" t="str">
        <f t="shared" si="37"/>
        <v>N/A</v>
      </c>
      <c r="G251" s="27">
        <v>5.7752643606999996</v>
      </c>
      <c r="H251" s="27" t="str">
        <f t="shared" si="38"/>
        <v>N/A</v>
      </c>
      <c r="I251" s="8">
        <v>4.1749999999999998</v>
      </c>
      <c r="J251" s="8">
        <v>9.4109999999999996</v>
      </c>
      <c r="K251" s="28" t="s">
        <v>739</v>
      </c>
      <c r="L251" s="112" t="str">
        <f t="shared" si="39"/>
        <v>Yes</v>
      </c>
    </row>
    <row r="252" spans="1:12" ht="25.5" x14ac:dyDescent="0.2">
      <c r="A252" s="181" t="s">
        <v>1587</v>
      </c>
      <c r="B252" s="22" t="s">
        <v>213</v>
      </c>
      <c r="C252" s="27">
        <v>9.7856933000000004E-3</v>
      </c>
      <c r="D252" s="27" t="str">
        <f t="shared" si="36"/>
        <v>N/A</v>
      </c>
      <c r="E252" s="27">
        <v>0</v>
      </c>
      <c r="F252" s="27" t="str">
        <f t="shared" si="37"/>
        <v>N/A</v>
      </c>
      <c r="G252" s="27">
        <v>0</v>
      </c>
      <c r="H252" s="27" t="str">
        <f t="shared" si="38"/>
        <v>N/A</v>
      </c>
      <c r="I252" s="8">
        <v>-100</v>
      </c>
      <c r="J252" s="8" t="s">
        <v>1749</v>
      </c>
      <c r="K252" s="28" t="s">
        <v>739</v>
      </c>
      <c r="L252" s="112" t="str">
        <f t="shared" si="39"/>
        <v>N/A</v>
      </c>
    </row>
    <row r="253" spans="1:12" ht="25.5" x14ac:dyDescent="0.2">
      <c r="A253" s="183" t="s">
        <v>1588</v>
      </c>
      <c r="B253" s="120" t="s">
        <v>213</v>
      </c>
      <c r="C253" s="152">
        <v>0.1274117219</v>
      </c>
      <c r="D253" s="152" t="str">
        <f t="shared" si="36"/>
        <v>N/A</v>
      </c>
      <c r="E253" s="152">
        <v>0.1029095332</v>
      </c>
      <c r="F253" s="152" t="str">
        <f t="shared" si="37"/>
        <v>N/A</v>
      </c>
      <c r="G253" s="152">
        <v>5.4821555799999998E-2</v>
      </c>
      <c r="H253" s="152" t="str">
        <f t="shared" si="38"/>
        <v>N/A</v>
      </c>
      <c r="I253" s="153">
        <v>-19.2</v>
      </c>
      <c r="J253" s="153">
        <v>-46.7</v>
      </c>
      <c r="K253" s="168" t="s">
        <v>739</v>
      </c>
      <c r="L253" s="123" t="str">
        <f t="shared" si="39"/>
        <v>No</v>
      </c>
    </row>
    <row r="254" spans="1:12" x14ac:dyDescent="0.2">
      <c r="A254" s="198" t="s">
        <v>1647</v>
      </c>
      <c r="B254" s="199"/>
      <c r="C254" s="199"/>
      <c r="D254" s="199"/>
      <c r="E254" s="199"/>
      <c r="F254" s="199"/>
      <c r="G254" s="199"/>
      <c r="H254" s="199"/>
      <c r="I254" s="199"/>
      <c r="J254" s="199"/>
      <c r="K254" s="199"/>
      <c r="L254" s="200"/>
    </row>
    <row r="255" spans="1:12" x14ac:dyDescent="0.2">
      <c r="A255" s="193" t="s">
        <v>1645</v>
      </c>
      <c r="B255" s="194"/>
      <c r="C255" s="194"/>
      <c r="D255" s="194"/>
      <c r="E255" s="194"/>
      <c r="F255" s="194"/>
      <c r="G255" s="194"/>
      <c r="H255" s="194"/>
      <c r="I255" s="194"/>
      <c r="J255" s="194"/>
      <c r="K255" s="194"/>
      <c r="L255" s="195"/>
    </row>
    <row r="256" spans="1:12" s="13" customFormat="1" x14ac:dyDescent="0.2">
      <c r="A256" s="196" t="s">
        <v>1743</v>
      </c>
      <c r="B256" s="196"/>
      <c r="C256" s="196"/>
      <c r="D256" s="196"/>
      <c r="E256" s="196"/>
      <c r="F256" s="196"/>
      <c r="G256" s="196"/>
      <c r="H256" s="196"/>
      <c r="I256" s="196"/>
      <c r="J256" s="196"/>
      <c r="K256" s="196"/>
      <c r="L256" s="197"/>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5" sqref="A5"/>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4" t="s">
        <v>1709</v>
      </c>
      <c r="B1" s="185"/>
      <c r="C1" s="185"/>
      <c r="D1" s="185"/>
      <c r="E1" s="185"/>
      <c r="F1" s="185"/>
      <c r="G1" s="185"/>
      <c r="H1" s="185"/>
      <c r="I1" s="185"/>
      <c r="J1" s="185"/>
      <c r="K1" s="186"/>
    </row>
    <row r="2" spans="1:11" x14ac:dyDescent="0.2">
      <c r="A2" s="190" t="s">
        <v>1590</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s="14" customFormat="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s="16" customFormat="1" x14ac:dyDescent="0.2">
      <c r="A6" s="109" t="s">
        <v>341</v>
      </c>
      <c r="B6" s="5" t="s">
        <v>213</v>
      </c>
      <c r="C6" s="15">
        <v>7</v>
      </c>
      <c r="D6" s="5" t="s">
        <v>213</v>
      </c>
      <c r="E6" s="15">
        <v>7</v>
      </c>
      <c r="F6" s="5" t="s">
        <v>213</v>
      </c>
      <c r="G6" s="15" t="s">
        <v>1747</v>
      </c>
      <c r="H6" s="5" t="s">
        <v>213</v>
      </c>
      <c r="I6" s="6" t="s">
        <v>213</v>
      </c>
      <c r="J6" s="6" t="s">
        <v>213</v>
      </c>
      <c r="K6" s="112" t="s">
        <v>213</v>
      </c>
    </row>
    <row r="7" spans="1:11" s="16" customFormat="1" x14ac:dyDescent="0.2">
      <c r="A7" s="110" t="s">
        <v>301</v>
      </c>
      <c r="B7" s="17" t="s">
        <v>213</v>
      </c>
      <c r="C7" s="18">
        <v>58761</v>
      </c>
      <c r="D7" s="19" t="str">
        <f>IF($B7="N/A","N/A",IF(C7&gt;15,"No",IF(C7&lt;-15,"No","Yes")))</f>
        <v>N/A</v>
      </c>
      <c r="E7" s="18">
        <v>112494</v>
      </c>
      <c r="F7" s="19" t="str">
        <f>IF($B7="N/A","N/A",IF(E7&gt;15,"No",IF(E7&lt;-15,"No","Yes")))</f>
        <v>N/A</v>
      </c>
      <c r="G7" s="18">
        <v>103626</v>
      </c>
      <c r="H7" s="19" t="str">
        <f>IF($B7="N/A","N/A",IF(G7&gt;15,"No",IF(G7&lt;-15,"No","Yes")))</f>
        <v>N/A</v>
      </c>
      <c r="I7" s="20">
        <v>91.44</v>
      </c>
      <c r="J7" s="20">
        <v>-7.88</v>
      </c>
      <c r="K7" s="113" t="str">
        <f t="shared" ref="K7:K24" si="0">IF(J7="Div by 0", "N/A", IF(J7="N/A","N/A", IF(J7&gt;30, "No", IF(J7&lt;-30, "No", "Yes"))))</f>
        <v>Yes</v>
      </c>
    </row>
    <row r="8" spans="1:11" x14ac:dyDescent="0.2">
      <c r="A8" s="109" t="s">
        <v>361</v>
      </c>
      <c r="B8" s="17" t="s">
        <v>213</v>
      </c>
      <c r="C8" s="21">
        <v>24.776637566000002</v>
      </c>
      <c r="D8" s="19" t="str">
        <f>IF($B8="N/A","N/A",IF(C8&gt;15,"No",IF(C8&lt;-15,"No","Yes")))</f>
        <v>N/A</v>
      </c>
      <c r="E8" s="21">
        <v>12.563336711</v>
      </c>
      <c r="F8" s="19" t="str">
        <f>IF($B8="N/A","N/A",IF(E8&gt;15,"No",IF(E8&lt;-15,"No","Yes")))</f>
        <v>N/A</v>
      </c>
      <c r="G8" s="21">
        <v>14.976936289999999</v>
      </c>
      <c r="H8" s="19" t="str">
        <f>IF($B8="N/A","N/A",IF(G8&gt;15,"No",IF(G8&lt;-15,"No","Yes")))</f>
        <v>N/A</v>
      </c>
      <c r="I8" s="20">
        <v>-49.3</v>
      </c>
      <c r="J8" s="20">
        <v>19.21</v>
      </c>
      <c r="K8" s="113" t="str">
        <f t="shared" si="0"/>
        <v>Yes</v>
      </c>
    </row>
    <row r="9" spans="1:11" x14ac:dyDescent="0.2">
      <c r="A9" s="109" t="s">
        <v>302</v>
      </c>
      <c r="B9" s="22" t="s">
        <v>213</v>
      </c>
      <c r="C9" s="5">
        <v>75.223362433999995</v>
      </c>
      <c r="D9" s="5" t="str">
        <f>IF($B9="N/A","N/A",IF(C9&gt;15,"No",IF(C9&lt;-15,"No","Yes")))</f>
        <v>N/A</v>
      </c>
      <c r="E9" s="5">
        <v>87.436663288999995</v>
      </c>
      <c r="F9" s="5" t="str">
        <f>IF($B9="N/A","N/A",IF(E9&gt;15,"No",IF(E9&lt;-15,"No","Yes")))</f>
        <v>N/A</v>
      </c>
      <c r="G9" s="5">
        <v>85.023063710000002</v>
      </c>
      <c r="H9" s="5" t="str">
        <f>IF($B9="N/A","N/A",IF(G9&gt;15,"No",IF(G9&lt;-15,"No","Yes")))</f>
        <v>N/A</v>
      </c>
      <c r="I9" s="6">
        <v>16.239999999999998</v>
      </c>
      <c r="J9" s="6">
        <v>-2.76</v>
      </c>
      <c r="K9" s="112" t="str">
        <f t="shared" si="0"/>
        <v>Yes</v>
      </c>
    </row>
    <row r="10" spans="1:11" x14ac:dyDescent="0.2">
      <c r="A10" s="109" t="s">
        <v>303</v>
      </c>
      <c r="B10" s="22" t="s">
        <v>213</v>
      </c>
      <c r="C10" s="5">
        <v>0</v>
      </c>
      <c r="D10" s="5" t="str">
        <f>IF($B10="N/A","N/A",IF(C10&gt;15,"No",IF(C10&lt;-15,"No","Yes")))</f>
        <v>N/A</v>
      </c>
      <c r="E10" s="5">
        <v>0</v>
      </c>
      <c r="F10" s="5" t="str">
        <f>IF($B10="N/A","N/A",IF(E10&gt;15,"No",IF(E10&lt;-15,"No","Yes")))</f>
        <v>N/A</v>
      </c>
      <c r="G10" s="5">
        <v>0</v>
      </c>
      <c r="H10" s="5" t="str">
        <f>IF($B10="N/A","N/A",IF(G10&gt;15,"No",IF(G10&lt;-15,"No","Yes")))</f>
        <v>N/A</v>
      </c>
      <c r="I10" s="6" t="s">
        <v>1749</v>
      </c>
      <c r="J10" s="6" t="s">
        <v>1749</v>
      </c>
      <c r="K10" s="112" t="str">
        <f t="shared" si="0"/>
        <v>N/A</v>
      </c>
    </row>
    <row r="11" spans="1:11" x14ac:dyDescent="0.2">
      <c r="A11" s="109" t="s">
        <v>817</v>
      </c>
      <c r="B11" s="22" t="s">
        <v>214</v>
      </c>
      <c r="C11" s="5">
        <v>24.587736763999999</v>
      </c>
      <c r="D11" s="5" t="str">
        <f>IF(OR($B11="N/A",$C11="N/A"),"N/A",IF(C11&gt;100,"No",IF(C11&lt;95,"No","Yes")))</f>
        <v>No</v>
      </c>
      <c r="E11" s="5">
        <v>12.457553292</v>
      </c>
      <c r="F11" s="5" t="str">
        <f>IF(OR($B11="N/A",$E11="N/A"),"N/A",IF(E11&gt;100,"No",IF(E11&lt;95,"No","Yes")))</f>
        <v>No</v>
      </c>
      <c r="G11" s="5">
        <v>29.40767761</v>
      </c>
      <c r="H11" s="5" t="str">
        <f>IF($B11="N/A","N/A",IF(G11&gt;100,"No",IF(G11&lt;95,"No","Yes")))</f>
        <v>No</v>
      </c>
      <c r="I11" s="6">
        <v>-49.3</v>
      </c>
      <c r="J11" s="6">
        <v>136.1</v>
      </c>
      <c r="K11" s="112" t="str">
        <f t="shared" si="0"/>
        <v>No</v>
      </c>
    </row>
    <row r="12" spans="1:11" x14ac:dyDescent="0.2">
      <c r="A12" s="109" t="s">
        <v>304</v>
      </c>
      <c r="B12" s="22" t="s">
        <v>213</v>
      </c>
      <c r="C12" s="5">
        <v>100</v>
      </c>
      <c r="D12" s="5" t="str">
        <f t="shared" ref="D12:D13" si="1">IF(OR($B12="N/A",$C12="N/A"),"N/A",IF(C12&gt;100,"No",IF(C12&lt;95,"No","Yes")))</f>
        <v>N/A</v>
      </c>
      <c r="E12" s="5">
        <v>100</v>
      </c>
      <c r="F12" s="5" t="str">
        <f t="shared" ref="F12:F13" si="2">IF(OR($B12="N/A",$E12="N/A"),"N/A",IF(E12&gt;100,"No",IF(E12&lt;95,"No","Yes")))</f>
        <v>N/A</v>
      </c>
      <c r="G12" s="5">
        <v>100</v>
      </c>
      <c r="H12" s="5" t="str">
        <f t="shared" ref="H12:H13" si="3">IF($B12="N/A","N/A",IF(G12&gt;100,"No",IF(G12&lt;95,"No","Yes")))</f>
        <v>N/A</v>
      </c>
      <c r="I12" s="6">
        <v>0</v>
      </c>
      <c r="J12" s="6">
        <v>0</v>
      </c>
      <c r="K12" s="112" t="str">
        <f t="shared" si="0"/>
        <v>Yes</v>
      </c>
    </row>
    <row r="13" spans="1:11" x14ac:dyDescent="0.2">
      <c r="A13" s="109" t="s">
        <v>818</v>
      </c>
      <c r="B13" s="22" t="s">
        <v>214</v>
      </c>
      <c r="C13" s="5">
        <v>24.587736763999999</v>
      </c>
      <c r="D13" s="5" t="str">
        <f t="shared" si="1"/>
        <v>No</v>
      </c>
      <c r="E13" s="5">
        <v>12.457553292</v>
      </c>
      <c r="F13" s="5" t="str">
        <f t="shared" si="2"/>
        <v>No</v>
      </c>
      <c r="G13" s="5">
        <v>13.977187192000001</v>
      </c>
      <c r="H13" s="5" t="str">
        <f t="shared" si="3"/>
        <v>No</v>
      </c>
      <c r="I13" s="6">
        <v>-49.3</v>
      </c>
      <c r="J13" s="6">
        <v>12.2</v>
      </c>
      <c r="K13" s="112" t="str">
        <f t="shared" si="0"/>
        <v>Yes</v>
      </c>
    </row>
    <row r="14" spans="1:11" x14ac:dyDescent="0.2">
      <c r="A14" s="110" t="s">
        <v>305</v>
      </c>
      <c r="B14" s="22" t="s">
        <v>213</v>
      </c>
      <c r="C14" s="23">
        <v>14559</v>
      </c>
      <c r="D14" s="5" t="str">
        <f>IF($B14="N/A","N/A",IF(C14&gt;15,"No",IF(C14&lt;-15,"No","Yes")))</f>
        <v>N/A</v>
      </c>
      <c r="E14" s="23">
        <v>14133</v>
      </c>
      <c r="F14" s="5" t="str">
        <f>IF($B14="N/A","N/A",IF(E14&gt;15,"No",IF(E14&lt;-15,"No","Yes")))</f>
        <v>N/A</v>
      </c>
      <c r="G14" s="23">
        <v>15520</v>
      </c>
      <c r="H14" s="5" t="str">
        <f>IF($B14="N/A","N/A",IF(G14&gt;15,"No",IF(G14&lt;-15,"No","Yes")))</f>
        <v>N/A</v>
      </c>
      <c r="I14" s="6">
        <v>-2.93</v>
      </c>
      <c r="J14" s="6">
        <v>9.8140000000000001</v>
      </c>
      <c r="K14" s="112" t="str">
        <f t="shared" si="0"/>
        <v>Yes</v>
      </c>
    </row>
    <row r="15" spans="1:11" x14ac:dyDescent="0.2">
      <c r="A15" s="109" t="s">
        <v>435</v>
      </c>
      <c r="B15" s="22" t="s">
        <v>215</v>
      </c>
      <c r="C15" s="5">
        <v>63.170547427999999</v>
      </c>
      <c r="D15" s="5" t="str">
        <f>IF($B15="N/A","N/A",IF(C15&gt;20,"No",IF(C15&lt;5,"No","Yes")))</f>
        <v>No</v>
      </c>
      <c r="E15" s="5">
        <v>63.362343451000001</v>
      </c>
      <c r="F15" s="5" t="str">
        <f>IF($B15="N/A","N/A",IF(E15&gt;20,"No",IF(E15&lt;5,"No","Yes")))</f>
        <v>No</v>
      </c>
      <c r="G15" s="5">
        <v>62.12628866</v>
      </c>
      <c r="H15" s="5" t="str">
        <f>IF($B15="N/A","N/A",IF(G15&gt;20,"No",IF(G15&lt;5,"No","Yes")))</f>
        <v>No</v>
      </c>
      <c r="I15" s="6">
        <v>0.30359999999999998</v>
      </c>
      <c r="J15" s="6">
        <v>-1.95</v>
      </c>
      <c r="K15" s="112" t="str">
        <f t="shared" si="0"/>
        <v>Yes</v>
      </c>
    </row>
    <row r="16" spans="1:11" x14ac:dyDescent="0.2">
      <c r="A16" s="109" t="s">
        <v>436</v>
      </c>
      <c r="B16" s="22" t="s">
        <v>213</v>
      </c>
      <c r="C16" s="5">
        <v>36.829452572000001</v>
      </c>
      <c r="D16" s="5" t="str">
        <f>IF($B16="N/A","N/A",IF(C16&gt;15,"No",IF(C16&lt;-15,"No","Yes")))</f>
        <v>N/A</v>
      </c>
      <c r="E16" s="5">
        <v>36.637656548999999</v>
      </c>
      <c r="F16" s="5" t="str">
        <f>IF($B16="N/A","N/A",IF(E16&gt;15,"No",IF(E16&lt;-15,"No","Yes")))</f>
        <v>N/A</v>
      </c>
      <c r="G16" s="5">
        <v>37.87371134</v>
      </c>
      <c r="H16" s="5" t="str">
        <f>IF($B16="N/A","N/A",IF(G16&gt;15,"No",IF(G16&lt;-15,"No","Yes")))</f>
        <v>N/A</v>
      </c>
      <c r="I16" s="6">
        <v>-0.52100000000000002</v>
      </c>
      <c r="J16" s="6">
        <v>3.3740000000000001</v>
      </c>
      <c r="K16" s="112" t="str">
        <f t="shared" si="0"/>
        <v>Yes</v>
      </c>
    </row>
    <row r="17" spans="1:11" x14ac:dyDescent="0.2">
      <c r="A17" s="109" t="s">
        <v>437</v>
      </c>
      <c r="B17" s="22" t="s">
        <v>213</v>
      </c>
      <c r="C17" s="5">
        <v>0.42585342399999998</v>
      </c>
      <c r="D17" s="5" t="str">
        <f>IF($B17="N/A","N/A",IF(C17&gt;15,"No",IF(C17&lt;-15,"No","Yes")))</f>
        <v>N/A</v>
      </c>
      <c r="E17" s="5">
        <v>5.0661572207000001</v>
      </c>
      <c r="F17" s="5" t="str">
        <f>IF($B17="N/A","N/A",IF(E17&gt;15,"No",IF(E17&lt;-15,"No","Yes")))</f>
        <v>N/A</v>
      </c>
      <c r="G17" s="5">
        <v>2.9639175257999999</v>
      </c>
      <c r="H17" s="5" t="str">
        <f>IF($B17="N/A","N/A",IF(G17&gt;15,"No",IF(G17&lt;-15,"No","Yes")))</f>
        <v>N/A</v>
      </c>
      <c r="I17" s="6">
        <v>1090</v>
      </c>
      <c r="J17" s="6">
        <v>-41.5</v>
      </c>
      <c r="K17" s="112" t="str">
        <f t="shared" si="0"/>
        <v>No</v>
      </c>
    </row>
    <row r="18" spans="1:11" x14ac:dyDescent="0.2">
      <c r="A18" s="109" t="s">
        <v>819</v>
      </c>
      <c r="B18" s="22" t="s">
        <v>213</v>
      </c>
      <c r="C18" s="64">
        <v>15071.709677000001</v>
      </c>
      <c r="D18" s="5" t="str">
        <f>IF($B18="N/A","N/A",IF(C18&gt;15,"No",IF(C18&lt;-15,"No","Yes")))</f>
        <v>N/A</v>
      </c>
      <c r="E18" s="64">
        <v>14288.353352</v>
      </c>
      <c r="F18" s="5" t="str">
        <f>IF($B18="N/A","N/A",IF(E18&gt;15,"No",IF(E18&lt;-15,"No","Yes")))</f>
        <v>N/A</v>
      </c>
      <c r="G18" s="64">
        <v>26192.393478000002</v>
      </c>
      <c r="H18" s="5" t="str">
        <f>IF($B18="N/A","N/A",IF(G18&gt;15,"No",IF(G18&lt;-15,"No","Yes")))</f>
        <v>N/A</v>
      </c>
      <c r="I18" s="6">
        <v>-5.2</v>
      </c>
      <c r="J18" s="6">
        <v>83.31</v>
      </c>
      <c r="K18" s="112" t="str">
        <f t="shared" si="0"/>
        <v>No</v>
      </c>
    </row>
    <row r="19" spans="1:11" x14ac:dyDescent="0.2">
      <c r="A19" s="111" t="s">
        <v>306</v>
      </c>
      <c r="B19" s="22" t="s">
        <v>213</v>
      </c>
      <c r="C19" s="23">
        <v>11</v>
      </c>
      <c r="D19" s="22" t="s">
        <v>213</v>
      </c>
      <c r="E19" s="23">
        <v>1277</v>
      </c>
      <c r="F19" s="22" t="s">
        <v>213</v>
      </c>
      <c r="G19" s="23">
        <v>324</v>
      </c>
      <c r="H19" s="5" t="str">
        <f>IF($B19="N/A","N/A",IF(G19&gt;15,"No",IF(G19&lt;-15,"No","Yes")))</f>
        <v>N/A</v>
      </c>
      <c r="I19" s="6">
        <v>18143</v>
      </c>
      <c r="J19" s="6">
        <v>-74.599999999999994</v>
      </c>
      <c r="K19" s="112" t="str">
        <f t="shared" si="0"/>
        <v>No</v>
      </c>
    </row>
    <row r="20" spans="1:11" x14ac:dyDescent="0.2">
      <c r="A20" s="111" t="s">
        <v>346</v>
      </c>
      <c r="B20" s="22" t="s">
        <v>213</v>
      </c>
      <c r="C20" s="4">
        <v>1.19126632E-2</v>
      </c>
      <c r="D20" s="22" t="s">
        <v>213</v>
      </c>
      <c r="E20" s="4">
        <v>1.1351716536000001</v>
      </c>
      <c r="F20" s="22" t="s">
        <v>213</v>
      </c>
      <c r="G20" s="4">
        <v>0.31266284519999998</v>
      </c>
      <c r="H20" s="5" t="str">
        <f>IF($B20="N/A","N/A",IF(G20&gt;15,"No",IF(G20&lt;-15,"No","Yes")))</f>
        <v>N/A</v>
      </c>
      <c r="I20" s="6">
        <v>9429</v>
      </c>
      <c r="J20" s="6">
        <v>-72.5</v>
      </c>
      <c r="K20" s="112" t="str">
        <f t="shared" si="0"/>
        <v>No</v>
      </c>
    </row>
    <row r="21" spans="1:11" ht="25.5" x14ac:dyDescent="0.2">
      <c r="A21" s="111" t="s">
        <v>820</v>
      </c>
      <c r="B21" s="22" t="s">
        <v>213</v>
      </c>
      <c r="C21" s="24">
        <v>25801.571429</v>
      </c>
      <c r="D21" s="5" t="str">
        <f>IF($B21="N/A","N/A",IF(C21&gt;60,"No",IF(C21&lt;15,"No","Yes")))</f>
        <v>N/A</v>
      </c>
      <c r="E21" s="24">
        <v>19298.202818999998</v>
      </c>
      <c r="F21" s="5" t="str">
        <f>IF($B21="N/A","N/A",IF(E21&gt;60,"No",IF(E21&lt;15,"No","Yes")))</f>
        <v>N/A</v>
      </c>
      <c r="G21" s="24">
        <v>18973.941358</v>
      </c>
      <c r="H21" s="5" t="str">
        <f>IF($B21="N/A","N/A",IF(G21&gt;60,"No",IF(G21&lt;15,"No","Yes")))</f>
        <v>N/A</v>
      </c>
      <c r="I21" s="6">
        <v>-25.2</v>
      </c>
      <c r="J21" s="6">
        <v>-1.68</v>
      </c>
      <c r="K21" s="112" t="str">
        <f t="shared" si="0"/>
        <v>Yes</v>
      </c>
    </row>
    <row r="22" spans="1:11" x14ac:dyDescent="0.2">
      <c r="A22" s="111" t="s">
        <v>821</v>
      </c>
      <c r="B22" s="22" t="s">
        <v>217</v>
      </c>
      <c r="C22" s="23">
        <v>0</v>
      </c>
      <c r="D22" s="5" t="str">
        <f>IF($B22="N/A","N/A",IF(C22="N/A","N/A",IF(C22=0,"Yes","No")))</f>
        <v>Yes</v>
      </c>
      <c r="E22" s="23">
        <v>0</v>
      </c>
      <c r="F22" s="5" t="str">
        <f>IF($B22="N/A","N/A",IF(E22="N/A","N/A",IF(E22=0,"Yes","No")))</f>
        <v>Yes</v>
      </c>
      <c r="G22" s="23">
        <v>11</v>
      </c>
      <c r="H22" s="5" t="str">
        <f>IF($B22="N/A","N/A",IF(G22=0,"Yes","No"))</f>
        <v>No</v>
      </c>
      <c r="I22" s="6" t="s">
        <v>1749</v>
      </c>
      <c r="J22" s="6" t="s">
        <v>1749</v>
      </c>
      <c r="K22" s="112" t="str">
        <f t="shared" si="0"/>
        <v>N/A</v>
      </c>
    </row>
    <row r="23" spans="1:11" x14ac:dyDescent="0.2">
      <c r="A23" s="111" t="s">
        <v>822</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1749</v>
      </c>
      <c r="J23" s="6" t="s">
        <v>1749</v>
      </c>
      <c r="K23" s="112" t="str">
        <f t="shared" si="0"/>
        <v>N/A</v>
      </c>
    </row>
    <row r="24" spans="1:11" x14ac:dyDescent="0.2">
      <c r="A24" s="119" t="s">
        <v>823</v>
      </c>
      <c r="B24" s="120" t="s">
        <v>217</v>
      </c>
      <c r="C24" s="141">
        <v>0</v>
      </c>
      <c r="D24" s="121" t="str">
        <f>IF($B24="N/A","N/A",IF(C24="N/A","N/A",IF(C24=0,"Yes","No")))</f>
        <v>Yes</v>
      </c>
      <c r="E24" s="141">
        <v>0</v>
      </c>
      <c r="F24" s="121" t="str">
        <f t="shared" si="4"/>
        <v>Yes</v>
      </c>
      <c r="G24" s="141">
        <v>0</v>
      </c>
      <c r="H24" s="121" t="str">
        <f t="shared" si="5"/>
        <v>Yes</v>
      </c>
      <c r="I24" s="122" t="s">
        <v>1749</v>
      </c>
      <c r="J24" s="122" t="s">
        <v>1749</v>
      </c>
      <c r="K24" s="123" t="str">
        <f t="shared" si="0"/>
        <v>N/A</v>
      </c>
    </row>
    <row r="25" spans="1:11" s="83" customFormat="1" x14ac:dyDescent="0.2">
      <c r="A25" s="198" t="s">
        <v>1647</v>
      </c>
      <c r="B25" s="199"/>
      <c r="C25" s="199"/>
      <c r="D25" s="199"/>
      <c r="E25" s="199"/>
      <c r="F25" s="199"/>
      <c r="G25" s="199"/>
      <c r="H25" s="199"/>
      <c r="I25" s="199"/>
      <c r="J25" s="199"/>
      <c r="K25" s="200"/>
    </row>
    <row r="26" spans="1:11" ht="16.5" customHeight="1" x14ac:dyDescent="0.2">
      <c r="A26" s="193" t="s">
        <v>1645</v>
      </c>
      <c r="B26" s="194"/>
      <c r="C26" s="194"/>
      <c r="D26" s="194"/>
      <c r="E26" s="194"/>
      <c r="F26" s="194"/>
      <c r="G26" s="194"/>
      <c r="H26" s="194"/>
      <c r="I26" s="194"/>
      <c r="J26" s="194"/>
      <c r="K26" s="195"/>
    </row>
    <row r="27" spans="1:11" x14ac:dyDescent="0.2">
      <c r="A27" s="196" t="s">
        <v>1743</v>
      </c>
      <c r="B27" s="196"/>
      <c r="C27" s="196"/>
      <c r="D27" s="196"/>
      <c r="E27" s="196"/>
      <c r="F27" s="196"/>
      <c r="G27" s="196"/>
      <c r="H27" s="196"/>
      <c r="I27" s="196"/>
      <c r="J27" s="196"/>
      <c r="K27" s="197"/>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RowHeight="12.75" x14ac:dyDescent="0.2"/>
  <cols>
    <col min="1" max="1" width="77.28515625" style="25" customWidth="1"/>
    <col min="2" max="2" width="20"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9.140625" style="13" customWidth="1"/>
    <col min="12" max="16384" width="9.140625" style="13"/>
  </cols>
  <sheetData>
    <row r="1" spans="1:11" s="12" customFormat="1" ht="18.75" customHeight="1" x14ac:dyDescent="0.2">
      <c r="A1" s="184" t="s">
        <v>1709</v>
      </c>
      <c r="B1" s="185"/>
      <c r="C1" s="185"/>
      <c r="D1" s="185"/>
      <c r="E1" s="185"/>
      <c r="F1" s="185"/>
      <c r="G1" s="185"/>
      <c r="H1" s="185"/>
      <c r="I1" s="185"/>
      <c r="J1" s="185"/>
      <c r="K1" s="186"/>
    </row>
    <row r="2" spans="1:11" x14ac:dyDescent="0.2">
      <c r="A2" s="190" t="s">
        <v>1591</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s="14" customFormat="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08" t="s">
        <v>301</v>
      </c>
      <c r="B6" s="22" t="s">
        <v>213</v>
      </c>
      <c r="C6" s="23">
        <v>5362</v>
      </c>
      <c r="D6" s="5" t="str">
        <f>IF($B6="N/A","N/A",IF(C6&gt;15,"No",IF(C6&lt;-15,"No","Yes")))</f>
        <v>N/A</v>
      </c>
      <c r="E6" s="23">
        <v>5178</v>
      </c>
      <c r="F6" s="5" t="str">
        <f>IF($B6="N/A","N/A",IF(E6&gt;15,"No",IF(E6&lt;-15,"No","Yes")))</f>
        <v>N/A</v>
      </c>
      <c r="G6" s="23">
        <v>5878</v>
      </c>
      <c r="H6" s="5" t="str">
        <f>IF($B6="N/A","N/A",IF(G6&gt;15,"No",IF(G6&lt;-15,"No","Yes")))</f>
        <v>N/A</v>
      </c>
      <c r="I6" s="6">
        <v>-3.43</v>
      </c>
      <c r="J6" s="6">
        <v>13.52</v>
      </c>
      <c r="K6" s="112" t="str">
        <f t="shared" ref="K6:K36" si="0">IF(J6="Div by 0", "N/A", IF(J6="N/A","N/A", IF(J6&gt;30, "No", IF(J6&lt;-30, "No", "Yes"))))</f>
        <v>Yes</v>
      </c>
    </row>
    <row r="7" spans="1:11" x14ac:dyDescent="0.2">
      <c r="A7" s="108"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12" t="str">
        <f t="shared" si="0"/>
        <v>Yes</v>
      </c>
    </row>
    <row r="8" spans="1:11" x14ac:dyDescent="0.2">
      <c r="A8" s="108" t="s">
        <v>308</v>
      </c>
      <c r="B8" s="22" t="s">
        <v>217</v>
      </c>
      <c r="C8" s="76">
        <v>0</v>
      </c>
      <c r="D8" s="5" t="str">
        <f>IF($B8="N/A","N/A",IF(C8=0,"Yes","No"))</f>
        <v>Yes</v>
      </c>
      <c r="E8" s="76">
        <v>0</v>
      </c>
      <c r="F8" s="5" t="str">
        <f>IF($B8="N/A","N/A",IF(E8=0,"Yes","No"))</f>
        <v>Yes</v>
      </c>
      <c r="G8" s="76">
        <v>0</v>
      </c>
      <c r="H8" s="5" t="str">
        <f>IF($B8="N/A","N/A",IF(G8=0,"Yes","No"))</f>
        <v>Yes</v>
      </c>
      <c r="I8" s="6" t="s">
        <v>1749</v>
      </c>
      <c r="J8" s="6" t="s">
        <v>1749</v>
      </c>
      <c r="K8" s="112" t="str">
        <f t="shared" si="0"/>
        <v>N/A</v>
      </c>
    </row>
    <row r="9" spans="1:11" x14ac:dyDescent="0.2">
      <c r="A9" s="108" t="s">
        <v>824</v>
      </c>
      <c r="B9" s="22" t="s">
        <v>218</v>
      </c>
      <c r="C9" s="64">
        <v>15837.981164000001</v>
      </c>
      <c r="D9" s="5" t="str">
        <f>IF($B9="N/A","N/A",IF(C9&gt;7000,"No",IF(C9&lt;2000,"No","Yes")))</f>
        <v>No</v>
      </c>
      <c r="E9" s="64">
        <v>16442.275396000001</v>
      </c>
      <c r="F9" s="5" t="str">
        <f>IF($B9="N/A","N/A",IF(E9&gt;7000,"No",IF(E9&lt;2000,"No","Yes")))</f>
        <v>No</v>
      </c>
      <c r="G9" s="64">
        <v>16476.797040000001</v>
      </c>
      <c r="H9" s="5" t="str">
        <f>IF($B9="N/A","N/A",IF(G9&gt;7000,"No",IF(G9&lt;2000,"No","Yes")))</f>
        <v>No</v>
      </c>
      <c r="I9" s="6">
        <v>3.8149999999999999</v>
      </c>
      <c r="J9" s="6">
        <v>0.21</v>
      </c>
      <c r="K9" s="112" t="str">
        <f t="shared" si="0"/>
        <v>Yes</v>
      </c>
    </row>
    <row r="10" spans="1:11" x14ac:dyDescent="0.2">
      <c r="A10" s="108" t="s">
        <v>825</v>
      </c>
      <c r="B10" s="22" t="s">
        <v>213</v>
      </c>
      <c r="C10" s="64">
        <v>1868.4975563</v>
      </c>
      <c r="D10" s="5" t="str">
        <f>IF($B10="N/A","N/A",IF(C10&gt;15,"No",IF(C10&lt;-15,"No","Yes")))</f>
        <v>N/A</v>
      </c>
      <c r="E10" s="64">
        <v>2037.2472468000001</v>
      </c>
      <c r="F10" s="5" t="str">
        <f>IF($B10="N/A","N/A",IF(E10&gt;15,"No",IF(E10&lt;-15,"No","Yes")))</f>
        <v>N/A</v>
      </c>
      <c r="G10" s="64">
        <v>2294.4933596000001</v>
      </c>
      <c r="H10" s="5" t="str">
        <f>IF($B10="N/A","N/A",IF(G10&gt;15,"No",IF(G10&lt;-15,"No","Yes")))</f>
        <v>N/A</v>
      </c>
      <c r="I10" s="6">
        <v>9.0310000000000006</v>
      </c>
      <c r="J10" s="6">
        <v>12.63</v>
      </c>
      <c r="K10" s="112" t="str">
        <f t="shared" si="0"/>
        <v>Yes</v>
      </c>
    </row>
    <row r="11" spans="1:11" x14ac:dyDescent="0.2">
      <c r="A11" s="108" t="s">
        <v>309</v>
      </c>
      <c r="B11" s="22" t="s">
        <v>219</v>
      </c>
      <c r="C11" s="5">
        <v>1.3241327863000001</v>
      </c>
      <c r="D11" s="5" t="str">
        <f>IF($B11="N/A","N/A",IF(C11&gt;10,"No",IF(C11&lt;=0,"No","Yes")))</f>
        <v>Yes</v>
      </c>
      <c r="E11" s="5">
        <v>2.2595596755999998</v>
      </c>
      <c r="F11" s="5" t="str">
        <f>IF($B11="N/A","N/A",IF(E11&gt;10,"No",IF(E11&lt;=0,"No","Yes")))</f>
        <v>Yes</v>
      </c>
      <c r="G11" s="5">
        <v>1.4630826812</v>
      </c>
      <c r="H11" s="5" t="str">
        <f>IF($B11="N/A","N/A",IF(G11&gt;10,"No",IF(G11&lt;=0,"No","Yes")))</f>
        <v>Yes</v>
      </c>
      <c r="I11" s="6">
        <v>70.64</v>
      </c>
      <c r="J11" s="6">
        <v>-35.200000000000003</v>
      </c>
      <c r="K11" s="112" t="str">
        <f t="shared" si="0"/>
        <v>No</v>
      </c>
    </row>
    <row r="12" spans="1:11" x14ac:dyDescent="0.2">
      <c r="A12" s="108" t="s">
        <v>826</v>
      </c>
      <c r="B12" s="22" t="s">
        <v>213</v>
      </c>
      <c r="C12" s="64">
        <v>7385.2394365999999</v>
      </c>
      <c r="D12" s="5" t="str">
        <f>IF($B12="N/A","N/A",IF(C12&gt;15,"No",IF(C12&lt;-15,"No","Yes")))</f>
        <v>N/A</v>
      </c>
      <c r="E12" s="64">
        <v>7449.6837606999998</v>
      </c>
      <c r="F12" s="5" t="str">
        <f>IF($B12="N/A","N/A",IF(E12&gt;15,"No",IF(E12&lt;-15,"No","Yes")))</f>
        <v>N/A</v>
      </c>
      <c r="G12" s="64">
        <v>5601.4302325999997</v>
      </c>
      <c r="H12" s="5" t="str">
        <f>IF($B12="N/A","N/A",IF(G12&gt;15,"No",IF(G12&lt;-15,"No","Yes")))</f>
        <v>N/A</v>
      </c>
      <c r="I12" s="6">
        <v>0.87260000000000004</v>
      </c>
      <c r="J12" s="6">
        <v>-24.8</v>
      </c>
      <c r="K12" s="112" t="str">
        <f t="shared" si="0"/>
        <v>Yes</v>
      </c>
    </row>
    <row r="13" spans="1:11" x14ac:dyDescent="0.2">
      <c r="A13" s="108" t="s">
        <v>310</v>
      </c>
      <c r="B13" s="22" t="s">
        <v>214</v>
      </c>
      <c r="C13" s="4">
        <v>96.363297277000001</v>
      </c>
      <c r="D13" s="5" t="str">
        <f>IF($B13="N/A","N/A",IF(C13&gt;100,"No",IF(C13&lt;95,"No","Yes")))</f>
        <v>Yes</v>
      </c>
      <c r="E13" s="4">
        <v>69.428350714999993</v>
      </c>
      <c r="F13" s="5" t="str">
        <f>IF($B13="N/A","N/A",IF(E13&gt;100,"No",IF(E13&lt;95,"No","Yes")))</f>
        <v>No</v>
      </c>
      <c r="G13" s="4">
        <v>99.693773391999997</v>
      </c>
      <c r="H13" s="5" t="str">
        <f>IF($B13="N/A","N/A",IF(G13&gt;100,"No",IF(G13&lt;95,"No","Yes")))</f>
        <v>Yes</v>
      </c>
      <c r="I13" s="6">
        <v>-28</v>
      </c>
      <c r="J13" s="6">
        <v>43.59</v>
      </c>
      <c r="K13" s="112" t="str">
        <f t="shared" si="0"/>
        <v>No</v>
      </c>
    </row>
    <row r="14" spans="1:11" x14ac:dyDescent="0.2">
      <c r="A14" s="108" t="s">
        <v>827</v>
      </c>
      <c r="B14" s="22" t="s">
        <v>220</v>
      </c>
      <c r="C14" s="4">
        <v>1.1813431392</v>
      </c>
      <c r="D14" s="5" t="str">
        <f>IF($B14="N/A","N/A",IF(C14&gt;1,"Yes","No"))</f>
        <v>Yes</v>
      </c>
      <c r="E14" s="4">
        <v>1.1268428372999999</v>
      </c>
      <c r="F14" s="5" t="str">
        <f>IF($B14="N/A","N/A",IF(E14&gt;1,"Yes","No"))</f>
        <v>Yes</v>
      </c>
      <c r="G14" s="4">
        <v>1.1508532423</v>
      </c>
      <c r="H14" s="5" t="str">
        <f>IF($B14="N/A","N/A",IF(G14&gt;1,"Yes","No"))</f>
        <v>Yes</v>
      </c>
      <c r="I14" s="6">
        <v>-4.6100000000000003</v>
      </c>
      <c r="J14" s="6">
        <v>2.1309999999999998</v>
      </c>
      <c r="K14" s="112" t="str">
        <f t="shared" si="0"/>
        <v>Yes</v>
      </c>
    </row>
    <row r="15" spans="1:11" x14ac:dyDescent="0.2">
      <c r="A15" s="108" t="s">
        <v>311</v>
      </c>
      <c r="B15" s="22" t="s">
        <v>214</v>
      </c>
      <c r="C15" s="4">
        <v>93.659082432000005</v>
      </c>
      <c r="D15" s="5" t="str">
        <f>IF($B15="N/A","N/A",IF(C15&gt;100,"No",IF(C15&lt;95,"No","Yes")))</f>
        <v>No</v>
      </c>
      <c r="E15" s="4">
        <v>71.707222865999995</v>
      </c>
      <c r="F15" s="5" t="str">
        <f>IF($B15="N/A","N/A",IF(E15&gt;100,"No",IF(E15&lt;95,"No","Yes")))</f>
        <v>No</v>
      </c>
      <c r="G15" s="4">
        <v>80.724736304999993</v>
      </c>
      <c r="H15" s="5" t="str">
        <f>IF($B15="N/A","N/A",IF(G15&gt;100,"No",IF(G15&lt;95,"No","Yes")))</f>
        <v>No</v>
      </c>
      <c r="I15" s="6">
        <v>-23.4</v>
      </c>
      <c r="J15" s="6">
        <v>12.58</v>
      </c>
      <c r="K15" s="112" t="str">
        <f t="shared" si="0"/>
        <v>Yes</v>
      </c>
    </row>
    <row r="16" spans="1:11" x14ac:dyDescent="0.2">
      <c r="A16" s="108" t="s">
        <v>828</v>
      </c>
      <c r="B16" s="22" t="s">
        <v>221</v>
      </c>
      <c r="C16" s="4">
        <v>8.1397849462000007</v>
      </c>
      <c r="D16" s="5" t="str">
        <f>IF($B16="N/A","N/A",IF(C16&gt;3,"Yes","No"))</f>
        <v>Yes</v>
      </c>
      <c r="E16" s="4">
        <v>5.6964718555999996</v>
      </c>
      <c r="F16" s="5" t="str">
        <f>IF($B16="N/A","N/A",IF(E16&gt;3,"Yes","No"))</f>
        <v>Yes</v>
      </c>
      <c r="G16" s="4">
        <v>9.1542676501999996</v>
      </c>
      <c r="H16" s="5" t="str">
        <f>IF($B16="N/A","N/A",IF(G16&gt;3,"Yes","No"))</f>
        <v>Yes</v>
      </c>
      <c r="I16" s="6">
        <v>-30</v>
      </c>
      <c r="J16" s="6">
        <v>60.7</v>
      </c>
      <c r="K16" s="112" t="str">
        <f t="shared" si="0"/>
        <v>No</v>
      </c>
    </row>
    <row r="17" spans="1:11" x14ac:dyDescent="0.2">
      <c r="A17" s="108" t="s">
        <v>829</v>
      </c>
      <c r="B17" s="22" t="s">
        <v>222</v>
      </c>
      <c r="C17" s="4">
        <v>8.2299515105999994</v>
      </c>
      <c r="D17" s="5" t="str">
        <f>IF($B17="N/A","N/A",IF(C17&gt;=8,"No",IF(C17&lt;2,"No","Yes")))</f>
        <v>No</v>
      </c>
      <c r="E17" s="4">
        <v>8.2215140981000001</v>
      </c>
      <c r="F17" s="5" t="str">
        <f>IF($B17="N/A","N/A",IF(E17&gt;=8,"No",IF(E17&lt;2,"No","Yes")))</f>
        <v>No</v>
      </c>
      <c r="G17" s="4">
        <v>7.3217080640000001</v>
      </c>
      <c r="H17" s="5" t="str">
        <f>IF($B17="N/A","N/A",IF(G17&gt;=8,"No",IF(G17&lt;2,"No","Yes")))</f>
        <v>Yes</v>
      </c>
      <c r="I17" s="6">
        <v>-0.10299999999999999</v>
      </c>
      <c r="J17" s="6">
        <v>-10.9</v>
      </c>
      <c r="K17" s="112" t="str">
        <f t="shared" si="0"/>
        <v>Yes</v>
      </c>
    </row>
    <row r="18" spans="1:11" x14ac:dyDescent="0.2">
      <c r="A18" s="108" t="s">
        <v>830</v>
      </c>
      <c r="B18" s="22" t="s">
        <v>222</v>
      </c>
      <c r="C18" s="4">
        <v>8.4869207772999999</v>
      </c>
      <c r="D18" s="5" t="str">
        <f>IF($B18="N/A","N/A",IF(C18&gt;=8,"No",IF(C18&lt;2,"No","Yes")))</f>
        <v>No</v>
      </c>
      <c r="E18" s="4">
        <v>8.0218441909999996</v>
      </c>
      <c r="F18" s="5" t="str">
        <f>IF($B18="N/A","N/A",IF(E18&gt;=8,"No",IF(E18&lt;2,"No","Yes")))</f>
        <v>No</v>
      </c>
      <c r="G18" s="4">
        <v>7.5773387998999997</v>
      </c>
      <c r="H18" s="5" t="str">
        <f>IF($B18="N/A","N/A",IF(G18&gt;=8,"No",IF(G18&lt;2,"No","Yes")))</f>
        <v>Yes</v>
      </c>
      <c r="I18" s="6">
        <v>-5.48</v>
      </c>
      <c r="J18" s="6">
        <v>-5.54</v>
      </c>
      <c r="K18" s="112" t="str">
        <f t="shared" si="0"/>
        <v>Yes</v>
      </c>
    </row>
    <row r="19" spans="1:11" x14ac:dyDescent="0.2">
      <c r="A19" s="108" t="s">
        <v>312</v>
      </c>
      <c r="B19" s="22" t="s">
        <v>223</v>
      </c>
      <c r="C19" s="4">
        <v>99.794852667000001</v>
      </c>
      <c r="D19" s="5" t="str">
        <f>IF(OR($B19="N/A",$C19="N/A"),"N/A",IF(C19&gt;100,"No",IF(C19&lt;98,"No","Yes")))</f>
        <v>Yes</v>
      </c>
      <c r="E19" s="4">
        <v>99.961375047999994</v>
      </c>
      <c r="F19" s="5" t="str">
        <f>IF(OR($B19="N/A",$E19="N/A"),"N/A",IF(E19&gt;100,"No",IF(E19&lt;98,"No","Yes")))</f>
        <v>Yes</v>
      </c>
      <c r="G19" s="4">
        <v>99.897924463999999</v>
      </c>
      <c r="H19" s="5" t="str">
        <f>IF($B19="N/A","N/A",IF(G19&gt;100,"No",IF(G19&lt;98,"No","Yes")))</f>
        <v>Yes</v>
      </c>
      <c r="I19" s="6">
        <v>0.16689999999999999</v>
      </c>
      <c r="J19" s="6">
        <v>-6.3E-2</v>
      </c>
      <c r="K19" s="112" t="str">
        <f t="shared" si="0"/>
        <v>Yes</v>
      </c>
    </row>
    <row r="20" spans="1:11" x14ac:dyDescent="0.2">
      <c r="A20" s="108" t="s">
        <v>31</v>
      </c>
      <c r="B20" s="38" t="s">
        <v>214</v>
      </c>
      <c r="C20" s="4">
        <v>96.866840730999996</v>
      </c>
      <c r="D20" s="5" t="str">
        <f>IF($B20="N/A","N/A",IF(C20&gt;100,"No",IF(C20&lt;95,"No","Yes")))</f>
        <v>Yes</v>
      </c>
      <c r="E20" s="4">
        <v>97.817690228000004</v>
      </c>
      <c r="F20" s="5" t="str">
        <f>IF($B20="N/A","N/A",IF(E20&gt;100,"No",IF(E20&lt;95,"No","Yes")))</f>
        <v>Yes</v>
      </c>
      <c r="G20" s="4">
        <v>93.977543381999993</v>
      </c>
      <c r="H20" s="5" t="str">
        <f>IF($B20="N/A","N/A",IF(G20&gt;100,"No",IF(G20&lt;95,"No","Yes")))</f>
        <v>No</v>
      </c>
      <c r="I20" s="6">
        <v>0.98160000000000003</v>
      </c>
      <c r="J20" s="6">
        <v>-3.93</v>
      </c>
      <c r="K20" s="112" t="str">
        <f t="shared" si="0"/>
        <v>Yes</v>
      </c>
    </row>
    <row r="21" spans="1:11" x14ac:dyDescent="0.2">
      <c r="A21" s="108" t="s">
        <v>313</v>
      </c>
      <c r="B21" s="22" t="s">
        <v>214</v>
      </c>
      <c r="C21" s="4">
        <v>99.813502424000006</v>
      </c>
      <c r="D21" s="5" t="str">
        <f>IF($B21="N/A","N/A",IF(C21&gt;100,"No",IF(C21&lt;95,"No","Yes")))</f>
        <v>Yes</v>
      </c>
      <c r="E21" s="4">
        <v>99.922750097000005</v>
      </c>
      <c r="F21" s="5" t="str">
        <f>IF($B21="N/A","N/A",IF(E21&gt;100,"No",IF(E21&lt;95,"No","Yes")))</f>
        <v>Yes</v>
      </c>
      <c r="G21" s="4">
        <v>99.863899285000002</v>
      </c>
      <c r="H21" s="5" t="str">
        <f>IF($B21="N/A","N/A",IF(G21&gt;100,"No",IF(G21&lt;95,"No","Yes")))</f>
        <v>Yes</v>
      </c>
      <c r="I21" s="6">
        <v>0.1095</v>
      </c>
      <c r="J21" s="6">
        <v>-5.8999999999999997E-2</v>
      </c>
      <c r="K21" s="112" t="str">
        <f t="shared" si="0"/>
        <v>Yes</v>
      </c>
    </row>
    <row r="22" spans="1:11" x14ac:dyDescent="0.2">
      <c r="A22" s="108" t="s">
        <v>1721</v>
      </c>
      <c r="B22" s="22" t="s">
        <v>224</v>
      </c>
      <c r="C22" s="4">
        <v>9.3248787799999996E-2</v>
      </c>
      <c r="D22" s="5" t="str">
        <f>IF($B22="N/A","N/A",IF(C22&gt;5,"No",IF(C22&lt;=0,"No","Yes")))</f>
        <v>Yes</v>
      </c>
      <c r="E22" s="4">
        <v>5.7937427600000001E-2</v>
      </c>
      <c r="F22" s="5" t="str">
        <f>IF($B22="N/A","N/A",IF(E22&gt;5,"No",IF(E22&lt;=0,"No","Yes")))</f>
        <v>Yes</v>
      </c>
      <c r="G22" s="4">
        <v>6.8050357300000003E-2</v>
      </c>
      <c r="H22" s="5" t="str">
        <f>IF($B22="N/A","N/A",IF(G22&gt;5,"No",IF(G22&lt;=0,"No","Yes")))</f>
        <v>Yes</v>
      </c>
      <c r="I22" s="6">
        <v>-37.9</v>
      </c>
      <c r="J22" s="6">
        <v>17.45</v>
      </c>
      <c r="K22" s="112" t="str">
        <f t="shared" si="0"/>
        <v>Yes</v>
      </c>
    </row>
    <row r="23" spans="1:11" x14ac:dyDescent="0.2">
      <c r="A23" s="108" t="s">
        <v>314</v>
      </c>
      <c r="B23" s="22" t="s">
        <v>223</v>
      </c>
      <c r="C23" s="4">
        <v>100</v>
      </c>
      <c r="D23" s="5" t="str">
        <f>IF($B23="N/A","N/A",IF(C23&gt;100,"No",IF(C23&lt;98,"No","Yes")))</f>
        <v>Yes</v>
      </c>
      <c r="E23" s="4">
        <v>100</v>
      </c>
      <c r="F23" s="5" t="str">
        <f>IF($B23="N/A","N/A",IF(E23&gt;100,"No",IF(E23&lt;98,"No","Yes")))</f>
        <v>Yes</v>
      </c>
      <c r="G23" s="4">
        <v>99.948962232</v>
      </c>
      <c r="H23" s="5" t="str">
        <f>IF($B23="N/A","N/A",IF(G23&gt;100,"No",IF(G23&lt;98,"No","Yes")))</f>
        <v>Yes</v>
      </c>
      <c r="I23" s="6">
        <v>0</v>
      </c>
      <c r="J23" s="6">
        <v>-5.0999999999999997E-2</v>
      </c>
      <c r="K23" s="112" t="str">
        <f t="shared" si="0"/>
        <v>Yes</v>
      </c>
    </row>
    <row r="24" spans="1:11" x14ac:dyDescent="0.2">
      <c r="A24" s="108" t="s">
        <v>831</v>
      </c>
      <c r="B24" s="22" t="s">
        <v>225</v>
      </c>
      <c r="C24" s="4">
        <v>1.8549048861999999</v>
      </c>
      <c r="D24" s="5" t="str">
        <f>IF($B24="N/A","N/A",IF(C24&gt;=2,"Yes","No"))</f>
        <v>No</v>
      </c>
      <c r="E24" s="4">
        <v>4.2891077635999997</v>
      </c>
      <c r="F24" s="5" t="str">
        <f>IF($B24="N/A","N/A",IF(E24&gt;=2,"Yes","No"))</f>
        <v>Yes</v>
      </c>
      <c r="G24" s="4">
        <v>3.2069787233999998</v>
      </c>
      <c r="H24" s="5" t="str">
        <f>IF($B24="N/A","N/A",IF(G24&gt;=2,"Yes","No"))</f>
        <v>Yes</v>
      </c>
      <c r="I24" s="6">
        <v>131.19999999999999</v>
      </c>
      <c r="J24" s="6">
        <v>-25.2</v>
      </c>
      <c r="K24" s="112" t="str">
        <f t="shared" si="0"/>
        <v>Yes</v>
      </c>
    </row>
    <row r="25" spans="1:11" x14ac:dyDescent="0.2">
      <c r="A25" s="108" t="s">
        <v>832</v>
      </c>
      <c r="B25" s="22" t="s">
        <v>226</v>
      </c>
      <c r="C25" s="4">
        <v>0.83923908989999996</v>
      </c>
      <c r="D25" s="5" t="str">
        <f>IF($B25="N/A","N/A",IF(C25&gt;30,"No",IF(C25&lt;5,"No","Yes")))</f>
        <v>No</v>
      </c>
      <c r="E25" s="4">
        <v>2.7037466203</v>
      </c>
      <c r="F25" s="5" t="str">
        <f>IF($B25="N/A","N/A",IF(E25&gt;30,"No",IF(E25&lt;5,"No","Yes")))</f>
        <v>No</v>
      </c>
      <c r="G25" s="4">
        <v>13.395744681</v>
      </c>
      <c r="H25" s="5" t="str">
        <f>IF($B25="N/A","N/A",IF(G25&gt;30,"No",IF(G25&lt;5,"No","Yes")))</f>
        <v>Yes</v>
      </c>
      <c r="I25" s="6">
        <v>222.2</v>
      </c>
      <c r="J25" s="6">
        <v>395.5</v>
      </c>
      <c r="K25" s="112" t="str">
        <f t="shared" si="0"/>
        <v>No</v>
      </c>
    </row>
    <row r="26" spans="1:11" x14ac:dyDescent="0.2">
      <c r="A26" s="108" t="s">
        <v>833</v>
      </c>
      <c r="B26" s="22" t="s">
        <v>227</v>
      </c>
      <c r="C26" s="4">
        <v>3.5248041775000001</v>
      </c>
      <c r="D26" s="5" t="str">
        <f>IF($B26="N/A","N/A",IF(C26&gt;75,"No",IF(C26&lt;15,"No","Yes")))</f>
        <v>No</v>
      </c>
      <c r="E26" s="4">
        <v>13.653920433</v>
      </c>
      <c r="F26" s="5" t="str">
        <f>IF($B26="N/A","N/A",IF(E26&gt;75,"No",IF(E26&lt;15,"No","Yes")))</f>
        <v>No</v>
      </c>
      <c r="G26" s="4">
        <v>14.212765957</v>
      </c>
      <c r="H26" s="5" t="str">
        <f>IF($B26="N/A","N/A",IF(G26&gt;75,"No",IF(G26&lt;15,"No","Yes")))</f>
        <v>No</v>
      </c>
      <c r="I26" s="6">
        <v>287.39999999999998</v>
      </c>
      <c r="J26" s="6">
        <v>4.093</v>
      </c>
      <c r="K26" s="112" t="str">
        <f t="shared" si="0"/>
        <v>Yes</v>
      </c>
    </row>
    <row r="27" spans="1:11" x14ac:dyDescent="0.2">
      <c r="A27" s="108" t="s">
        <v>834</v>
      </c>
      <c r="B27" s="22" t="s">
        <v>228</v>
      </c>
      <c r="C27" s="4">
        <v>95.635956733</v>
      </c>
      <c r="D27" s="5" t="str">
        <f>IF($B27="N/A","N/A",IF(C27&gt;70,"No",IF(C27&lt;25,"No","Yes")))</f>
        <v>No</v>
      </c>
      <c r="E27" s="4">
        <v>83.642332947</v>
      </c>
      <c r="F27" s="5" t="str">
        <f>IF($B27="N/A","N/A",IF(E27&gt;70,"No",IF(E27&lt;25,"No","Yes")))</f>
        <v>No</v>
      </c>
      <c r="G27" s="4">
        <v>72.391489362000002</v>
      </c>
      <c r="H27" s="5" t="str">
        <f>IF($B27="N/A","N/A",IF(G27&gt;70,"No",IF(G27&lt;25,"No","Yes")))</f>
        <v>No</v>
      </c>
      <c r="I27" s="6">
        <v>-12.5</v>
      </c>
      <c r="J27" s="6">
        <v>-13.5</v>
      </c>
      <c r="K27" s="112" t="str">
        <f t="shared" si="0"/>
        <v>Yes</v>
      </c>
    </row>
    <row r="28" spans="1:11" x14ac:dyDescent="0.2">
      <c r="A28" s="108" t="s">
        <v>318</v>
      </c>
      <c r="B28" s="22" t="s">
        <v>229</v>
      </c>
      <c r="C28" s="4">
        <v>0.18649757550000001</v>
      </c>
      <c r="D28" s="5" t="str">
        <f>IF($B28="N/A","N/A",IF(C28&gt;70,"No",IF(C28&lt;35,"No","Yes")))</f>
        <v>No</v>
      </c>
      <c r="E28" s="4">
        <v>7.72499034E-2</v>
      </c>
      <c r="F28" s="5" t="str">
        <f>IF($B28="N/A","N/A",IF(E28&gt;70,"No",IF(E28&lt;35,"No","Yes")))</f>
        <v>No</v>
      </c>
      <c r="G28" s="4">
        <v>20.159918340000001</v>
      </c>
      <c r="H28" s="5" t="str">
        <f>IF($B28="N/A","N/A",IF(G28&gt;70,"No",IF(G28&lt;35,"No","Yes")))</f>
        <v>No</v>
      </c>
      <c r="I28" s="6">
        <v>-58.6</v>
      </c>
      <c r="J28" s="6">
        <v>25997</v>
      </c>
      <c r="K28" s="112" t="str">
        <f t="shared" si="0"/>
        <v>No</v>
      </c>
    </row>
    <row r="29" spans="1:11" x14ac:dyDescent="0.2">
      <c r="A29" s="108" t="s">
        <v>835</v>
      </c>
      <c r="B29" s="22" t="s">
        <v>220</v>
      </c>
      <c r="C29" s="4">
        <v>1</v>
      </c>
      <c r="D29" s="5" t="str">
        <f>IF($B29="N/A","N/A",IF(C29&gt;1,"Yes","No"))</f>
        <v>No</v>
      </c>
      <c r="E29" s="4">
        <v>1</v>
      </c>
      <c r="F29" s="5" t="str">
        <f>IF($B29="N/A","N/A",IF(E29&gt;1,"Yes","No"))</f>
        <v>No</v>
      </c>
      <c r="G29" s="4">
        <v>2.3814345991999999</v>
      </c>
      <c r="H29" s="5" t="str">
        <f>IF($B29="N/A","N/A",IF(G29&gt;1,"Yes","No"))</f>
        <v>Yes</v>
      </c>
      <c r="I29" s="6">
        <v>0</v>
      </c>
      <c r="J29" s="6">
        <v>138.1</v>
      </c>
      <c r="K29" s="112" t="str">
        <f t="shared" si="0"/>
        <v>No</v>
      </c>
    </row>
    <row r="30" spans="1:11" x14ac:dyDescent="0.2">
      <c r="A30" s="108" t="s">
        <v>319</v>
      </c>
      <c r="B30" s="22" t="s">
        <v>213</v>
      </c>
      <c r="C30" s="4">
        <v>50</v>
      </c>
      <c r="D30" s="5" t="str">
        <f>IF($B30="N/A","N/A",IF(C30&gt;15,"No",IF(C30&lt;-15,"No","Yes")))</f>
        <v>N/A</v>
      </c>
      <c r="E30" s="4">
        <v>75</v>
      </c>
      <c r="F30" s="5" t="str">
        <f>IF($B30="N/A","N/A",IF(E30&gt;15,"No",IF(E30&lt;-15,"No","Yes")))</f>
        <v>N/A</v>
      </c>
      <c r="G30" s="4">
        <v>0</v>
      </c>
      <c r="H30" s="5" t="str">
        <f>IF($B30="N/A","N/A",IF(G30&gt;15,"No",IF(G30&lt;-15,"No","Yes")))</f>
        <v>N/A</v>
      </c>
      <c r="I30" s="6">
        <v>50</v>
      </c>
      <c r="J30" s="6">
        <v>-100</v>
      </c>
      <c r="K30" s="112" t="str">
        <f t="shared" si="0"/>
        <v>No</v>
      </c>
    </row>
    <row r="31" spans="1:11" x14ac:dyDescent="0.2">
      <c r="A31" s="108" t="s">
        <v>836</v>
      </c>
      <c r="B31" s="22" t="s">
        <v>213</v>
      </c>
      <c r="C31" s="4">
        <v>0</v>
      </c>
      <c r="D31" s="5" t="str">
        <f>IF($B31="N/A","N/A",IF(C31&gt;15,"No",IF(C31&lt;-15,"No","Yes")))</f>
        <v>N/A</v>
      </c>
      <c r="E31" s="4">
        <v>0</v>
      </c>
      <c r="F31" s="5" t="str">
        <f>IF($B31="N/A","N/A",IF(E31&gt;15,"No",IF(E31&lt;-15,"No","Yes")))</f>
        <v>N/A</v>
      </c>
      <c r="G31" s="4">
        <v>99.915611814000002</v>
      </c>
      <c r="H31" s="5" t="str">
        <f>IF($B31="N/A","N/A",IF(G31&gt;15,"No",IF(G31&lt;-15,"No","Yes")))</f>
        <v>N/A</v>
      </c>
      <c r="I31" s="6" t="s">
        <v>1749</v>
      </c>
      <c r="J31" s="6" t="s">
        <v>1749</v>
      </c>
      <c r="K31" s="112" t="str">
        <f t="shared" si="0"/>
        <v>N/A</v>
      </c>
    </row>
    <row r="32" spans="1:11" x14ac:dyDescent="0.2">
      <c r="A32" s="108" t="s">
        <v>320</v>
      </c>
      <c r="B32" s="22" t="s">
        <v>213</v>
      </c>
      <c r="C32" s="4">
        <v>100</v>
      </c>
      <c r="D32" s="5" t="str">
        <f>IF($B32="N/A","N/A",IF(C32&gt;15,"No",IF(C32&lt;-15,"No","Yes")))</f>
        <v>N/A</v>
      </c>
      <c r="E32" s="4">
        <v>100</v>
      </c>
      <c r="F32" s="5" t="str">
        <f>IF($B32="N/A","N/A",IF(E32&gt;15,"No",IF(E32&lt;-15,"No","Yes")))</f>
        <v>N/A</v>
      </c>
      <c r="G32" s="4" t="s">
        <v>1749</v>
      </c>
      <c r="H32" s="5" t="str">
        <f>IF($B32="N/A","N/A",IF(G32&gt;15,"No",IF(G32&lt;-15,"No","Yes")))</f>
        <v>N/A</v>
      </c>
      <c r="I32" s="6">
        <v>0</v>
      </c>
      <c r="J32" s="6" t="s">
        <v>1749</v>
      </c>
      <c r="K32" s="112" t="str">
        <f t="shared" si="0"/>
        <v>N/A</v>
      </c>
    </row>
    <row r="33" spans="1:11" x14ac:dyDescent="0.2">
      <c r="A33" s="108" t="s">
        <v>321</v>
      </c>
      <c r="B33" s="22" t="s">
        <v>213</v>
      </c>
      <c r="C33" s="4" t="s">
        <v>1749</v>
      </c>
      <c r="D33" s="5" t="str">
        <f>IF($B33="N/A","N/A",IF(C33&gt;15,"No",IF(C33&lt;-15,"No","Yes")))</f>
        <v>N/A</v>
      </c>
      <c r="E33" s="4" t="s">
        <v>1749</v>
      </c>
      <c r="F33" s="5" t="str">
        <f>IF($B33="N/A","N/A",IF(E33&gt;15,"No",IF(E33&lt;-15,"No","Yes")))</f>
        <v>N/A</v>
      </c>
      <c r="G33" s="4">
        <v>100</v>
      </c>
      <c r="H33" s="5" t="str">
        <f>IF($B33="N/A","N/A",IF(G33&gt;15,"No",IF(G33&lt;-15,"No","Yes")))</f>
        <v>N/A</v>
      </c>
      <c r="I33" s="6" t="s">
        <v>1749</v>
      </c>
      <c r="J33" s="6" t="s">
        <v>1749</v>
      </c>
      <c r="K33" s="112" t="str">
        <f t="shared" si="0"/>
        <v>N/A</v>
      </c>
    </row>
    <row r="34" spans="1:11" x14ac:dyDescent="0.2">
      <c r="A34" s="108" t="s">
        <v>322</v>
      </c>
      <c r="B34" s="22" t="s">
        <v>230</v>
      </c>
      <c r="C34" s="4">
        <v>45.412159641999999</v>
      </c>
      <c r="D34" s="5" t="str">
        <f>IF($B34="N/A","N/A",IF(C34&gt;=90,"Yes","No"))</f>
        <v>No</v>
      </c>
      <c r="E34" s="4">
        <v>94.129007338999998</v>
      </c>
      <c r="F34" s="5" t="str">
        <f>IF($B34="N/A","N/A",IF(E34&gt;=90,"Yes","No"))</f>
        <v>Yes</v>
      </c>
      <c r="G34" s="4">
        <v>78.836338890999997</v>
      </c>
      <c r="H34" s="5" t="str">
        <f>IF($B34="N/A","N/A",IF(G34&gt;=90,"Yes","No"))</f>
        <v>No</v>
      </c>
      <c r="I34" s="6">
        <v>107.3</v>
      </c>
      <c r="J34" s="6">
        <v>-16.2</v>
      </c>
      <c r="K34" s="112" t="str">
        <f t="shared" si="0"/>
        <v>Yes</v>
      </c>
    </row>
    <row r="35" spans="1:11" x14ac:dyDescent="0.2">
      <c r="A35" s="108" t="s">
        <v>323</v>
      </c>
      <c r="B35" s="22" t="s">
        <v>213</v>
      </c>
      <c r="C35" s="4">
        <v>0.41029466619999999</v>
      </c>
      <c r="D35" s="5" t="str">
        <f>IF($B35="N/A","N/A",IF(C35&gt;15,"No",IF(C35&lt;-15,"No","Yes")))</f>
        <v>N/A</v>
      </c>
      <c r="E35" s="4">
        <v>4.0556199304999998</v>
      </c>
      <c r="F35" s="5" t="str">
        <f>IF($B35="N/A","N/A",IF(E35&gt;15,"No",IF(E35&lt;-15,"No","Yes")))</f>
        <v>N/A</v>
      </c>
      <c r="G35" s="4">
        <v>5.4100034025000001</v>
      </c>
      <c r="H35" s="5" t="str">
        <f>IF($B35="N/A","N/A",IF(G35&gt;15,"No",IF(G35&lt;-15,"No","Yes")))</f>
        <v>N/A</v>
      </c>
      <c r="I35" s="6">
        <v>888.5</v>
      </c>
      <c r="J35" s="6">
        <v>33.4</v>
      </c>
      <c r="K35" s="112" t="str">
        <f t="shared" si="0"/>
        <v>No</v>
      </c>
    </row>
    <row r="36" spans="1:11" ht="25.5" x14ac:dyDescent="0.2">
      <c r="A36" s="108" t="s">
        <v>369</v>
      </c>
      <c r="B36" s="22" t="s">
        <v>213</v>
      </c>
      <c r="C36" s="4">
        <v>0.57814248410000002</v>
      </c>
      <c r="D36" s="5" t="str">
        <f>IF($B36="N/A","N/A",IF(C36&gt;15,"No",IF(C36&lt;-15,"No","Yes")))</f>
        <v>N/A</v>
      </c>
      <c r="E36" s="4">
        <v>11.085361143</v>
      </c>
      <c r="F36" s="5" t="str">
        <f>IF($B36="N/A","N/A",IF(E36&gt;15,"No",IF(E36&lt;-15,"No","Yes")))</f>
        <v>N/A</v>
      </c>
      <c r="G36" s="4">
        <v>5.9203810819999996</v>
      </c>
      <c r="H36" s="5" t="str">
        <f>IF($B36="N/A","N/A",IF(G36&gt;15,"No",IF(G36&lt;-15,"No","Yes")))</f>
        <v>N/A</v>
      </c>
      <c r="I36" s="6">
        <v>1817</v>
      </c>
      <c r="J36" s="6">
        <v>-46.6</v>
      </c>
      <c r="K36" s="112" t="str">
        <f t="shared" si="0"/>
        <v>No</v>
      </c>
    </row>
    <row r="37" spans="1:11" x14ac:dyDescent="0.2">
      <c r="A37" s="108" t="s">
        <v>374</v>
      </c>
      <c r="B37" s="22" t="s">
        <v>231</v>
      </c>
      <c r="C37" s="4">
        <v>70.309585975000005</v>
      </c>
      <c r="D37" s="5" t="str">
        <f>IF($B37="N/A","N/A",IF(C37&gt;90,"No",IF(C37&lt;75,"No","Yes")))</f>
        <v>No</v>
      </c>
      <c r="E37" s="4">
        <v>72.209347238000007</v>
      </c>
      <c r="F37" s="5" t="str">
        <f>IF($B37="N/A","N/A",IF(E37&gt;90,"No",IF(E37&lt;75,"No","Yes")))</f>
        <v>No</v>
      </c>
      <c r="G37" s="4">
        <v>73.528411023999993</v>
      </c>
      <c r="H37" s="5" t="str">
        <f>IF($B37="N/A","N/A",IF(G37&gt;90,"No",IF(G37&lt;75,"No","Yes")))</f>
        <v>No</v>
      </c>
      <c r="I37" s="6">
        <v>2.702</v>
      </c>
      <c r="J37" s="6">
        <v>1.827</v>
      </c>
      <c r="K37" s="112" t="str">
        <f>IF(J37="Div by 0", "N/A", IF(J37="N/A","N/A", IF(J37&gt;30, "No", IF(J37&lt;-30, "No", "Yes"))))</f>
        <v>Yes</v>
      </c>
    </row>
    <row r="38" spans="1:11" x14ac:dyDescent="0.2">
      <c r="A38" s="108" t="s">
        <v>375</v>
      </c>
      <c r="B38" s="22" t="s">
        <v>232</v>
      </c>
      <c r="C38" s="4">
        <v>23.368146213999999</v>
      </c>
      <c r="D38" s="5" t="str">
        <f>IF($B38="N/A","N/A",IF(C38&gt;10,"No",IF(C38&lt;1,"No","Yes")))</f>
        <v>No</v>
      </c>
      <c r="E38" s="4">
        <v>22.305909618000001</v>
      </c>
      <c r="F38" s="5" t="str">
        <f>IF($B38="N/A","N/A",IF(E38&gt;10,"No",IF(E38&lt;1,"No","Yes")))</f>
        <v>No</v>
      </c>
      <c r="G38" s="4">
        <v>20.636270840000002</v>
      </c>
      <c r="H38" s="5" t="str">
        <f>IF($B38="N/A","N/A",IF(G38&gt;10,"No",IF(G38&lt;1,"No","Yes")))</f>
        <v>No</v>
      </c>
      <c r="I38" s="6">
        <v>-4.55</v>
      </c>
      <c r="J38" s="6">
        <v>-7.49</v>
      </c>
      <c r="K38" s="112" t="str">
        <f>IF(J38="Div by 0", "N/A", IF(J38="N/A","N/A", IF(J38&gt;30, "No", IF(J38&lt;-30, "No", "Yes"))))</f>
        <v>Yes</v>
      </c>
    </row>
    <row r="39" spans="1:11" x14ac:dyDescent="0.2">
      <c r="A39" s="108" t="s">
        <v>376</v>
      </c>
      <c r="B39" s="22" t="s">
        <v>233</v>
      </c>
      <c r="C39" s="4">
        <v>3.7113017530999999</v>
      </c>
      <c r="D39" s="5" t="str">
        <f>IF($B39="N/A","N/A",IF(C39&gt;2,"No",IF(C39&lt;=0,"No","Yes")))</f>
        <v>No</v>
      </c>
      <c r="E39" s="4">
        <v>2.3368095790000001</v>
      </c>
      <c r="F39" s="5" t="str">
        <f>IF($B39="N/A","N/A",IF(E39&gt;2,"No",IF(E39&lt;=0,"No","Yes")))</f>
        <v>No</v>
      </c>
      <c r="G39" s="4">
        <v>2.1946240218000002</v>
      </c>
      <c r="H39" s="5" t="str">
        <f>IF($B39="N/A","N/A",IF(G39&gt;2,"No",IF(G39&lt;=0,"No","Yes")))</f>
        <v>No</v>
      </c>
      <c r="I39" s="6">
        <v>-37</v>
      </c>
      <c r="J39" s="6">
        <v>-6.08</v>
      </c>
      <c r="K39" s="112" t="str">
        <f>IF(J39="Div by 0", "N/A", IF(J39="N/A","N/A", IF(J39&gt;30, "No", IF(J39&lt;-30, "No", "Yes"))))</f>
        <v>Yes</v>
      </c>
    </row>
    <row r="40" spans="1:11" x14ac:dyDescent="0.2">
      <c r="A40" s="124" t="s">
        <v>377</v>
      </c>
      <c r="B40" s="120" t="s">
        <v>234</v>
      </c>
      <c r="C40" s="125">
        <v>1.5665796345</v>
      </c>
      <c r="D40" s="121" t="str">
        <f>IF($B40="N/A","N/A",IF(C40&gt;3,"No",IF(C40&lt;=0,"No","Yes")))</f>
        <v>Yes</v>
      </c>
      <c r="E40" s="125">
        <v>1.9312475859</v>
      </c>
      <c r="F40" s="121" t="str">
        <f>IF($B40="N/A","N/A",IF(E40&gt;3,"No",IF(E40&lt;=0,"No","Yes")))</f>
        <v>Yes</v>
      </c>
      <c r="G40" s="125">
        <v>1.2419190201000001</v>
      </c>
      <c r="H40" s="121" t="str">
        <f>IF($B40="N/A","N/A",IF(G40&gt;3,"No",IF(G40&lt;=0,"No","Yes")))</f>
        <v>Yes</v>
      </c>
      <c r="I40" s="122">
        <v>23.28</v>
      </c>
      <c r="J40" s="122">
        <v>-35.700000000000003</v>
      </c>
      <c r="K40" s="123" t="str">
        <f>IF(J40="Div by 0", "N/A", IF(J40="N/A","N/A", IF(J40&gt;30, "No", IF(J40&lt;-30, "No", "Yes"))))</f>
        <v>No</v>
      </c>
    </row>
    <row r="41" spans="1:11" s="83" customFormat="1" x14ac:dyDescent="0.2">
      <c r="A41" s="204" t="s">
        <v>1647</v>
      </c>
      <c r="B41" s="205"/>
      <c r="C41" s="205"/>
      <c r="D41" s="205"/>
      <c r="E41" s="205"/>
      <c r="F41" s="205"/>
      <c r="G41" s="205"/>
      <c r="H41" s="205"/>
      <c r="I41" s="205"/>
      <c r="J41" s="205"/>
      <c r="K41" s="206"/>
    </row>
    <row r="42" spans="1:11" ht="16.5" customHeight="1" x14ac:dyDescent="0.2">
      <c r="A42" s="193" t="s">
        <v>1645</v>
      </c>
      <c r="B42" s="194"/>
      <c r="C42" s="194"/>
      <c r="D42" s="194"/>
      <c r="E42" s="194"/>
      <c r="F42" s="194"/>
      <c r="G42" s="194"/>
      <c r="H42" s="194"/>
      <c r="I42" s="194"/>
      <c r="J42" s="194"/>
      <c r="K42" s="195"/>
    </row>
    <row r="43" spans="1:11" x14ac:dyDescent="0.2">
      <c r="A43" s="196" t="s">
        <v>1743</v>
      </c>
      <c r="B43" s="196"/>
      <c r="C43" s="196"/>
      <c r="D43" s="196"/>
      <c r="E43" s="196"/>
      <c r="F43" s="196"/>
      <c r="G43" s="196"/>
      <c r="H43" s="196"/>
      <c r="I43" s="196"/>
      <c r="J43" s="196"/>
      <c r="K43" s="197"/>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3"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18" activePane="bottomRight" state="frozen"/>
      <selection activeCell="L3" sqref="L3"/>
      <selection pane="topRight" activeCell="L3" sqref="L3"/>
      <selection pane="bottomLeft" activeCell="L3" sqref="L3"/>
      <selection pane="bottomRight" activeCell="A5" sqref="A5"/>
    </sheetView>
  </sheetViews>
  <sheetFormatPr defaultRowHeight="12.75" x14ac:dyDescent="0.2"/>
  <cols>
    <col min="1" max="1" width="77.28515625" style="25"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1709</v>
      </c>
      <c r="B1" s="185"/>
      <c r="C1" s="185"/>
      <c r="D1" s="185"/>
      <c r="E1" s="185"/>
      <c r="F1" s="185"/>
      <c r="G1" s="185"/>
      <c r="H1" s="185"/>
      <c r="I1" s="185"/>
      <c r="J1" s="185"/>
      <c r="K1" s="186"/>
    </row>
    <row r="2" spans="1:11" x14ac:dyDescent="0.2">
      <c r="A2" s="190" t="s">
        <v>1589</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s="14" customFormat="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08" t="s">
        <v>301</v>
      </c>
      <c r="B6" s="22" t="s">
        <v>213</v>
      </c>
      <c r="C6" s="23">
        <v>9197</v>
      </c>
      <c r="D6" s="5" t="str">
        <f>IF($B6="N/A","N/A",IF(C6&gt;15,"No",IF(C6&lt;-15,"No","Yes")))</f>
        <v>N/A</v>
      </c>
      <c r="E6" s="23">
        <v>8955</v>
      </c>
      <c r="F6" s="5" t="str">
        <f>IF($B6="N/A","N/A",IF(E6&gt;15,"No",IF(E6&lt;-15,"No","Yes")))</f>
        <v>N/A</v>
      </c>
      <c r="G6" s="23">
        <v>9642</v>
      </c>
      <c r="H6" s="5" t="str">
        <f>IF($B6="N/A","N/A",IF(G6&gt;15,"No",IF(G6&lt;-15,"No","Yes")))</f>
        <v>N/A</v>
      </c>
      <c r="I6" s="6">
        <v>-2.63</v>
      </c>
      <c r="J6" s="6">
        <v>7.6719999999999997</v>
      </c>
      <c r="K6" s="112" t="str">
        <f t="shared" ref="K6:K31" si="0">IF(J6="Div by 0", "N/A", IF(J6="N/A","N/A", IF(J6&gt;30, "No", IF(J6&lt;-30, "No", "Yes"))))</f>
        <v>Yes</v>
      </c>
    </row>
    <row r="7" spans="1:11" x14ac:dyDescent="0.2">
      <c r="A7" s="108"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2" t="str">
        <f t="shared" si="0"/>
        <v>Yes</v>
      </c>
    </row>
    <row r="8" spans="1:11" x14ac:dyDescent="0.2">
      <c r="A8" s="108" t="s">
        <v>308</v>
      </c>
      <c r="B8" s="22" t="s">
        <v>217</v>
      </c>
      <c r="C8" s="4">
        <v>0</v>
      </c>
      <c r="D8" s="5" t="str">
        <f>IF($B8="N/A","N/A",IF(C8=0,"Yes","No"))</f>
        <v>Yes</v>
      </c>
      <c r="E8" s="4">
        <v>0</v>
      </c>
      <c r="F8" s="5" t="str">
        <f>IF($B8="N/A","N/A",IF(E8=0,"Yes","No"))</f>
        <v>Yes</v>
      </c>
      <c r="G8" s="4">
        <v>0</v>
      </c>
      <c r="H8" s="5" t="str">
        <f>IF($B8="N/A","N/A",IF(G8=0,"Yes","No"))</f>
        <v>Yes</v>
      </c>
      <c r="I8" s="6" t="s">
        <v>1749</v>
      </c>
      <c r="J8" s="6" t="s">
        <v>1749</v>
      </c>
      <c r="K8" s="112" t="str">
        <f t="shared" si="0"/>
        <v>N/A</v>
      </c>
    </row>
    <row r="9" spans="1:11" x14ac:dyDescent="0.2">
      <c r="A9" s="108" t="s">
        <v>824</v>
      </c>
      <c r="B9" s="22" t="s">
        <v>213</v>
      </c>
      <c r="C9" s="64">
        <v>1651.353811</v>
      </c>
      <c r="D9" s="5" t="str">
        <f>IF($B9="N/A","N/A",IF(C9&gt;15,"No",IF(C9&lt;-15,"No","Yes")))</f>
        <v>N/A</v>
      </c>
      <c r="E9" s="64">
        <v>1663.8183137999999</v>
      </c>
      <c r="F9" s="5" t="str">
        <f>IF($B9="N/A","N/A",IF(E9&gt;15,"No",IF(E9&lt;-15,"No","Yes")))</f>
        <v>N/A</v>
      </c>
      <c r="G9" s="64">
        <v>1345.5319436</v>
      </c>
      <c r="H9" s="5" t="str">
        <f>IF($B9="N/A","N/A",IF(G9&gt;15,"No",IF(G9&lt;-15,"No","Yes")))</f>
        <v>N/A</v>
      </c>
      <c r="I9" s="6">
        <v>0.75480000000000003</v>
      </c>
      <c r="J9" s="6">
        <v>-19.100000000000001</v>
      </c>
      <c r="K9" s="112" t="str">
        <f t="shared" si="0"/>
        <v>Yes</v>
      </c>
    </row>
    <row r="10" spans="1:11" x14ac:dyDescent="0.2">
      <c r="A10" s="108" t="s">
        <v>309</v>
      </c>
      <c r="B10" s="22" t="s">
        <v>213</v>
      </c>
      <c r="C10" s="4">
        <v>6.5238664799999999E-2</v>
      </c>
      <c r="D10" s="5" t="str">
        <f>IF($B10="N/A","N/A",IF(C10&gt;15,"No",IF(C10&lt;-15,"No","Yes")))</f>
        <v>N/A</v>
      </c>
      <c r="E10" s="4">
        <v>6.7001674999999997E-2</v>
      </c>
      <c r="F10" s="5" t="str">
        <f>IF($B10="N/A","N/A",IF(E10&gt;15,"No",IF(E10&lt;-15,"No","Yes")))</f>
        <v>N/A</v>
      </c>
      <c r="G10" s="4">
        <v>1.03712923E-2</v>
      </c>
      <c r="H10" s="5" t="str">
        <f>IF($B10="N/A","N/A",IF(G10&gt;15,"No",IF(G10&lt;-15,"No","Yes")))</f>
        <v>N/A</v>
      </c>
      <c r="I10" s="6">
        <v>2.702</v>
      </c>
      <c r="J10" s="6">
        <v>-84.5</v>
      </c>
      <c r="K10" s="112" t="str">
        <f t="shared" si="0"/>
        <v>No</v>
      </c>
    </row>
    <row r="11" spans="1:11" x14ac:dyDescent="0.2">
      <c r="A11" s="108" t="s">
        <v>826</v>
      </c>
      <c r="B11" s="22" t="s">
        <v>213</v>
      </c>
      <c r="C11" s="64">
        <v>1077.8333333</v>
      </c>
      <c r="D11" s="5" t="str">
        <f>IF($B11="N/A","N/A",IF(C11&gt;15,"No",IF(C11&lt;-15,"No","Yes")))</f>
        <v>N/A</v>
      </c>
      <c r="E11" s="64">
        <v>230.5</v>
      </c>
      <c r="F11" s="5" t="str">
        <f>IF($B11="N/A","N/A",IF(E11&gt;15,"No",IF(E11&lt;-15,"No","Yes")))</f>
        <v>N/A</v>
      </c>
      <c r="G11" s="64">
        <v>274</v>
      </c>
      <c r="H11" s="5" t="str">
        <f>IF($B11="N/A","N/A",IF(G11&gt;15,"No",IF(G11&lt;-15,"No","Yes")))</f>
        <v>N/A</v>
      </c>
      <c r="I11" s="6">
        <v>-78.599999999999994</v>
      </c>
      <c r="J11" s="6">
        <v>18.87</v>
      </c>
      <c r="K11" s="112" t="str">
        <f t="shared" si="0"/>
        <v>Yes</v>
      </c>
    </row>
    <row r="12" spans="1:11" x14ac:dyDescent="0.2">
      <c r="A12" s="108" t="s">
        <v>310</v>
      </c>
      <c r="B12" s="22" t="s">
        <v>214</v>
      </c>
      <c r="C12" s="4">
        <v>97.455692073999998</v>
      </c>
      <c r="D12" s="5" t="str">
        <f>IF($B12="N/A","N/A",IF(C12&gt;100,"No",IF(C12&lt;95,"No","Yes")))</f>
        <v>Yes</v>
      </c>
      <c r="E12" s="4">
        <v>82.825237298000005</v>
      </c>
      <c r="F12" s="5" t="str">
        <f>IF($B12="N/A","N/A",IF(E12&gt;100,"No",IF(E12&lt;95,"No","Yes")))</f>
        <v>No</v>
      </c>
      <c r="G12" s="4">
        <v>94.420244761999996</v>
      </c>
      <c r="H12" s="5" t="str">
        <f>IF($B12="N/A","N/A",IF(G12&gt;100,"No",IF(G12&lt;95,"No","Yes")))</f>
        <v>No</v>
      </c>
      <c r="I12" s="6">
        <v>-15</v>
      </c>
      <c r="J12" s="6">
        <v>14</v>
      </c>
      <c r="K12" s="112" t="str">
        <f t="shared" si="0"/>
        <v>Yes</v>
      </c>
    </row>
    <row r="13" spans="1:11" x14ac:dyDescent="0.2">
      <c r="A13" s="108" t="s">
        <v>827</v>
      </c>
      <c r="B13" s="22" t="s">
        <v>220</v>
      </c>
      <c r="C13" s="4">
        <v>1.2531518465</v>
      </c>
      <c r="D13" s="5" t="str">
        <f>IF($B13="N/A","N/A",IF(C13&gt;1,"Yes","No"))</f>
        <v>Yes</v>
      </c>
      <c r="E13" s="4">
        <v>1.1078603209</v>
      </c>
      <c r="F13" s="5" t="str">
        <f>IF($B13="N/A","N/A",IF(E13&gt;1,"Yes","No"))</f>
        <v>Yes</v>
      </c>
      <c r="G13" s="4">
        <v>1.2241871705</v>
      </c>
      <c r="H13" s="5" t="str">
        <f>IF($B13="N/A","N/A",IF(G13&gt;1,"Yes","No"))</f>
        <v>Yes</v>
      </c>
      <c r="I13" s="6">
        <v>-11.6</v>
      </c>
      <c r="J13" s="6">
        <v>10.5</v>
      </c>
      <c r="K13" s="112" t="str">
        <f t="shared" si="0"/>
        <v>Yes</v>
      </c>
    </row>
    <row r="14" spans="1:11" x14ac:dyDescent="0.2">
      <c r="A14" s="108" t="s">
        <v>311</v>
      </c>
      <c r="B14" s="22" t="s">
        <v>214</v>
      </c>
      <c r="C14" s="4">
        <v>98.423398934000005</v>
      </c>
      <c r="D14" s="5" t="str">
        <f>IF($B14="N/A","N/A",IF(C14&gt;100,"No",IF(C14&lt;95,"No","Yes")))</f>
        <v>Yes</v>
      </c>
      <c r="E14" s="4">
        <v>58.581797878000003</v>
      </c>
      <c r="F14" s="5" t="str">
        <f>IF($B14="N/A","N/A",IF(E14&gt;100,"No",IF(E14&lt;95,"No","Yes")))</f>
        <v>No</v>
      </c>
      <c r="G14" s="4">
        <v>99.792574154999997</v>
      </c>
      <c r="H14" s="5" t="str">
        <f>IF($B14="N/A","N/A",IF(G14&gt;100,"No",IF(G14&lt;95,"No","Yes")))</f>
        <v>Yes</v>
      </c>
      <c r="I14" s="6">
        <v>-40.5</v>
      </c>
      <c r="J14" s="6">
        <v>70.349999999999994</v>
      </c>
      <c r="K14" s="112" t="str">
        <f t="shared" si="0"/>
        <v>No</v>
      </c>
    </row>
    <row r="15" spans="1:11" x14ac:dyDescent="0.2">
      <c r="A15" s="108" t="s">
        <v>828</v>
      </c>
      <c r="B15" s="22" t="s">
        <v>221</v>
      </c>
      <c r="C15" s="4">
        <v>10.587384004</v>
      </c>
      <c r="D15" s="5" t="str">
        <f>IF($B15="N/A","N/A",IF(C15&gt;3,"Yes","No"))</f>
        <v>Yes</v>
      </c>
      <c r="E15" s="4">
        <v>7.6273351125</v>
      </c>
      <c r="F15" s="5" t="str">
        <f>IF($B15="N/A","N/A",IF(E15&gt;3,"Yes","No"))</f>
        <v>Yes</v>
      </c>
      <c r="G15" s="4">
        <v>10.556433174</v>
      </c>
      <c r="H15" s="5" t="str">
        <f>IF($B15="N/A","N/A",IF(G15&gt;3,"Yes","No"))</f>
        <v>Yes</v>
      </c>
      <c r="I15" s="6">
        <v>-28</v>
      </c>
      <c r="J15" s="6">
        <v>38.4</v>
      </c>
      <c r="K15" s="112" t="str">
        <f t="shared" si="0"/>
        <v>No</v>
      </c>
    </row>
    <row r="16" spans="1:11" x14ac:dyDescent="0.2">
      <c r="A16" s="108" t="s">
        <v>829</v>
      </c>
      <c r="B16" s="22" t="s">
        <v>222</v>
      </c>
      <c r="C16" s="4">
        <v>6.3180384908000002</v>
      </c>
      <c r="D16" s="5" t="str">
        <f>IF($B16="N/A","N/A",IF(C16&gt;=8,"No",IF(C16&lt;2,"No","Yes")))</f>
        <v>Yes</v>
      </c>
      <c r="E16" s="4">
        <v>5.9845896146999999</v>
      </c>
      <c r="F16" s="5" t="str">
        <f>IF($B16="N/A","N/A",IF(E16&gt;=8,"No",IF(E16&lt;2,"No","Yes")))</f>
        <v>Yes</v>
      </c>
      <c r="G16" s="4">
        <v>6.0265505081999997</v>
      </c>
      <c r="H16" s="5" t="str">
        <f>IF($B16="N/A","N/A",IF(G16&gt;=8,"No",IF(G16&lt;2,"No","Yes")))</f>
        <v>Yes</v>
      </c>
      <c r="I16" s="6">
        <v>-5.28</v>
      </c>
      <c r="J16" s="6">
        <v>0.70109999999999995</v>
      </c>
      <c r="K16" s="112" t="str">
        <f t="shared" si="0"/>
        <v>Yes</v>
      </c>
    </row>
    <row r="17" spans="1:11" x14ac:dyDescent="0.2">
      <c r="A17" s="108" t="s">
        <v>312</v>
      </c>
      <c r="B17" s="22" t="s">
        <v>223</v>
      </c>
      <c r="C17" s="4">
        <v>99.826030227000004</v>
      </c>
      <c r="D17" s="5" t="str">
        <f>IF(OR($B17="N/A",$C17="N/A"),"N/A",IF(C17&gt;100,"No",IF(C17&lt;98,"No","Yes")))</f>
        <v>Yes</v>
      </c>
      <c r="E17" s="4">
        <v>99.86599665</v>
      </c>
      <c r="F17" s="5" t="str">
        <f>IF(OR($B17="N/A",$E17="N/A"),"N/A",IF(E17&gt;100,"No",IF(E17&lt;98,"No","Yes")))</f>
        <v>Yes</v>
      </c>
      <c r="G17" s="4">
        <v>99.657747354999998</v>
      </c>
      <c r="H17" s="5" t="str">
        <f>IF($B17="N/A","N/A",IF(G17&gt;100,"No",IF(G17&lt;98,"No","Yes")))</f>
        <v>Yes</v>
      </c>
      <c r="I17" s="6">
        <v>0.04</v>
      </c>
      <c r="J17" s="6">
        <v>-0.20899999999999999</v>
      </c>
      <c r="K17" s="112" t="str">
        <f t="shared" si="0"/>
        <v>Yes</v>
      </c>
    </row>
    <row r="18" spans="1:11" x14ac:dyDescent="0.2">
      <c r="A18" s="108" t="s">
        <v>31</v>
      </c>
      <c r="B18" s="22" t="s">
        <v>214</v>
      </c>
      <c r="C18" s="4">
        <v>96.172664999000006</v>
      </c>
      <c r="D18" s="5" t="str">
        <f>IF($B18="N/A","N/A",IF(C18&gt;100,"No",IF(C18&lt;95,"No","Yes")))</f>
        <v>Yes</v>
      </c>
      <c r="E18" s="4">
        <v>99.207146844999997</v>
      </c>
      <c r="F18" s="5" t="str">
        <f>IF($B18="N/A","N/A",IF(E18&gt;100,"No",IF(E18&lt;95,"No","Yes")))</f>
        <v>Yes</v>
      </c>
      <c r="G18" s="4">
        <v>98.122796100000002</v>
      </c>
      <c r="H18" s="5" t="str">
        <f>IF($B18="N/A","N/A",IF(G18&gt;100,"No",IF(G18&lt;95,"No","Yes")))</f>
        <v>Yes</v>
      </c>
      <c r="I18" s="6">
        <v>3.1549999999999998</v>
      </c>
      <c r="J18" s="6">
        <v>-1.0900000000000001</v>
      </c>
      <c r="K18" s="112" t="str">
        <f t="shared" si="0"/>
        <v>Yes</v>
      </c>
    </row>
    <row r="19" spans="1:11" x14ac:dyDescent="0.2">
      <c r="A19" s="108"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12" t="str">
        <f t="shared" si="0"/>
        <v>Yes</v>
      </c>
    </row>
    <row r="20" spans="1:11" x14ac:dyDescent="0.2">
      <c r="A20" s="108"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12" t="str">
        <f t="shared" si="0"/>
        <v>Yes</v>
      </c>
    </row>
    <row r="21" spans="1:11" x14ac:dyDescent="0.2">
      <c r="A21" s="108" t="s">
        <v>831</v>
      </c>
      <c r="B21" s="22" t="s">
        <v>225</v>
      </c>
      <c r="C21" s="4">
        <v>1.7067522018000001</v>
      </c>
      <c r="D21" s="5" t="str">
        <f>IF($B21="N/A","N/A",IF(C21&gt;=2,"Yes","No"))</f>
        <v>No</v>
      </c>
      <c r="E21" s="4">
        <v>3.0329424902</v>
      </c>
      <c r="F21" s="5" t="str">
        <f>IF($B21="N/A","N/A",IF(E21&gt;=2,"Yes","No"))</f>
        <v>Yes</v>
      </c>
      <c r="G21" s="4">
        <v>8.1909354905999994</v>
      </c>
      <c r="H21" s="5" t="str">
        <f>IF($B21="N/A","N/A",IF(G21&gt;=2,"Yes","No"))</f>
        <v>Yes</v>
      </c>
      <c r="I21" s="6">
        <v>77.7</v>
      </c>
      <c r="J21" s="6">
        <v>170.1</v>
      </c>
      <c r="K21" s="112" t="str">
        <f t="shared" si="0"/>
        <v>No</v>
      </c>
    </row>
    <row r="22" spans="1:11" x14ac:dyDescent="0.2">
      <c r="A22" s="108" t="s">
        <v>832</v>
      </c>
      <c r="B22" s="22" t="s">
        <v>226</v>
      </c>
      <c r="C22" s="4">
        <v>0.31532021310000002</v>
      </c>
      <c r="D22" s="5" t="str">
        <f>IF($B22="N/A","N/A",IF(C22&gt;30,"No",IF(C22&lt;5,"No","Yes")))</f>
        <v>No</v>
      </c>
      <c r="E22" s="4">
        <v>1.6527079844000001</v>
      </c>
      <c r="F22" s="5" t="str">
        <f>IF($B22="N/A","N/A",IF(E22&gt;30,"No",IF(E22&lt;5,"No","Yes")))</f>
        <v>No</v>
      </c>
      <c r="G22" s="4">
        <v>5.5382700685000001</v>
      </c>
      <c r="H22" s="5" t="str">
        <f>IF($B22="N/A","N/A",IF(G22&gt;30,"No",IF(G22&lt;5,"No","Yes")))</f>
        <v>Yes</v>
      </c>
      <c r="I22" s="6">
        <v>424.1</v>
      </c>
      <c r="J22" s="6">
        <v>235.1</v>
      </c>
      <c r="K22" s="112" t="str">
        <f t="shared" si="0"/>
        <v>No</v>
      </c>
    </row>
    <row r="23" spans="1:11" x14ac:dyDescent="0.2">
      <c r="A23" s="108" t="s">
        <v>833</v>
      </c>
      <c r="B23" s="22" t="s">
        <v>227</v>
      </c>
      <c r="C23" s="4">
        <v>2.5008154832999998</v>
      </c>
      <c r="D23" s="5" t="str">
        <f>IF($B23="N/A","N/A",IF(C23&gt;75,"No",IF(C23&lt;15,"No","Yes")))</f>
        <v>No</v>
      </c>
      <c r="E23" s="4">
        <v>9.1792294807000001</v>
      </c>
      <c r="F23" s="5" t="str">
        <f>IF($B23="N/A","N/A",IF(E23&gt;75,"No",IF(E23&lt;15,"No","Yes")))</f>
        <v>No</v>
      </c>
      <c r="G23" s="4">
        <v>36.849201409999999</v>
      </c>
      <c r="H23" s="5" t="str">
        <f>IF($B23="N/A","N/A",IF(G23&gt;75,"No",IF(G23&lt;15,"No","Yes")))</f>
        <v>Yes</v>
      </c>
      <c r="I23" s="6">
        <v>267</v>
      </c>
      <c r="J23" s="6">
        <v>301.39999999999998</v>
      </c>
      <c r="K23" s="112" t="str">
        <f t="shared" si="0"/>
        <v>No</v>
      </c>
    </row>
    <row r="24" spans="1:11" x14ac:dyDescent="0.2">
      <c r="A24" s="108" t="s">
        <v>834</v>
      </c>
      <c r="B24" s="22" t="s">
        <v>228</v>
      </c>
      <c r="C24" s="4">
        <v>97.183864303999997</v>
      </c>
      <c r="D24" s="5" t="str">
        <f>IF($B24="N/A","N/A",IF(C24&gt;70,"No",IF(C24&lt;25,"No","Yes")))</f>
        <v>No</v>
      </c>
      <c r="E24" s="4">
        <v>89.168062535000004</v>
      </c>
      <c r="F24" s="5" t="str">
        <f>IF($B24="N/A","N/A",IF(E24&gt;70,"No",IF(E24&lt;25,"No","Yes")))</f>
        <v>No</v>
      </c>
      <c r="G24" s="4">
        <v>57.612528521000002</v>
      </c>
      <c r="H24" s="5" t="str">
        <f>IF($B24="N/A","N/A",IF(G24&gt;70,"No",IF(G24&lt;25,"No","Yes")))</f>
        <v>Yes</v>
      </c>
      <c r="I24" s="6">
        <v>-8.25</v>
      </c>
      <c r="J24" s="6">
        <v>-35.4</v>
      </c>
      <c r="K24" s="112" t="str">
        <f t="shared" si="0"/>
        <v>No</v>
      </c>
    </row>
    <row r="25" spans="1:11" x14ac:dyDescent="0.2">
      <c r="A25" s="108" t="s">
        <v>318</v>
      </c>
      <c r="B25" s="22" t="s">
        <v>229</v>
      </c>
      <c r="C25" s="4">
        <v>9.9488963793000007</v>
      </c>
      <c r="D25" s="5" t="str">
        <f>IF($B25="N/A","N/A",IF(C25&gt;70,"No",IF(C25&lt;35,"No","Yes")))</f>
        <v>No</v>
      </c>
      <c r="E25" s="4">
        <v>9.3243997767</v>
      </c>
      <c r="F25" s="5" t="str">
        <f>IF($B25="N/A","N/A",IF(E25&gt;70,"No",IF(E25&lt;35,"No","Yes")))</f>
        <v>No</v>
      </c>
      <c r="G25" s="4">
        <v>26.934246006999999</v>
      </c>
      <c r="H25" s="5" t="str">
        <f>IF($B25="N/A","N/A",IF(G25&gt;70,"No",IF(G25&lt;35,"No","Yes")))</f>
        <v>No</v>
      </c>
      <c r="I25" s="6">
        <v>-6.28</v>
      </c>
      <c r="J25" s="6">
        <v>188.9</v>
      </c>
      <c r="K25" s="112" t="str">
        <f t="shared" si="0"/>
        <v>No</v>
      </c>
    </row>
    <row r="26" spans="1:11" x14ac:dyDescent="0.2">
      <c r="A26" s="108" t="s">
        <v>835</v>
      </c>
      <c r="B26" s="22" t="s">
        <v>220</v>
      </c>
      <c r="C26" s="4">
        <v>1.0896174863000001</v>
      </c>
      <c r="D26" s="5" t="str">
        <f>IF($B26="N/A","N/A",IF(C26&gt;1,"Yes","No"))</f>
        <v>Yes</v>
      </c>
      <c r="E26" s="4">
        <v>1.0754491018000001</v>
      </c>
      <c r="F26" s="5" t="str">
        <f>IF($B26="N/A","N/A",IF(E26&gt;1,"Yes","No"))</f>
        <v>Yes</v>
      </c>
      <c r="G26" s="4">
        <v>2.1636503658000001</v>
      </c>
      <c r="H26" s="5" t="str">
        <f>IF($B26="N/A","N/A",IF(G26&gt;1,"Yes","No"))</f>
        <v>Yes</v>
      </c>
      <c r="I26" s="6">
        <v>-1.3</v>
      </c>
      <c r="J26" s="6">
        <v>101.2</v>
      </c>
      <c r="K26" s="112" t="str">
        <f t="shared" si="0"/>
        <v>No</v>
      </c>
    </row>
    <row r="27" spans="1:11" x14ac:dyDescent="0.2">
      <c r="A27" s="108" t="s">
        <v>319</v>
      </c>
      <c r="B27" s="22" t="s">
        <v>213</v>
      </c>
      <c r="C27" s="4">
        <v>97.158469944999993</v>
      </c>
      <c r="D27" s="5" t="str">
        <f>IF($B27="N/A","N/A",IF(C27&gt;15,"No",IF(C27&lt;-15,"No","Yes")))</f>
        <v>N/A</v>
      </c>
      <c r="E27" s="4">
        <v>87.185628742999995</v>
      </c>
      <c r="F27" s="5" t="str">
        <f>IF($B27="N/A","N/A",IF(E27&gt;15,"No",IF(E27&lt;-15,"No","Yes")))</f>
        <v>N/A</v>
      </c>
      <c r="G27" s="4">
        <v>16.673084328000002</v>
      </c>
      <c r="H27" s="5" t="str">
        <f>IF($B27="N/A","N/A",IF(G27&gt;15,"No",IF(G27&lt;-15,"No","Yes")))</f>
        <v>N/A</v>
      </c>
      <c r="I27" s="6">
        <v>-10.3</v>
      </c>
      <c r="J27" s="6">
        <v>-80.900000000000006</v>
      </c>
      <c r="K27" s="112" t="str">
        <f t="shared" si="0"/>
        <v>No</v>
      </c>
    </row>
    <row r="28" spans="1:11" x14ac:dyDescent="0.2">
      <c r="A28" s="108" t="s">
        <v>836</v>
      </c>
      <c r="B28" s="22" t="s">
        <v>213</v>
      </c>
      <c r="C28" s="4">
        <v>0.21857923500000001</v>
      </c>
      <c r="D28" s="5" t="str">
        <f>IF($B28="N/A","N/A",IF(C28&gt;15,"No",IF(C28&lt;-15,"No","Yes")))</f>
        <v>N/A</v>
      </c>
      <c r="E28" s="4">
        <v>0</v>
      </c>
      <c r="F28" s="5" t="str">
        <f>IF($B28="N/A","N/A",IF(E28&gt;15,"No",IF(E28&lt;-15,"No","Yes")))</f>
        <v>N/A</v>
      </c>
      <c r="G28" s="4">
        <v>81.940700809000006</v>
      </c>
      <c r="H28" s="5" t="str">
        <f>IF($B28="N/A","N/A",IF(G28&gt;15,"No",IF(G28&lt;-15,"No","Yes")))</f>
        <v>N/A</v>
      </c>
      <c r="I28" s="6">
        <v>-100</v>
      </c>
      <c r="J28" s="6" t="s">
        <v>1749</v>
      </c>
      <c r="K28" s="112" t="str">
        <f t="shared" si="0"/>
        <v>N/A</v>
      </c>
    </row>
    <row r="29" spans="1:11" x14ac:dyDescent="0.2">
      <c r="A29" s="108" t="s">
        <v>320</v>
      </c>
      <c r="B29" s="22" t="s">
        <v>213</v>
      </c>
      <c r="C29" s="4">
        <v>100</v>
      </c>
      <c r="D29" s="5" t="str">
        <f>IF($B29="N/A","N/A",IF(C29&gt;15,"No",IF(C29&lt;-15,"No","Yes")))</f>
        <v>N/A</v>
      </c>
      <c r="E29" s="4">
        <v>100</v>
      </c>
      <c r="F29" s="5" t="str">
        <f>IF($B29="N/A","N/A",IF(E29&gt;15,"No",IF(E29&lt;-15,"No","Yes")))</f>
        <v>N/A</v>
      </c>
      <c r="G29" s="4">
        <v>100</v>
      </c>
      <c r="H29" s="5" t="str">
        <f>IF($B29="N/A","N/A",IF(G29&gt;15,"No",IF(G29&lt;-15,"No","Yes")))</f>
        <v>N/A</v>
      </c>
      <c r="I29" s="6">
        <v>0</v>
      </c>
      <c r="J29" s="6">
        <v>0</v>
      </c>
      <c r="K29" s="112" t="str">
        <f t="shared" si="0"/>
        <v>Yes</v>
      </c>
    </row>
    <row r="30" spans="1:11" x14ac:dyDescent="0.2">
      <c r="A30" s="108" t="s">
        <v>321</v>
      </c>
      <c r="B30" s="22" t="s">
        <v>213</v>
      </c>
      <c r="C30" s="4">
        <v>0</v>
      </c>
      <c r="D30" s="5" t="str">
        <f>IF($B30="N/A","N/A",IF(C30&gt;15,"No",IF(C30&lt;-15,"No","Yes")))</f>
        <v>N/A</v>
      </c>
      <c r="E30" s="4" t="s">
        <v>1749</v>
      </c>
      <c r="F30" s="5" t="str">
        <f>IF($B30="N/A","N/A",IF(E30&gt;15,"No",IF(E30&lt;-15,"No","Yes")))</f>
        <v>N/A</v>
      </c>
      <c r="G30" s="4">
        <v>100</v>
      </c>
      <c r="H30" s="5" t="str">
        <f>IF($B30="N/A","N/A",IF(G30&gt;15,"No",IF(G30&lt;-15,"No","Yes")))</f>
        <v>N/A</v>
      </c>
      <c r="I30" s="6" t="s">
        <v>1749</v>
      </c>
      <c r="J30" s="6" t="s">
        <v>1749</v>
      </c>
      <c r="K30" s="112" t="str">
        <f t="shared" si="0"/>
        <v>N/A</v>
      </c>
    </row>
    <row r="31" spans="1:11" x14ac:dyDescent="0.2">
      <c r="A31" s="124" t="s">
        <v>322</v>
      </c>
      <c r="B31" s="120" t="s">
        <v>230</v>
      </c>
      <c r="C31" s="125">
        <v>1.0981841905</v>
      </c>
      <c r="D31" s="121" t="str">
        <f>IF($B31="N/A","N/A",IF(C31&gt;=90,"Yes","No"))</f>
        <v>No</v>
      </c>
      <c r="E31" s="125">
        <v>1.8090452261000001</v>
      </c>
      <c r="F31" s="121" t="str">
        <f>IF($B31="N/A","N/A",IF(E31&gt;=90,"Yes","No"))</f>
        <v>No</v>
      </c>
      <c r="G31" s="125">
        <v>0.91267371909999995</v>
      </c>
      <c r="H31" s="121" t="str">
        <f>IF($B31="N/A","N/A",IF(G31&gt;=90,"Yes","No"))</f>
        <v>No</v>
      </c>
      <c r="I31" s="122">
        <v>64.73</v>
      </c>
      <c r="J31" s="122">
        <v>-49.5</v>
      </c>
      <c r="K31" s="123" t="str">
        <f t="shared" si="0"/>
        <v>No</v>
      </c>
    </row>
    <row r="32" spans="1:11" x14ac:dyDescent="0.2">
      <c r="A32" s="204" t="s">
        <v>1647</v>
      </c>
      <c r="B32" s="205"/>
      <c r="C32" s="205"/>
      <c r="D32" s="205"/>
      <c r="E32" s="205"/>
      <c r="F32" s="205"/>
      <c r="G32" s="205"/>
      <c r="H32" s="205"/>
      <c r="I32" s="205"/>
      <c r="J32" s="205"/>
      <c r="K32" s="206"/>
    </row>
    <row r="33" spans="1:11" x14ac:dyDescent="0.2">
      <c r="A33" s="193" t="s">
        <v>1645</v>
      </c>
      <c r="B33" s="194"/>
      <c r="C33" s="194"/>
      <c r="D33" s="194"/>
      <c r="E33" s="194"/>
      <c r="F33" s="194"/>
      <c r="G33" s="194"/>
      <c r="H33" s="194"/>
      <c r="I33" s="194"/>
      <c r="J33" s="194"/>
      <c r="K33" s="195"/>
    </row>
    <row r="34" spans="1:11" x14ac:dyDescent="0.2">
      <c r="A34" s="196" t="s">
        <v>1743</v>
      </c>
      <c r="B34" s="196"/>
      <c r="C34" s="196"/>
      <c r="D34" s="196"/>
      <c r="E34" s="196"/>
      <c r="F34" s="196"/>
      <c r="G34" s="196"/>
      <c r="H34" s="196"/>
      <c r="I34" s="196"/>
      <c r="J34" s="196"/>
      <c r="K34" s="197"/>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L3" sqref="L3"/>
      <selection pane="topRight" activeCell="L3" sqref="L3"/>
      <selection pane="bottomLeft" activeCell="L3" sqref="L3"/>
      <selection pane="bottomRight" sqref="A1:K1"/>
    </sheetView>
  </sheetViews>
  <sheetFormatPr defaultRowHeight="12.75" x14ac:dyDescent="0.2"/>
  <cols>
    <col min="1" max="1" width="77.28515625" style="25"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1709</v>
      </c>
      <c r="B1" s="185"/>
      <c r="C1" s="185"/>
      <c r="D1" s="185"/>
      <c r="E1" s="185"/>
      <c r="F1" s="185"/>
      <c r="G1" s="185"/>
      <c r="H1" s="185"/>
      <c r="I1" s="185"/>
      <c r="J1" s="185"/>
      <c r="K1" s="186"/>
    </row>
    <row r="2" spans="1:11" x14ac:dyDescent="0.2">
      <c r="A2" s="190" t="s">
        <v>1592</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s="14" customFormat="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26" t="s">
        <v>301</v>
      </c>
      <c r="B6" s="73" t="s">
        <v>213</v>
      </c>
      <c r="C6" s="23">
        <v>44202</v>
      </c>
      <c r="D6" s="5" t="str">
        <f>IF(OR($B6="N/A",$C6="N/A"),"N/A",IF(C6&lt;0,"No","Yes"))</f>
        <v>N/A</v>
      </c>
      <c r="E6" s="23">
        <v>98361</v>
      </c>
      <c r="F6" s="5" t="str">
        <f>IF($B6="N/A","N/A",IF(E6&lt;0,"No","Yes"))</f>
        <v>N/A</v>
      </c>
      <c r="G6" s="23">
        <v>88106</v>
      </c>
      <c r="H6" s="5" t="str">
        <f>IF($B6="N/A","N/A",IF(G6&lt;0,"No","Yes"))</f>
        <v>N/A</v>
      </c>
      <c r="I6" s="6">
        <v>122.5</v>
      </c>
      <c r="J6" s="6">
        <v>-10.4</v>
      </c>
      <c r="K6" s="112" t="str">
        <f t="shared" ref="K6:K35" si="0">IF(J6="Div by 0", "N/A", IF(J6="N/A","N/A", IF(J6&gt;30, "No", IF(J6&lt;-30, "No", "Yes"))))</f>
        <v>Yes</v>
      </c>
    </row>
    <row r="7" spans="1:11" x14ac:dyDescent="0.2">
      <c r="A7" s="108" t="s">
        <v>438</v>
      </c>
      <c r="B7" s="73" t="s">
        <v>213</v>
      </c>
      <c r="C7" s="5">
        <v>6.7870231999999997E-3</v>
      </c>
      <c r="D7" s="5" t="str">
        <f t="shared" ref="D7:D17" si="1">IF(OR($B7="N/A",$C7="N/A"),"N/A",IF(C7&lt;0,"No","Yes"))</f>
        <v>N/A</v>
      </c>
      <c r="E7" s="5">
        <v>2.7449903899999999E-2</v>
      </c>
      <c r="F7" s="5" t="str">
        <f t="shared" ref="F7:F17" si="2">IF($B7="N/A","N/A",IF(E7&lt;0,"No","Yes"))</f>
        <v>N/A</v>
      </c>
      <c r="G7" s="5">
        <v>0.1180396341</v>
      </c>
      <c r="H7" s="5" t="str">
        <f t="shared" ref="H7:H17" si="3">IF($B7="N/A","N/A",IF(G7&lt;0,"No","Yes"))</f>
        <v>N/A</v>
      </c>
      <c r="I7" s="6">
        <v>304.39999999999998</v>
      </c>
      <c r="J7" s="6">
        <v>330</v>
      </c>
      <c r="K7" s="112" t="str">
        <f t="shared" si="0"/>
        <v>No</v>
      </c>
    </row>
    <row r="8" spans="1:11" x14ac:dyDescent="0.2">
      <c r="A8" s="108" t="s">
        <v>439</v>
      </c>
      <c r="B8" s="73" t="s">
        <v>213</v>
      </c>
      <c r="C8" s="5">
        <v>9.5787520927000003</v>
      </c>
      <c r="D8" s="5" t="str">
        <f t="shared" si="1"/>
        <v>N/A</v>
      </c>
      <c r="E8" s="5">
        <v>6.8340094142999996</v>
      </c>
      <c r="F8" s="5" t="str">
        <f t="shared" si="2"/>
        <v>N/A</v>
      </c>
      <c r="G8" s="5">
        <v>11.869793204</v>
      </c>
      <c r="H8" s="5" t="str">
        <f t="shared" si="3"/>
        <v>N/A</v>
      </c>
      <c r="I8" s="6">
        <v>-28.7</v>
      </c>
      <c r="J8" s="6">
        <v>73.69</v>
      </c>
      <c r="K8" s="112" t="str">
        <f t="shared" si="0"/>
        <v>No</v>
      </c>
    </row>
    <row r="9" spans="1:11" x14ac:dyDescent="0.2">
      <c r="A9" s="108" t="s">
        <v>440</v>
      </c>
      <c r="B9" s="73" t="s">
        <v>213</v>
      </c>
      <c r="C9" s="5">
        <v>41.310347948</v>
      </c>
      <c r="D9" s="5" t="str">
        <f t="shared" si="1"/>
        <v>N/A</v>
      </c>
      <c r="E9" s="5">
        <v>30.8760586</v>
      </c>
      <c r="F9" s="5" t="str">
        <f t="shared" si="2"/>
        <v>N/A</v>
      </c>
      <c r="G9" s="5">
        <v>35.336980455000003</v>
      </c>
      <c r="H9" s="5" t="str">
        <f t="shared" si="3"/>
        <v>N/A</v>
      </c>
      <c r="I9" s="6">
        <v>-25.3</v>
      </c>
      <c r="J9" s="6">
        <v>14.45</v>
      </c>
      <c r="K9" s="112" t="str">
        <f t="shared" si="0"/>
        <v>Yes</v>
      </c>
    </row>
    <row r="10" spans="1:11" x14ac:dyDescent="0.2">
      <c r="A10" s="108" t="s">
        <v>441</v>
      </c>
      <c r="B10" s="73" t="s">
        <v>213</v>
      </c>
      <c r="C10" s="5">
        <v>45.701551965999997</v>
      </c>
      <c r="D10" s="5" t="str">
        <f t="shared" si="1"/>
        <v>N/A</v>
      </c>
      <c r="E10" s="5">
        <v>49.680259452000001</v>
      </c>
      <c r="F10" s="5" t="str">
        <f t="shared" si="2"/>
        <v>N/A</v>
      </c>
      <c r="G10" s="5">
        <v>48.945588268999998</v>
      </c>
      <c r="H10" s="5" t="str">
        <f t="shared" si="3"/>
        <v>N/A</v>
      </c>
      <c r="I10" s="6">
        <v>8.7059999999999995</v>
      </c>
      <c r="J10" s="6">
        <v>-1.48</v>
      </c>
      <c r="K10" s="112" t="str">
        <f t="shared" si="0"/>
        <v>Yes</v>
      </c>
    </row>
    <row r="11" spans="1:11" x14ac:dyDescent="0.2">
      <c r="A11" s="109" t="s">
        <v>324</v>
      </c>
      <c r="B11" s="73" t="s">
        <v>213</v>
      </c>
      <c r="C11" s="5">
        <v>0</v>
      </c>
      <c r="D11" s="5" t="str">
        <f t="shared" si="1"/>
        <v>N/A</v>
      </c>
      <c r="E11" s="5">
        <v>0</v>
      </c>
      <c r="F11" s="5" t="str">
        <f t="shared" si="2"/>
        <v>N/A</v>
      </c>
      <c r="G11" s="5">
        <v>95.603023630999999</v>
      </c>
      <c r="H11" s="5" t="str">
        <f t="shared" si="3"/>
        <v>N/A</v>
      </c>
      <c r="I11" s="6" t="s">
        <v>1749</v>
      </c>
      <c r="J11" s="6" t="s">
        <v>1749</v>
      </c>
      <c r="K11" s="112" t="str">
        <f t="shared" si="0"/>
        <v>N/A</v>
      </c>
    </row>
    <row r="12" spans="1:11" x14ac:dyDescent="0.2">
      <c r="A12" s="109" t="s">
        <v>310</v>
      </c>
      <c r="B12" s="73" t="s">
        <v>213</v>
      </c>
      <c r="C12" s="5">
        <v>37.656667118999998</v>
      </c>
      <c r="D12" s="5" t="str">
        <f t="shared" si="1"/>
        <v>N/A</v>
      </c>
      <c r="E12" s="5">
        <v>15.381096166000001</v>
      </c>
      <c r="F12" s="5" t="str">
        <f t="shared" si="2"/>
        <v>N/A</v>
      </c>
      <c r="G12" s="5">
        <v>20.473066533000001</v>
      </c>
      <c r="H12" s="5" t="str">
        <f t="shared" si="3"/>
        <v>N/A</v>
      </c>
      <c r="I12" s="6">
        <v>-59.2</v>
      </c>
      <c r="J12" s="6">
        <v>33.11</v>
      </c>
      <c r="K12" s="112" t="str">
        <f t="shared" si="0"/>
        <v>No</v>
      </c>
    </row>
    <row r="13" spans="1:11" x14ac:dyDescent="0.2">
      <c r="A13" s="109" t="s">
        <v>827</v>
      </c>
      <c r="B13" s="73" t="s">
        <v>213</v>
      </c>
      <c r="C13" s="5">
        <v>1.1331931511</v>
      </c>
      <c r="D13" s="5" t="str">
        <f t="shared" si="1"/>
        <v>N/A</v>
      </c>
      <c r="E13" s="5">
        <v>1.2905677837</v>
      </c>
      <c r="F13" s="5" t="str">
        <f t="shared" si="2"/>
        <v>N/A</v>
      </c>
      <c r="G13" s="5">
        <v>1.0837676017</v>
      </c>
      <c r="H13" s="5" t="str">
        <f t="shared" si="3"/>
        <v>N/A</v>
      </c>
      <c r="I13" s="6">
        <v>13.89</v>
      </c>
      <c r="J13" s="6">
        <v>-16</v>
      </c>
      <c r="K13" s="112" t="str">
        <f t="shared" si="0"/>
        <v>Yes</v>
      </c>
    </row>
    <row r="14" spans="1:11" x14ac:dyDescent="0.2">
      <c r="A14" s="109" t="s">
        <v>311</v>
      </c>
      <c r="B14" s="73" t="s">
        <v>213</v>
      </c>
      <c r="C14" s="5">
        <v>33.849147096999999</v>
      </c>
      <c r="D14" s="5" t="str">
        <f t="shared" si="1"/>
        <v>N/A</v>
      </c>
      <c r="E14" s="5">
        <v>83.872673112000001</v>
      </c>
      <c r="F14" s="5" t="str">
        <f t="shared" si="2"/>
        <v>N/A</v>
      </c>
      <c r="G14" s="5">
        <v>90.697568837999995</v>
      </c>
      <c r="H14" s="5" t="str">
        <f t="shared" si="3"/>
        <v>N/A</v>
      </c>
      <c r="I14" s="6">
        <v>147.80000000000001</v>
      </c>
      <c r="J14" s="6">
        <v>8.1370000000000005</v>
      </c>
      <c r="K14" s="112" t="str">
        <f t="shared" si="0"/>
        <v>Yes</v>
      </c>
    </row>
    <row r="15" spans="1:11" x14ac:dyDescent="0.2">
      <c r="A15" s="109" t="s">
        <v>828</v>
      </c>
      <c r="B15" s="73" t="s">
        <v>213</v>
      </c>
      <c r="C15" s="5">
        <v>3.6252506349</v>
      </c>
      <c r="D15" s="5" t="str">
        <f t="shared" si="1"/>
        <v>N/A</v>
      </c>
      <c r="E15" s="5">
        <v>1.9385803291999999</v>
      </c>
      <c r="F15" s="5" t="str">
        <f t="shared" si="2"/>
        <v>N/A</v>
      </c>
      <c r="G15" s="5">
        <v>1.9520085095999999</v>
      </c>
      <c r="H15" s="5" t="str">
        <f t="shared" si="3"/>
        <v>N/A</v>
      </c>
      <c r="I15" s="6">
        <v>-46.5</v>
      </c>
      <c r="J15" s="6">
        <v>0.69269999999999998</v>
      </c>
      <c r="K15" s="112" t="str">
        <f t="shared" si="0"/>
        <v>Yes</v>
      </c>
    </row>
    <row r="16" spans="1:11" x14ac:dyDescent="0.2">
      <c r="A16" s="109" t="s">
        <v>837</v>
      </c>
      <c r="B16" s="73" t="s">
        <v>213</v>
      </c>
      <c r="C16" s="5">
        <v>2.1717116873000002</v>
      </c>
      <c r="D16" s="5" t="str">
        <f t="shared" si="1"/>
        <v>N/A</v>
      </c>
      <c r="E16" s="5">
        <v>1.6190156668</v>
      </c>
      <c r="F16" s="5" t="str">
        <f t="shared" si="2"/>
        <v>N/A</v>
      </c>
      <c r="G16" s="5">
        <v>1.7531723152000001</v>
      </c>
      <c r="H16" s="5" t="str">
        <f t="shared" si="3"/>
        <v>N/A</v>
      </c>
      <c r="I16" s="6">
        <v>-25.4</v>
      </c>
      <c r="J16" s="6">
        <v>8.2859999999999996</v>
      </c>
      <c r="K16" s="112" t="str">
        <f t="shared" si="0"/>
        <v>Yes</v>
      </c>
    </row>
    <row r="17" spans="1:11" x14ac:dyDescent="0.2">
      <c r="A17" s="109" t="s">
        <v>830</v>
      </c>
      <c r="B17" s="73" t="s">
        <v>213</v>
      </c>
      <c r="C17" s="5" t="s">
        <v>1749</v>
      </c>
      <c r="D17" s="5" t="str">
        <f t="shared" si="1"/>
        <v>N/A</v>
      </c>
      <c r="E17" s="5" t="s">
        <v>1749</v>
      </c>
      <c r="F17" s="5" t="str">
        <f t="shared" si="2"/>
        <v>N/A</v>
      </c>
      <c r="G17" s="5" t="s">
        <v>1749</v>
      </c>
      <c r="H17" s="5" t="str">
        <f t="shared" si="3"/>
        <v>N/A</v>
      </c>
      <c r="I17" s="6" t="s">
        <v>1749</v>
      </c>
      <c r="J17" s="6" t="s">
        <v>1749</v>
      </c>
      <c r="K17" s="112" t="str">
        <f t="shared" si="0"/>
        <v>N/A</v>
      </c>
    </row>
    <row r="18" spans="1:11" x14ac:dyDescent="0.2">
      <c r="A18" s="108" t="s">
        <v>312</v>
      </c>
      <c r="B18" s="22" t="s">
        <v>223</v>
      </c>
      <c r="C18" s="5">
        <v>100</v>
      </c>
      <c r="D18" s="5" t="str">
        <f>IF(OR($B18="N/A",$C18="N/A"),"N/A",IF(C18&gt;100,"No",IF(C18&lt;98,"No","Yes")))</f>
        <v>Yes</v>
      </c>
      <c r="E18" s="5">
        <v>100</v>
      </c>
      <c r="F18" s="5" t="str">
        <f>IF(OR($B18="N/A",$E18="N/A"),"N/A",IF(E18&gt;100,"No",IF(E18&lt;98,"No","Yes")))</f>
        <v>Yes</v>
      </c>
      <c r="G18" s="5">
        <v>100</v>
      </c>
      <c r="H18" s="5" t="str">
        <f>IF($B18="N/A","N/A",IF(G18&gt;100,"No",IF(G18&lt;98,"No","Yes")))</f>
        <v>Yes</v>
      </c>
      <c r="I18" s="6">
        <v>0</v>
      </c>
      <c r="J18" s="6">
        <v>0</v>
      </c>
      <c r="K18" s="112" t="str">
        <f t="shared" si="0"/>
        <v>Yes</v>
      </c>
    </row>
    <row r="19" spans="1:11" x14ac:dyDescent="0.2">
      <c r="A19" s="108" t="s">
        <v>31</v>
      </c>
      <c r="B19" s="22" t="s">
        <v>214</v>
      </c>
      <c r="C19" s="5">
        <v>100</v>
      </c>
      <c r="D19" s="5" t="str">
        <f>IF(OR($B19="N/A",$C19="N/A"),"N/A",IF(C19&gt;100,"No",IF(C19&lt;95,"No","Yes")))</f>
        <v>Yes</v>
      </c>
      <c r="E19" s="5">
        <v>100</v>
      </c>
      <c r="F19" s="5" t="str">
        <f>IF(OR($B19="N/A",$E19="N/A"),"N/A",IF(E19&gt;100,"No",IF(E19&lt;98,"No","Yes")))</f>
        <v>Yes</v>
      </c>
      <c r="G19" s="5">
        <v>100</v>
      </c>
      <c r="H19" s="5" t="str">
        <f>IF($B19="N/A","N/A",IF(G19&gt;100,"No",IF(G19&lt;95,"No","Yes")))</f>
        <v>Yes</v>
      </c>
      <c r="I19" s="6">
        <v>0</v>
      </c>
      <c r="J19" s="6">
        <v>0</v>
      </c>
      <c r="K19" s="112" t="str">
        <f t="shared" si="0"/>
        <v>Yes</v>
      </c>
    </row>
    <row r="20" spans="1:11" x14ac:dyDescent="0.2">
      <c r="A20" s="109" t="s">
        <v>313</v>
      </c>
      <c r="B20" s="73" t="s">
        <v>213</v>
      </c>
      <c r="C20" s="5">
        <v>99.470612188999993</v>
      </c>
      <c r="D20" s="5" t="str">
        <f t="shared" ref="D20:D35" si="4">IF(OR($B20="N/A",$C20="N/A"),"N/A",IF(C20&lt;0,"No","Yes"))</f>
        <v>N/A</v>
      </c>
      <c r="E20" s="5">
        <v>99.730584276000002</v>
      </c>
      <c r="F20" s="5" t="str">
        <f t="shared" ref="F20:F34" si="5">IF($B20="N/A","N/A",IF(E20&lt;0,"No","Yes"))</f>
        <v>N/A</v>
      </c>
      <c r="G20" s="5">
        <v>99.943250176000006</v>
      </c>
      <c r="H20" s="5" t="str">
        <f t="shared" ref="H20:H35" si="6">IF($B20="N/A","N/A",IF(G20&lt;0,"No","Yes"))</f>
        <v>N/A</v>
      </c>
      <c r="I20" s="6">
        <v>0.26140000000000002</v>
      </c>
      <c r="J20" s="6">
        <v>0.2132</v>
      </c>
      <c r="K20" s="112" t="str">
        <f t="shared" si="0"/>
        <v>Yes</v>
      </c>
    </row>
    <row r="21" spans="1:11" x14ac:dyDescent="0.2">
      <c r="A21" s="109" t="s">
        <v>838</v>
      </c>
      <c r="B21" s="73" t="s">
        <v>213</v>
      </c>
      <c r="C21" s="5">
        <v>26.917334057000001</v>
      </c>
      <c r="D21" s="5" t="str">
        <f t="shared" si="4"/>
        <v>N/A</v>
      </c>
      <c r="E21" s="5">
        <v>84.748020049000004</v>
      </c>
      <c r="F21" s="5" t="str">
        <f t="shared" si="5"/>
        <v>N/A</v>
      </c>
      <c r="G21" s="5">
        <v>79.139899666000005</v>
      </c>
      <c r="H21" s="5" t="str">
        <f t="shared" si="6"/>
        <v>N/A</v>
      </c>
      <c r="I21" s="6">
        <v>214.8</v>
      </c>
      <c r="J21" s="6">
        <v>-6.62</v>
      </c>
      <c r="K21" s="112" t="str">
        <f t="shared" si="0"/>
        <v>Yes</v>
      </c>
    </row>
    <row r="22" spans="1:11" x14ac:dyDescent="0.2">
      <c r="A22" s="109" t="s">
        <v>314</v>
      </c>
      <c r="B22" s="73" t="s">
        <v>213</v>
      </c>
      <c r="C22" s="5">
        <v>100</v>
      </c>
      <c r="D22" s="5" t="str">
        <f t="shared" si="4"/>
        <v>N/A</v>
      </c>
      <c r="E22" s="5">
        <v>100</v>
      </c>
      <c r="F22" s="5" t="str">
        <f t="shared" si="5"/>
        <v>N/A</v>
      </c>
      <c r="G22" s="5">
        <v>100</v>
      </c>
      <c r="H22" s="5" t="str">
        <f t="shared" si="6"/>
        <v>N/A</v>
      </c>
      <c r="I22" s="6">
        <v>0</v>
      </c>
      <c r="J22" s="6">
        <v>0</v>
      </c>
      <c r="K22" s="112" t="str">
        <f t="shared" si="0"/>
        <v>Yes</v>
      </c>
    </row>
    <row r="23" spans="1:11" x14ac:dyDescent="0.2">
      <c r="A23" s="109" t="s">
        <v>831</v>
      </c>
      <c r="B23" s="73" t="s">
        <v>213</v>
      </c>
      <c r="C23" s="5">
        <v>2.4366770733999998</v>
      </c>
      <c r="D23" s="5" t="str">
        <f t="shared" si="4"/>
        <v>N/A</v>
      </c>
      <c r="E23" s="5">
        <v>2.2617399171999999</v>
      </c>
      <c r="F23" s="5" t="str">
        <f t="shared" si="5"/>
        <v>N/A</v>
      </c>
      <c r="G23" s="5">
        <v>2.4589812271999998</v>
      </c>
      <c r="H23" s="5" t="str">
        <f t="shared" si="6"/>
        <v>N/A</v>
      </c>
      <c r="I23" s="6">
        <v>-7.18</v>
      </c>
      <c r="J23" s="6">
        <v>8.7210000000000001</v>
      </c>
      <c r="K23" s="112" t="str">
        <f t="shared" si="0"/>
        <v>Yes</v>
      </c>
    </row>
    <row r="24" spans="1:11" x14ac:dyDescent="0.2">
      <c r="A24" s="109" t="s">
        <v>315</v>
      </c>
      <c r="B24" s="73" t="s">
        <v>213</v>
      </c>
      <c r="C24" s="5">
        <v>6.0766481155000003</v>
      </c>
      <c r="D24" s="5" t="str">
        <f t="shared" si="4"/>
        <v>N/A</v>
      </c>
      <c r="E24" s="5">
        <v>5.6638301766000003</v>
      </c>
      <c r="F24" s="5" t="str">
        <f t="shared" si="5"/>
        <v>N/A</v>
      </c>
      <c r="G24" s="5">
        <v>5.1449390506999997</v>
      </c>
      <c r="H24" s="5" t="str">
        <f t="shared" si="6"/>
        <v>N/A</v>
      </c>
      <c r="I24" s="6">
        <v>-6.79</v>
      </c>
      <c r="J24" s="6">
        <v>-9.16</v>
      </c>
      <c r="K24" s="112" t="str">
        <f t="shared" si="0"/>
        <v>Yes</v>
      </c>
    </row>
    <row r="25" spans="1:11" x14ac:dyDescent="0.2">
      <c r="A25" s="109" t="s">
        <v>316</v>
      </c>
      <c r="B25" s="73" t="s">
        <v>213</v>
      </c>
      <c r="C25" s="5">
        <v>26.953531514000002</v>
      </c>
      <c r="D25" s="5" t="str">
        <f t="shared" si="4"/>
        <v>N/A</v>
      </c>
      <c r="E25" s="5">
        <v>39.521761673999997</v>
      </c>
      <c r="F25" s="5" t="str">
        <f t="shared" si="5"/>
        <v>N/A</v>
      </c>
      <c r="G25" s="5">
        <v>39.442262728999999</v>
      </c>
      <c r="H25" s="5" t="str">
        <f t="shared" si="6"/>
        <v>N/A</v>
      </c>
      <c r="I25" s="6">
        <v>46.63</v>
      </c>
      <c r="J25" s="6">
        <v>-0.20100000000000001</v>
      </c>
      <c r="K25" s="112" t="str">
        <f t="shared" si="0"/>
        <v>Yes</v>
      </c>
    </row>
    <row r="26" spans="1:11" x14ac:dyDescent="0.2">
      <c r="A26" s="109" t="s">
        <v>317</v>
      </c>
      <c r="B26" s="73" t="s">
        <v>213</v>
      </c>
      <c r="C26" s="5">
        <v>66.969820369999994</v>
      </c>
      <c r="D26" s="5" t="str">
        <f t="shared" si="4"/>
        <v>N/A</v>
      </c>
      <c r="E26" s="5">
        <v>54.814408149999998</v>
      </c>
      <c r="F26" s="5" t="str">
        <f t="shared" si="5"/>
        <v>N/A</v>
      </c>
      <c r="G26" s="5">
        <v>55.412798219999999</v>
      </c>
      <c r="H26" s="5" t="str">
        <f t="shared" si="6"/>
        <v>N/A</v>
      </c>
      <c r="I26" s="6">
        <v>-18.2</v>
      </c>
      <c r="J26" s="6">
        <v>1.0920000000000001</v>
      </c>
      <c r="K26" s="112" t="str">
        <f t="shared" si="0"/>
        <v>Yes</v>
      </c>
    </row>
    <row r="27" spans="1:11" x14ac:dyDescent="0.2">
      <c r="A27" s="109" t="s">
        <v>318</v>
      </c>
      <c r="B27" s="73" t="s">
        <v>213</v>
      </c>
      <c r="C27" s="5">
        <v>79.204560880000002</v>
      </c>
      <c r="D27" s="5" t="str">
        <f t="shared" si="4"/>
        <v>N/A</v>
      </c>
      <c r="E27" s="5">
        <v>92.588525939999997</v>
      </c>
      <c r="F27" s="5" t="str">
        <f t="shared" si="5"/>
        <v>N/A</v>
      </c>
      <c r="G27" s="5">
        <v>86.757996050000003</v>
      </c>
      <c r="H27" s="5" t="str">
        <f t="shared" si="6"/>
        <v>N/A</v>
      </c>
      <c r="I27" s="6">
        <v>16.899999999999999</v>
      </c>
      <c r="J27" s="6">
        <v>-6.3</v>
      </c>
      <c r="K27" s="112" t="str">
        <f t="shared" si="0"/>
        <v>Yes</v>
      </c>
    </row>
    <row r="28" spans="1:11" x14ac:dyDescent="0.2">
      <c r="A28" s="109" t="s">
        <v>835</v>
      </c>
      <c r="B28" s="73" t="s">
        <v>213</v>
      </c>
      <c r="C28" s="5">
        <v>1.3399600114000001</v>
      </c>
      <c r="D28" s="5" t="str">
        <f t="shared" si="4"/>
        <v>N/A</v>
      </c>
      <c r="E28" s="5">
        <v>1.9146929318999999</v>
      </c>
      <c r="F28" s="5" t="str">
        <f t="shared" si="5"/>
        <v>N/A</v>
      </c>
      <c r="G28" s="5">
        <v>1.9308468190000001</v>
      </c>
      <c r="H28" s="5" t="str">
        <f t="shared" si="6"/>
        <v>N/A</v>
      </c>
      <c r="I28" s="6">
        <v>42.89</v>
      </c>
      <c r="J28" s="6">
        <v>0.84370000000000001</v>
      </c>
      <c r="K28" s="112" t="str">
        <f t="shared" si="0"/>
        <v>Yes</v>
      </c>
    </row>
    <row r="29" spans="1:11" x14ac:dyDescent="0.2">
      <c r="A29" s="109" t="s">
        <v>319</v>
      </c>
      <c r="B29" s="73" t="s">
        <v>213</v>
      </c>
      <c r="C29" s="5">
        <v>76.466723793</v>
      </c>
      <c r="D29" s="5" t="str">
        <f t="shared" si="4"/>
        <v>N/A</v>
      </c>
      <c r="E29" s="5">
        <v>82.838664339000005</v>
      </c>
      <c r="F29" s="5" t="str">
        <f t="shared" si="5"/>
        <v>N/A</v>
      </c>
      <c r="G29" s="5">
        <v>89.071023953999998</v>
      </c>
      <c r="H29" s="5" t="str">
        <f t="shared" si="6"/>
        <v>N/A</v>
      </c>
      <c r="I29" s="6">
        <v>8.3330000000000002</v>
      </c>
      <c r="J29" s="6">
        <v>7.5229999999999997</v>
      </c>
      <c r="K29" s="112" t="str">
        <f t="shared" si="0"/>
        <v>Yes</v>
      </c>
    </row>
    <row r="30" spans="1:11" x14ac:dyDescent="0.2">
      <c r="A30" s="109" t="s">
        <v>836</v>
      </c>
      <c r="B30" s="73" t="s">
        <v>213</v>
      </c>
      <c r="C30" s="5">
        <v>23.213367608999999</v>
      </c>
      <c r="D30" s="5" t="str">
        <f t="shared" si="4"/>
        <v>N/A</v>
      </c>
      <c r="E30" s="5">
        <v>10.295264135</v>
      </c>
      <c r="F30" s="5" t="str">
        <f t="shared" si="5"/>
        <v>N/A</v>
      </c>
      <c r="G30" s="5">
        <v>2.6177736496000001</v>
      </c>
      <c r="H30" s="5" t="str">
        <f t="shared" si="6"/>
        <v>N/A</v>
      </c>
      <c r="I30" s="6">
        <v>-55.6</v>
      </c>
      <c r="J30" s="6">
        <v>-74.599999999999994</v>
      </c>
      <c r="K30" s="112" t="str">
        <f t="shared" si="0"/>
        <v>No</v>
      </c>
    </row>
    <row r="31" spans="1:11" x14ac:dyDescent="0.2">
      <c r="A31" s="108" t="s">
        <v>320</v>
      </c>
      <c r="B31" s="22" t="s">
        <v>213</v>
      </c>
      <c r="C31" s="5">
        <v>100</v>
      </c>
      <c r="D31" s="5" t="str">
        <f t="shared" si="4"/>
        <v>N/A</v>
      </c>
      <c r="E31" s="5">
        <v>100</v>
      </c>
      <c r="F31" s="5" t="str">
        <f t="shared" si="5"/>
        <v>N/A</v>
      </c>
      <c r="G31" s="5">
        <v>92.798707497999999</v>
      </c>
      <c r="H31" s="5" t="str">
        <f t="shared" si="6"/>
        <v>N/A</v>
      </c>
      <c r="I31" s="6">
        <v>0</v>
      </c>
      <c r="J31" s="6">
        <v>-7.2</v>
      </c>
      <c r="K31" s="112" t="str">
        <f t="shared" si="0"/>
        <v>Yes</v>
      </c>
    </row>
    <row r="32" spans="1:11" x14ac:dyDescent="0.2">
      <c r="A32" s="108" t="s">
        <v>321</v>
      </c>
      <c r="B32" s="22" t="s">
        <v>213</v>
      </c>
      <c r="C32" s="5">
        <v>100</v>
      </c>
      <c r="D32" s="5" t="str">
        <f t="shared" si="4"/>
        <v>N/A</v>
      </c>
      <c r="E32" s="5">
        <v>99.989334471000006</v>
      </c>
      <c r="F32" s="5" t="str">
        <f t="shared" si="5"/>
        <v>N/A</v>
      </c>
      <c r="G32" s="5">
        <v>100</v>
      </c>
      <c r="H32" s="5" t="str">
        <f t="shared" si="6"/>
        <v>N/A</v>
      </c>
      <c r="I32" s="6">
        <v>-1.0999999999999999E-2</v>
      </c>
      <c r="J32" s="6">
        <v>1.0699999999999999E-2</v>
      </c>
      <c r="K32" s="112" t="str">
        <f t="shared" si="0"/>
        <v>Yes</v>
      </c>
    </row>
    <row r="33" spans="1:11" x14ac:dyDescent="0.2">
      <c r="A33" s="109" t="s">
        <v>322</v>
      </c>
      <c r="B33" s="73" t="s">
        <v>213</v>
      </c>
      <c r="C33" s="5">
        <v>37.493778562000003</v>
      </c>
      <c r="D33" s="5" t="str">
        <f t="shared" si="4"/>
        <v>N/A</v>
      </c>
      <c r="E33" s="5">
        <v>85.736216589999998</v>
      </c>
      <c r="F33" s="5" t="str">
        <f t="shared" si="5"/>
        <v>N/A</v>
      </c>
      <c r="G33" s="5">
        <v>79.427053775999994</v>
      </c>
      <c r="H33" s="5" t="str">
        <f t="shared" si="6"/>
        <v>N/A</v>
      </c>
      <c r="I33" s="6">
        <v>128.69999999999999</v>
      </c>
      <c r="J33" s="6">
        <v>-7.36</v>
      </c>
      <c r="K33" s="112" t="str">
        <f t="shared" si="0"/>
        <v>Yes</v>
      </c>
    </row>
    <row r="34" spans="1:11" x14ac:dyDescent="0.2">
      <c r="A34" s="109" t="s">
        <v>323</v>
      </c>
      <c r="B34" s="73" t="s">
        <v>213</v>
      </c>
      <c r="C34" s="5">
        <v>17.510519886000001</v>
      </c>
      <c r="D34" s="5" t="str">
        <f t="shared" si="4"/>
        <v>N/A</v>
      </c>
      <c r="E34" s="5">
        <v>7.3321743373999997</v>
      </c>
      <c r="F34" s="5" t="str">
        <f t="shared" si="5"/>
        <v>N/A</v>
      </c>
      <c r="G34" s="5">
        <v>5.308378544</v>
      </c>
      <c r="H34" s="5" t="str">
        <f t="shared" si="6"/>
        <v>N/A</v>
      </c>
      <c r="I34" s="6">
        <v>-58.1</v>
      </c>
      <c r="J34" s="6">
        <v>-27.6</v>
      </c>
      <c r="K34" s="112" t="str">
        <f t="shared" si="0"/>
        <v>Yes</v>
      </c>
    </row>
    <row r="35" spans="1:11" ht="25.5" x14ac:dyDescent="0.2">
      <c r="A35" s="109" t="s">
        <v>370</v>
      </c>
      <c r="B35" s="73" t="s">
        <v>213</v>
      </c>
      <c r="C35" s="5">
        <v>15.356771187</v>
      </c>
      <c r="D35" s="5" t="str">
        <f t="shared" si="4"/>
        <v>N/A</v>
      </c>
      <c r="E35" s="5">
        <v>5.9627291303999996</v>
      </c>
      <c r="F35" s="5" t="str">
        <f>IF($B35="N/A","N/A",IF(E35&lt;0,"No","Yes"))</f>
        <v>N/A</v>
      </c>
      <c r="G35" s="5">
        <v>5.2334687761999996</v>
      </c>
      <c r="H35" s="5" t="str">
        <f t="shared" si="6"/>
        <v>N/A</v>
      </c>
      <c r="I35" s="6">
        <v>-61.2</v>
      </c>
      <c r="J35" s="6">
        <v>-12.2</v>
      </c>
      <c r="K35" s="112" t="str">
        <f t="shared" si="0"/>
        <v>Yes</v>
      </c>
    </row>
    <row r="36" spans="1:11" x14ac:dyDescent="0.2">
      <c r="A36" s="110" t="s">
        <v>374</v>
      </c>
      <c r="B36" s="1" t="s">
        <v>213</v>
      </c>
      <c r="C36" s="4">
        <v>35.473507986000001</v>
      </c>
      <c r="D36" s="5" t="str">
        <f t="shared" ref="D36:D39" si="7">IF($B36="N/A","N/A",IF(C36&lt;0,"No","Yes"))</f>
        <v>N/A</v>
      </c>
      <c r="E36" s="4">
        <v>84.406421244000001</v>
      </c>
      <c r="F36" s="5" t="str">
        <f t="shared" ref="F36:F39" si="8">IF($B36="N/A","N/A",IF(E36&lt;0,"No","Yes"))</f>
        <v>N/A</v>
      </c>
      <c r="G36" s="4">
        <v>93.498740154000004</v>
      </c>
      <c r="H36" s="5" t="str">
        <f t="shared" ref="H36:H39" si="9">IF($B36="N/A","N/A",IF(G36&lt;0,"No","Yes"))</f>
        <v>N/A</v>
      </c>
      <c r="I36" s="6">
        <v>137.9</v>
      </c>
      <c r="J36" s="6">
        <v>10.77</v>
      </c>
      <c r="K36" s="112" t="str">
        <f>IF(J36="Div by 0", "N/A", IF(J36="N/A","N/A", IF(J36&gt;30, "No", IF(J36&lt;-30, "No", "Yes"))))</f>
        <v>Yes</v>
      </c>
    </row>
    <row r="37" spans="1:11" x14ac:dyDescent="0.2">
      <c r="A37" s="110" t="s">
        <v>375</v>
      </c>
      <c r="B37" s="1" t="s">
        <v>213</v>
      </c>
      <c r="C37" s="4">
        <v>1.827971585</v>
      </c>
      <c r="D37" s="5" t="str">
        <f t="shared" si="7"/>
        <v>N/A</v>
      </c>
      <c r="E37" s="4">
        <v>1.0766462317000001</v>
      </c>
      <c r="F37" s="5" t="str">
        <f t="shared" si="8"/>
        <v>N/A</v>
      </c>
      <c r="G37" s="4">
        <v>2.2052981636000002</v>
      </c>
      <c r="H37" s="5" t="str">
        <f t="shared" si="9"/>
        <v>N/A</v>
      </c>
      <c r="I37" s="6">
        <v>-41.1</v>
      </c>
      <c r="J37" s="6">
        <v>104.8</v>
      </c>
      <c r="K37" s="112" t="str">
        <f>IF(J37="Div by 0", "N/A", IF(J37="N/A","N/A", IF(J37&gt;30, "No", IF(J37&lt;-30, "No", "Yes"))))</f>
        <v>No</v>
      </c>
    </row>
    <row r="38" spans="1:11" x14ac:dyDescent="0.2">
      <c r="A38" s="110" t="s">
        <v>376</v>
      </c>
      <c r="B38" s="1" t="s">
        <v>213</v>
      </c>
      <c r="C38" s="4">
        <v>0.1199040767</v>
      </c>
      <c r="D38" s="5" t="str">
        <f t="shared" si="7"/>
        <v>N/A</v>
      </c>
      <c r="E38" s="4">
        <v>0.1667327498</v>
      </c>
      <c r="F38" s="5" t="str">
        <f t="shared" si="8"/>
        <v>N/A</v>
      </c>
      <c r="G38" s="4">
        <v>0.3643338706</v>
      </c>
      <c r="H38" s="5" t="str">
        <f t="shared" si="9"/>
        <v>N/A</v>
      </c>
      <c r="I38" s="6">
        <v>39.06</v>
      </c>
      <c r="J38" s="6">
        <v>118.5</v>
      </c>
      <c r="K38" s="112" t="str">
        <f>IF(J38="Div by 0", "N/A", IF(J38="N/A","N/A", IF(J38&gt;30, "No", IF(J38&lt;-30, "No", "Yes"))))</f>
        <v>No</v>
      </c>
    </row>
    <row r="39" spans="1:11" x14ac:dyDescent="0.2">
      <c r="A39" s="127" t="s">
        <v>377</v>
      </c>
      <c r="B39" s="128" t="s">
        <v>213</v>
      </c>
      <c r="C39" s="125">
        <v>2.4885751800000001E-2</v>
      </c>
      <c r="D39" s="121" t="str">
        <f t="shared" si="7"/>
        <v>N/A</v>
      </c>
      <c r="E39" s="125">
        <v>2.4399914599999999E-2</v>
      </c>
      <c r="F39" s="121" t="str">
        <f t="shared" si="8"/>
        <v>N/A</v>
      </c>
      <c r="G39" s="125">
        <v>7.0369781899999997E-2</v>
      </c>
      <c r="H39" s="121" t="str">
        <f t="shared" si="9"/>
        <v>N/A</v>
      </c>
      <c r="I39" s="122">
        <v>-1.95</v>
      </c>
      <c r="J39" s="122">
        <v>188.4</v>
      </c>
      <c r="K39" s="123" t="str">
        <f>IF(J39="Div by 0", "N/A", IF(J39="N/A","N/A", IF(J39&gt;30, "No", IF(J39&lt;-30, "No", "Yes"))))</f>
        <v>No</v>
      </c>
    </row>
    <row r="40" spans="1:11" x14ac:dyDescent="0.2">
      <c r="A40" s="204" t="s">
        <v>1647</v>
      </c>
      <c r="B40" s="205"/>
      <c r="C40" s="205"/>
      <c r="D40" s="205"/>
      <c r="E40" s="205"/>
      <c r="F40" s="205"/>
      <c r="G40" s="205"/>
      <c r="H40" s="205"/>
      <c r="I40" s="205"/>
      <c r="J40" s="205"/>
      <c r="K40" s="206"/>
    </row>
    <row r="41" spans="1:11" x14ac:dyDescent="0.2">
      <c r="A41" s="193" t="s">
        <v>1645</v>
      </c>
      <c r="B41" s="194"/>
      <c r="C41" s="194"/>
      <c r="D41" s="194"/>
      <c r="E41" s="194"/>
      <c r="F41" s="194"/>
      <c r="G41" s="194"/>
      <c r="H41" s="194"/>
      <c r="I41" s="194"/>
      <c r="J41" s="194"/>
      <c r="K41" s="195"/>
    </row>
    <row r="42" spans="1:11" x14ac:dyDescent="0.2">
      <c r="A42" s="196" t="s">
        <v>1743</v>
      </c>
      <c r="B42" s="196"/>
      <c r="C42" s="196"/>
      <c r="D42" s="196"/>
      <c r="E42" s="196"/>
      <c r="F42" s="196"/>
      <c r="G42" s="196"/>
      <c r="H42" s="196"/>
      <c r="I42" s="196"/>
      <c r="J42" s="196"/>
      <c r="K42" s="197"/>
    </row>
  </sheetData>
  <mergeCells count="7">
    <mergeCell ref="A42:K42"/>
    <mergeCell ref="A1:K1"/>
    <mergeCell ref="A2:K2"/>
    <mergeCell ref="A4:K4"/>
    <mergeCell ref="A40:K40"/>
    <mergeCell ref="A41:K41"/>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15" activePane="bottomRight" state="frozen"/>
      <selection activeCell="L3" sqref="L3"/>
      <selection pane="topRight" activeCell="L3" sqref="L3"/>
      <selection pane="bottomLeft" activeCell="L3" sqref="L3"/>
      <selection pane="bottomRight" activeCell="K25" sqref="A25:K25"/>
    </sheetView>
  </sheetViews>
  <sheetFormatPr defaultRowHeight="12.75" x14ac:dyDescent="0.2"/>
  <cols>
    <col min="1" max="1" width="77.28515625" style="74" customWidth="1"/>
    <col min="2" max="2" width="20"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9.140625" style="13" customWidth="1"/>
    <col min="12" max="16384" width="9.140625" style="13"/>
  </cols>
  <sheetData>
    <row r="1" spans="1:11" s="12" customFormat="1" ht="18.75" customHeight="1" x14ac:dyDescent="0.2">
      <c r="A1" s="184" t="s">
        <v>1710</v>
      </c>
      <c r="B1" s="185"/>
      <c r="C1" s="185"/>
      <c r="D1" s="185"/>
      <c r="E1" s="185"/>
      <c r="F1" s="185"/>
      <c r="G1" s="185"/>
      <c r="H1" s="185"/>
      <c r="I1" s="185"/>
      <c r="J1" s="185"/>
      <c r="K1" s="186"/>
    </row>
    <row r="2" spans="1:11" x14ac:dyDescent="0.2">
      <c r="A2" s="190" t="s">
        <v>1593</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s="14" customFormat="1" ht="65.25" customHeight="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s="16" customFormat="1" x14ac:dyDescent="0.2">
      <c r="A6" s="129" t="s">
        <v>342</v>
      </c>
      <c r="B6" s="5" t="s">
        <v>213</v>
      </c>
      <c r="C6" s="3">
        <v>7</v>
      </c>
      <c r="D6" s="5" t="s">
        <v>213</v>
      </c>
      <c r="E6" s="3">
        <v>7</v>
      </c>
      <c r="F6" s="5" t="s">
        <v>213</v>
      </c>
      <c r="G6" s="3" t="s">
        <v>1747</v>
      </c>
      <c r="H6" s="5" t="s">
        <v>213</v>
      </c>
      <c r="I6" s="96" t="s">
        <v>213</v>
      </c>
      <c r="J6" s="96" t="s">
        <v>213</v>
      </c>
      <c r="K6" s="112" t="s">
        <v>213</v>
      </c>
    </row>
    <row r="7" spans="1:11" s="16" customFormat="1" x14ac:dyDescent="0.2">
      <c r="A7" s="129" t="s">
        <v>12</v>
      </c>
      <c r="B7" s="17" t="s">
        <v>213</v>
      </c>
      <c r="C7" s="18">
        <v>86646</v>
      </c>
      <c r="D7" s="19" t="str">
        <f>IF($B7="N/A","N/A",IF(C7&gt;15,"No",IF(C7&lt;-15,"No","Yes")))</f>
        <v>N/A</v>
      </c>
      <c r="E7" s="18">
        <v>78815</v>
      </c>
      <c r="F7" s="19" t="str">
        <f>IF($B7="N/A","N/A",IF(E7&gt;15,"No",IF(E7&lt;-15,"No","Yes")))</f>
        <v>N/A</v>
      </c>
      <c r="G7" s="18">
        <v>84813</v>
      </c>
      <c r="H7" s="19" t="str">
        <f>IF($B7="N/A","N/A",IF(G7&gt;15,"No",IF(G7&lt;-15,"No","Yes")))</f>
        <v>N/A</v>
      </c>
      <c r="I7" s="20">
        <v>-9.0399999999999991</v>
      </c>
      <c r="J7" s="20">
        <v>7.61</v>
      </c>
      <c r="K7" s="113" t="str">
        <f t="shared" ref="K7:K24" si="0">IF(J7="Div by 0", "N/A", IF(J7="N/A","N/A", IF(J7&gt;30, "No", IF(J7&lt;-30, "No", "Yes"))))</f>
        <v>Yes</v>
      </c>
    </row>
    <row r="8" spans="1:11" x14ac:dyDescent="0.2">
      <c r="A8" s="129" t="s">
        <v>362</v>
      </c>
      <c r="B8" s="17" t="s">
        <v>213</v>
      </c>
      <c r="C8" s="21">
        <v>100</v>
      </c>
      <c r="D8" s="19" t="str">
        <f>IF($B8="N/A","N/A",IF(C8&gt;15,"No",IF(C8&lt;-15,"No","Yes")))</f>
        <v>N/A</v>
      </c>
      <c r="E8" s="21">
        <v>100</v>
      </c>
      <c r="F8" s="19" t="str">
        <f>IF($B8="N/A","N/A",IF(E8&gt;15,"No",IF(E8&lt;-15,"No","Yes")))</f>
        <v>N/A</v>
      </c>
      <c r="G8" s="21">
        <v>98.761982243000006</v>
      </c>
      <c r="H8" s="19" t="str">
        <f>IF($B8="N/A","N/A",IF(G8&gt;15,"No",IF(G8&lt;-15,"No","Yes")))</f>
        <v>N/A</v>
      </c>
      <c r="I8" s="20">
        <v>0</v>
      </c>
      <c r="J8" s="20">
        <v>-1.24</v>
      </c>
      <c r="K8" s="113" t="str">
        <f t="shared" si="0"/>
        <v>Yes</v>
      </c>
    </row>
    <row r="9" spans="1:11" x14ac:dyDescent="0.2">
      <c r="A9" s="129" t="s">
        <v>119</v>
      </c>
      <c r="B9" s="22" t="s">
        <v>213</v>
      </c>
      <c r="C9" s="4">
        <v>0</v>
      </c>
      <c r="D9" s="5" t="str">
        <f>IF($B9="N/A","N/A",IF(C9&gt;15,"No",IF(C9&lt;-15,"No","Yes")))</f>
        <v>N/A</v>
      </c>
      <c r="E9" s="4">
        <v>0</v>
      </c>
      <c r="F9" s="5" t="str">
        <f>IF($B9="N/A","N/A",IF(E9&gt;15,"No",IF(E9&lt;-15,"No","Yes")))</f>
        <v>N/A</v>
      </c>
      <c r="G9" s="4">
        <v>1.2380177566999999</v>
      </c>
      <c r="H9" s="5" t="str">
        <f>IF($B9="N/A","N/A",IF(G9&gt;15,"No",IF(G9&lt;-15,"No","Yes")))</f>
        <v>N/A</v>
      </c>
      <c r="I9" s="6" t="s">
        <v>1749</v>
      </c>
      <c r="J9" s="6" t="s">
        <v>1749</v>
      </c>
      <c r="K9" s="112" t="str">
        <f t="shared" si="0"/>
        <v>N/A</v>
      </c>
    </row>
    <row r="10" spans="1:11" x14ac:dyDescent="0.2">
      <c r="A10" s="129" t="s">
        <v>120</v>
      </c>
      <c r="B10" s="22" t="s">
        <v>213</v>
      </c>
      <c r="C10" s="4">
        <v>0</v>
      </c>
      <c r="D10" s="5" t="str">
        <f>IF($B10="N/A","N/A",IF(C10&gt;15,"No",IF(C10&lt;-15,"No","Yes")))</f>
        <v>N/A</v>
      </c>
      <c r="E10" s="4">
        <v>0</v>
      </c>
      <c r="F10" s="5" t="str">
        <f>IF($B10="N/A","N/A",IF(E10&gt;15,"No",IF(E10&lt;-15,"No","Yes")))</f>
        <v>N/A</v>
      </c>
      <c r="G10" s="4">
        <v>0</v>
      </c>
      <c r="H10" s="5" t="str">
        <f>IF($B10="N/A","N/A",IF(G10&gt;15,"No",IF(G10&lt;-15,"No","Yes")))</f>
        <v>N/A</v>
      </c>
      <c r="I10" s="6" t="s">
        <v>1749</v>
      </c>
      <c r="J10" s="6" t="s">
        <v>1749</v>
      </c>
      <c r="K10" s="112" t="str">
        <f t="shared" si="0"/>
        <v>N/A</v>
      </c>
    </row>
    <row r="11" spans="1:11" x14ac:dyDescent="0.2">
      <c r="A11" s="129" t="s">
        <v>839</v>
      </c>
      <c r="B11" s="22" t="s">
        <v>214</v>
      </c>
      <c r="C11" s="4">
        <v>84.934099669999995</v>
      </c>
      <c r="D11" s="5" t="str">
        <f>IF(OR($B11="N/A",$C11="N/A"),"N/A",IF(C11&gt;100,"No",IF(C11&lt;95,"No","Yes")))</f>
        <v>No</v>
      </c>
      <c r="E11" s="4">
        <v>99.928947535000006</v>
      </c>
      <c r="F11" s="5" t="str">
        <f>IF(OR($B11="N/A",$E11="N/A"),"N/A",IF(E11&gt;100,"No",IF(E11&lt;95,"No","Yes")))</f>
        <v>Yes</v>
      </c>
      <c r="G11" s="4">
        <v>98.724252178</v>
      </c>
      <c r="H11" s="5" t="str">
        <f>IF($B11="N/A","N/A",IF(G11&gt;100,"No",IF(G11&lt;95,"No","Yes")))</f>
        <v>Yes</v>
      </c>
      <c r="I11" s="6">
        <v>17.649999999999999</v>
      </c>
      <c r="J11" s="6">
        <v>-1.21</v>
      </c>
      <c r="K11" s="112" t="str">
        <f t="shared" si="0"/>
        <v>Yes</v>
      </c>
    </row>
    <row r="12" spans="1:11" x14ac:dyDescent="0.2">
      <c r="A12" s="129" t="s">
        <v>348</v>
      </c>
      <c r="B12" s="22" t="s">
        <v>213</v>
      </c>
      <c r="C12" s="4">
        <v>100</v>
      </c>
      <c r="D12" s="5" t="str">
        <f t="shared" ref="D12:D13" si="1">IF(OR($B12="N/A",$C12="N/A"),"N/A",IF(C12&gt;100,"No",IF(C12&lt;95,"No","Yes")))</f>
        <v>N/A</v>
      </c>
      <c r="E12" s="4">
        <v>100</v>
      </c>
      <c r="F12" s="5" t="str">
        <f t="shared" ref="F12:F13" si="2">IF(OR($B12="N/A",$E12="N/A"),"N/A",IF(E12&gt;100,"No",IF(E12&lt;95,"No","Yes")))</f>
        <v>N/A</v>
      </c>
      <c r="G12" s="4">
        <v>59.891796348</v>
      </c>
      <c r="H12" s="5" t="str">
        <f t="shared" ref="H12:H13" si="3">IF($B12="N/A","N/A",IF(G12&gt;100,"No",IF(G12&lt;95,"No","Yes")))</f>
        <v>N/A</v>
      </c>
      <c r="I12" s="6">
        <v>0</v>
      </c>
      <c r="J12" s="6">
        <v>-40.1</v>
      </c>
      <c r="K12" s="112" t="str">
        <f t="shared" si="0"/>
        <v>No</v>
      </c>
    </row>
    <row r="13" spans="1:11" x14ac:dyDescent="0.2">
      <c r="A13" s="129" t="s">
        <v>840</v>
      </c>
      <c r="B13" s="22" t="s">
        <v>214</v>
      </c>
      <c r="C13" s="4">
        <v>84.934099669999995</v>
      </c>
      <c r="D13" s="5" t="str">
        <f t="shared" si="1"/>
        <v>No</v>
      </c>
      <c r="E13" s="4">
        <v>99.911184418999994</v>
      </c>
      <c r="F13" s="5" t="str">
        <f t="shared" si="2"/>
        <v>Yes</v>
      </c>
      <c r="G13" s="4">
        <v>98.688880241999996</v>
      </c>
      <c r="H13" s="5" t="str">
        <f t="shared" si="3"/>
        <v>Yes</v>
      </c>
      <c r="I13" s="6">
        <v>17.63</v>
      </c>
      <c r="J13" s="6">
        <v>-1.22</v>
      </c>
      <c r="K13" s="112" t="str">
        <f t="shared" si="0"/>
        <v>Yes</v>
      </c>
    </row>
    <row r="14" spans="1:11" x14ac:dyDescent="0.2">
      <c r="A14" s="129" t="s">
        <v>13</v>
      </c>
      <c r="B14" s="22" t="s">
        <v>213</v>
      </c>
      <c r="C14" s="23">
        <v>86646</v>
      </c>
      <c r="D14" s="5" t="str">
        <f>IF($B14="N/A","N/A",IF(C14&gt;15,"No",IF(C14&lt;-15,"No","Yes")))</f>
        <v>N/A</v>
      </c>
      <c r="E14" s="23">
        <v>78815</v>
      </c>
      <c r="F14" s="5" t="str">
        <f>IF($B14="N/A","N/A",IF(E14&gt;15,"No",IF(E14&lt;-15,"No","Yes")))</f>
        <v>N/A</v>
      </c>
      <c r="G14" s="23">
        <v>83763</v>
      </c>
      <c r="H14" s="5" t="str">
        <f>IF($B14="N/A","N/A",IF(G14&gt;15,"No",IF(G14&lt;-15,"No","Yes")))</f>
        <v>N/A</v>
      </c>
      <c r="I14" s="6">
        <v>-9.0399999999999991</v>
      </c>
      <c r="J14" s="6">
        <v>6.2779999999999996</v>
      </c>
      <c r="K14" s="112" t="str">
        <f t="shared" si="0"/>
        <v>Yes</v>
      </c>
    </row>
    <row r="15" spans="1:11" x14ac:dyDescent="0.2">
      <c r="A15" s="129" t="s">
        <v>442</v>
      </c>
      <c r="B15" s="22" t="s">
        <v>215</v>
      </c>
      <c r="C15" s="4">
        <v>0.2238995453</v>
      </c>
      <c r="D15" s="5" t="str">
        <f>IF($B15="N/A","N/A",IF(C15&gt;20,"No",IF(C15&lt;5,"No","Yes")))</f>
        <v>No</v>
      </c>
      <c r="E15" s="4">
        <v>0.29055382860000001</v>
      </c>
      <c r="F15" s="5" t="str">
        <f>IF($B15="N/A","N/A",IF(E15&gt;20,"No",IF(E15&lt;5,"No","Yes")))</f>
        <v>No</v>
      </c>
      <c r="G15" s="4">
        <v>0.22683046209999999</v>
      </c>
      <c r="H15" s="5" t="str">
        <f>IF($B15="N/A","N/A",IF(G15&gt;20,"No",IF(G15&lt;5,"No","Yes")))</f>
        <v>No</v>
      </c>
      <c r="I15" s="6">
        <v>29.77</v>
      </c>
      <c r="J15" s="6">
        <v>-21.9</v>
      </c>
      <c r="K15" s="112" t="str">
        <f t="shared" si="0"/>
        <v>Yes</v>
      </c>
    </row>
    <row r="16" spans="1:11" x14ac:dyDescent="0.2">
      <c r="A16" s="129" t="s">
        <v>443</v>
      </c>
      <c r="B16" s="17" t="s">
        <v>213</v>
      </c>
      <c r="C16" s="4">
        <v>99.776100455000005</v>
      </c>
      <c r="D16" s="5" t="str">
        <f>IF($B16="N/A","N/A",IF(C16&gt;15,"No",IF(C16&lt;-15,"No","Yes")))</f>
        <v>N/A</v>
      </c>
      <c r="E16" s="4">
        <v>99.709446170999996</v>
      </c>
      <c r="F16" s="5" t="str">
        <f>IF($B16="N/A","N/A",IF(E16&gt;15,"No",IF(E16&lt;-15,"No","Yes")))</f>
        <v>N/A</v>
      </c>
      <c r="G16" s="4">
        <v>99.773169538000005</v>
      </c>
      <c r="H16" s="5" t="str">
        <f>IF($B16="N/A","N/A",IF(G16&gt;15,"No",IF(G16&lt;-15,"No","Yes")))</f>
        <v>N/A</v>
      </c>
      <c r="I16" s="6">
        <v>-6.7000000000000004E-2</v>
      </c>
      <c r="J16" s="6">
        <v>6.3899999999999998E-2</v>
      </c>
      <c r="K16" s="112" t="str">
        <f t="shared" si="0"/>
        <v>Yes</v>
      </c>
    </row>
    <row r="17" spans="1:11" x14ac:dyDescent="0.2">
      <c r="A17" s="129" t="s">
        <v>444</v>
      </c>
      <c r="B17" s="22" t="s">
        <v>235</v>
      </c>
      <c r="C17" s="4">
        <v>45.831313621</v>
      </c>
      <c r="D17" s="5" t="str">
        <f>IF($B17="N/A","N/A",IF(C17&gt;1,"Yes","No"))</f>
        <v>Yes</v>
      </c>
      <c r="E17" s="4">
        <v>41.219311044999998</v>
      </c>
      <c r="F17" s="5" t="str">
        <f>IF($B17="N/A","N/A",IF(E17&gt;1,"Yes","No"))</f>
        <v>Yes</v>
      </c>
      <c r="G17" s="4">
        <v>25.514845457</v>
      </c>
      <c r="H17" s="5" t="str">
        <f>IF($B17="N/A","N/A",IF(G17&gt;1,"Yes","No"))</f>
        <v>Yes</v>
      </c>
      <c r="I17" s="6">
        <v>-10.1</v>
      </c>
      <c r="J17" s="6">
        <v>-38.1</v>
      </c>
      <c r="K17" s="112" t="str">
        <f t="shared" si="0"/>
        <v>No</v>
      </c>
    </row>
    <row r="18" spans="1:11" x14ac:dyDescent="0.2">
      <c r="A18" s="129" t="s">
        <v>862</v>
      </c>
      <c r="B18" s="22" t="s">
        <v>213</v>
      </c>
      <c r="C18" s="75">
        <v>5059.3703255999999</v>
      </c>
      <c r="D18" s="5" t="str">
        <f>IF($B18="N/A","N/A",IF(C18&gt;15,"No",IF(C18&lt;-15,"No","Yes")))</f>
        <v>N/A</v>
      </c>
      <c r="E18" s="75">
        <v>5202.4842552</v>
      </c>
      <c r="F18" s="5" t="str">
        <f>IF($B18="N/A","N/A",IF(E18&gt;15,"No",IF(E18&lt;-15,"No","Yes")))</f>
        <v>N/A</v>
      </c>
      <c r="G18" s="75">
        <v>5052.1445817000003</v>
      </c>
      <c r="H18" s="5" t="str">
        <f>IF($B18="N/A","N/A",IF(G18&gt;15,"No",IF(G18&lt;-15,"No","Yes")))</f>
        <v>N/A</v>
      </c>
      <c r="I18" s="6">
        <v>2.8290000000000002</v>
      </c>
      <c r="J18" s="6">
        <v>-2.89</v>
      </c>
      <c r="K18" s="112" t="str">
        <f t="shared" si="0"/>
        <v>Yes</v>
      </c>
    </row>
    <row r="19" spans="1:11" x14ac:dyDescent="0.2">
      <c r="A19" s="111" t="s">
        <v>131</v>
      </c>
      <c r="B19" s="22" t="s">
        <v>213</v>
      </c>
      <c r="C19" s="23">
        <v>16</v>
      </c>
      <c r="D19" s="22" t="s">
        <v>213</v>
      </c>
      <c r="E19" s="23">
        <v>3754</v>
      </c>
      <c r="F19" s="22" t="s">
        <v>213</v>
      </c>
      <c r="G19" s="23">
        <v>774</v>
      </c>
      <c r="H19" s="5" t="str">
        <f>IF($B19="N/A","N/A",IF(G19&gt;15,"No",IF(G19&lt;-15,"No","Yes")))</f>
        <v>N/A</v>
      </c>
      <c r="I19" s="6">
        <v>23363</v>
      </c>
      <c r="J19" s="6">
        <v>-79.400000000000006</v>
      </c>
      <c r="K19" s="112" t="str">
        <f t="shared" si="0"/>
        <v>No</v>
      </c>
    </row>
    <row r="20" spans="1:11" x14ac:dyDescent="0.2">
      <c r="A20" s="111" t="s">
        <v>346</v>
      </c>
      <c r="B20" s="17" t="s">
        <v>213</v>
      </c>
      <c r="C20" s="4">
        <v>1.8465941900000001E-2</v>
      </c>
      <c r="D20" s="22" t="s">
        <v>213</v>
      </c>
      <c r="E20" s="4">
        <v>4.7630527184</v>
      </c>
      <c r="F20" s="22" t="s">
        <v>213</v>
      </c>
      <c r="G20" s="4">
        <v>0.91259594639999997</v>
      </c>
      <c r="H20" s="5" t="str">
        <f>IF($B20="N/A","N/A",IF(G20&gt;15,"No",IF(G20&lt;-15,"No","Yes")))</f>
        <v>N/A</v>
      </c>
      <c r="I20" s="6">
        <v>25694</v>
      </c>
      <c r="J20" s="6">
        <v>-80.8</v>
      </c>
      <c r="K20" s="112" t="str">
        <f t="shared" si="0"/>
        <v>No</v>
      </c>
    </row>
    <row r="21" spans="1:11" ht="25.5" x14ac:dyDescent="0.2">
      <c r="A21" s="111" t="s">
        <v>841</v>
      </c>
      <c r="B21" s="22" t="s">
        <v>213</v>
      </c>
      <c r="C21" s="75">
        <v>3820.875</v>
      </c>
      <c r="D21" s="5" t="str">
        <f>IF($B21="N/A","N/A",IF(C21&gt;60,"No",IF(C21&lt;15,"No","Yes")))</f>
        <v>N/A</v>
      </c>
      <c r="E21" s="75">
        <v>4170.2677143999999</v>
      </c>
      <c r="F21" s="5" t="str">
        <f>IF($B21="N/A","N/A",IF(E21&gt;60,"No",IF(E21&lt;15,"No","Yes")))</f>
        <v>N/A</v>
      </c>
      <c r="G21" s="75">
        <v>3689.1201550000001</v>
      </c>
      <c r="H21" s="5" t="str">
        <f>IF($B21="N/A","N/A",IF(G21&gt;60,"No",IF(G21&lt;15,"No","Yes")))</f>
        <v>N/A</v>
      </c>
      <c r="I21" s="6">
        <v>9.1440000000000001</v>
      </c>
      <c r="J21" s="6">
        <v>-11.5</v>
      </c>
      <c r="K21" s="112" t="str">
        <f t="shared" si="0"/>
        <v>Yes</v>
      </c>
    </row>
    <row r="22" spans="1:11" x14ac:dyDescent="0.2">
      <c r="A22" s="111" t="s">
        <v>27</v>
      </c>
      <c r="B22" s="22" t="s">
        <v>217</v>
      </c>
      <c r="C22" s="23">
        <v>0</v>
      </c>
      <c r="D22" s="5" t="str">
        <f>IF($B22="N/A","N/A",IF(C22="N/A","N/A",IF(C22=0,"Yes","No")))</f>
        <v>Yes</v>
      </c>
      <c r="E22" s="23">
        <v>0</v>
      </c>
      <c r="F22" s="5" t="str">
        <f>IF($B22="N/A","N/A",IF(E22="N/A","N/A",IF(E22=0,"Yes","No")))</f>
        <v>Yes</v>
      </c>
      <c r="G22" s="23">
        <v>11</v>
      </c>
      <c r="H22" s="5" t="str">
        <f>IF($B22="N/A","N/A",IF(G22=0,"Yes","No"))</f>
        <v>No</v>
      </c>
      <c r="I22" s="6" t="s">
        <v>1749</v>
      </c>
      <c r="J22" s="6" t="s">
        <v>1749</v>
      </c>
      <c r="K22" s="112" t="str">
        <f t="shared" si="0"/>
        <v>N/A</v>
      </c>
    </row>
    <row r="23" spans="1:11" x14ac:dyDescent="0.2">
      <c r="A23" s="111" t="s">
        <v>842</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1749</v>
      </c>
      <c r="J23" s="6" t="s">
        <v>1749</v>
      </c>
      <c r="K23" s="112" t="str">
        <f t="shared" si="0"/>
        <v>N/A</v>
      </c>
    </row>
    <row r="24" spans="1:11" x14ac:dyDescent="0.2">
      <c r="A24" s="111" t="s">
        <v>823</v>
      </c>
      <c r="B24" s="22" t="s">
        <v>217</v>
      </c>
      <c r="C24" s="29">
        <v>0</v>
      </c>
      <c r="D24" s="5" t="str">
        <f t="shared" si="4"/>
        <v>Yes</v>
      </c>
      <c r="E24" s="29">
        <v>0</v>
      </c>
      <c r="F24" s="5" t="str">
        <f t="shared" si="5"/>
        <v>Yes</v>
      </c>
      <c r="G24" s="29">
        <v>0</v>
      </c>
      <c r="H24" s="5" t="str">
        <f t="shared" si="6"/>
        <v>Yes</v>
      </c>
      <c r="I24" s="6" t="s">
        <v>1749</v>
      </c>
      <c r="J24" s="6" t="s">
        <v>1749</v>
      </c>
      <c r="K24" s="112" t="str">
        <f t="shared" si="0"/>
        <v>N/A</v>
      </c>
    </row>
    <row r="25" spans="1:11" x14ac:dyDescent="0.2">
      <c r="A25" s="130" t="s">
        <v>1647</v>
      </c>
      <c r="B25" s="130"/>
      <c r="C25" s="130"/>
      <c r="D25" s="130"/>
      <c r="E25" s="130"/>
      <c r="F25" s="130"/>
      <c r="G25" s="130"/>
      <c r="H25" s="130"/>
      <c r="I25" s="130"/>
      <c r="J25" s="130"/>
      <c r="K25" s="130"/>
    </row>
    <row r="26" spans="1:11" x14ac:dyDescent="0.2">
      <c r="A26" s="193" t="s">
        <v>1645</v>
      </c>
      <c r="B26" s="194"/>
      <c r="C26" s="194"/>
      <c r="D26" s="194"/>
      <c r="E26" s="194"/>
      <c r="F26" s="194"/>
      <c r="G26" s="194"/>
      <c r="H26" s="194"/>
      <c r="I26" s="194"/>
      <c r="J26" s="194"/>
      <c r="K26" s="195"/>
    </row>
    <row r="27" spans="1:11" x14ac:dyDescent="0.2">
      <c r="A27" s="196" t="s">
        <v>1743</v>
      </c>
      <c r="B27" s="196"/>
      <c r="C27" s="196"/>
      <c r="D27" s="196"/>
      <c r="E27" s="196"/>
      <c r="F27" s="196"/>
      <c r="G27" s="196"/>
      <c r="H27" s="196"/>
      <c r="I27" s="196"/>
      <c r="J27" s="196"/>
      <c r="K27" s="197"/>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6">
    <mergeCell ref="A27:K27"/>
    <mergeCell ref="A1:K1"/>
    <mergeCell ref="A2:K2"/>
    <mergeCell ref="A4:K4"/>
    <mergeCell ref="A26:K26"/>
    <mergeCell ref="A3:K3"/>
  </mergeCells>
  <phoneticPr fontId="0" type="noConversion"/>
  <printOptions headings="1"/>
  <pageMargins left="0.75" right="0.75" top="1" bottom="0.75" header="0.5" footer="0.5"/>
  <pageSetup scale="53"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5" sqref="A5"/>
    </sheetView>
  </sheetViews>
  <sheetFormatPr defaultRowHeight="12.75" x14ac:dyDescent="0.2"/>
  <cols>
    <col min="1" max="1" width="77.28515625" style="74"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1710</v>
      </c>
      <c r="B1" s="185"/>
      <c r="C1" s="185"/>
      <c r="D1" s="185"/>
      <c r="E1" s="185"/>
      <c r="F1" s="185"/>
      <c r="G1" s="185"/>
      <c r="H1" s="185"/>
      <c r="I1" s="185"/>
      <c r="J1" s="185"/>
      <c r="K1" s="186"/>
    </row>
    <row r="2" spans="1:11" x14ac:dyDescent="0.2">
      <c r="A2" s="190" t="s">
        <v>1594</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s="14" customFormat="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31" t="s">
        <v>12</v>
      </c>
      <c r="B6" s="22" t="s">
        <v>213</v>
      </c>
      <c r="C6" s="23">
        <v>86452</v>
      </c>
      <c r="D6" s="5" t="str">
        <f>IF($B6="N/A","N/A",IF(C6&gt;15,"No",IF(C6&lt;-15,"No","Yes")))</f>
        <v>N/A</v>
      </c>
      <c r="E6" s="23">
        <v>78586</v>
      </c>
      <c r="F6" s="5" t="str">
        <f>IF($B6="N/A","N/A",IF(E6&gt;15,"No",IF(E6&lt;-15,"No","Yes")))</f>
        <v>N/A</v>
      </c>
      <c r="G6" s="23">
        <v>83573</v>
      </c>
      <c r="H6" s="5" t="str">
        <f>IF($B6="N/A","N/A",IF(G6&gt;15,"No",IF(G6&lt;-15,"No","Yes")))</f>
        <v>N/A</v>
      </c>
      <c r="I6" s="6">
        <v>-9.1</v>
      </c>
      <c r="J6" s="6">
        <v>6.3460000000000001</v>
      </c>
      <c r="K6" s="112" t="str">
        <f t="shared" ref="K6:K12" si="0">IF(J6="Div by 0", "N/A", IF(J6="N/A","N/A", IF(J6&gt;30, "No", IF(J6&lt;-30, "No", "Yes"))))</f>
        <v>Yes</v>
      </c>
    </row>
    <row r="7" spans="1:11" x14ac:dyDescent="0.2">
      <c r="A7" s="131"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2" t="str">
        <f t="shared" si="0"/>
        <v>Yes</v>
      </c>
    </row>
    <row r="8" spans="1:11" x14ac:dyDescent="0.2">
      <c r="A8" s="131" t="s">
        <v>29</v>
      </c>
      <c r="B8" s="22" t="s">
        <v>217</v>
      </c>
      <c r="C8" s="4">
        <v>0</v>
      </c>
      <c r="D8" s="5" t="str">
        <f>IF($B8="N/A","N/A",IF(C8=0,"Yes","No"))</f>
        <v>Yes</v>
      </c>
      <c r="E8" s="4">
        <v>0</v>
      </c>
      <c r="F8" s="5" t="str">
        <f>IF($B8="N/A","N/A",IF(E8=0,"Yes","No"))</f>
        <v>Yes</v>
      </c>
      <c r="G8" s="4">
        <v>0</v>
      </c>
      <c r="H8" s="5" t="str">
        <f>IF($B8="N/A","N/A",IF(G8=0,"Yes","No"))</f>
        <v>Yes</v>
      </c>
      <c r="I8" s="6" t="s">
        <v>1749</v>
      </c>
      <c r="J8" s="6" t="s">
        <v>1749</v>
      </c>
      <c r="K8" s="112" t="str">
        <f t="shared" si="0"/>
        <v>N/A</v>
      </c>
    </row>
    <row r="9" spans="1:11" ht="25.5" x14ac:dyDescent="0.2">
      <c r="A9" s="131" t="s">
        <v>843</v>
      </c>
      <c r="B9" s="22" t="s">
        <v>236</v>
      </c>
      <c r="C9" s="24">
        <v>207.82376305</v>
      </c>
      <c r="D9" s="5" t="str">
        <f>IF($B9="N/A","N/A",IF(C9&gt;100,"No",IF(C9&lt;50,"No","Yes")))</f>
        <v>No</v>
      </c>
      <c r="E9" s="24">
        <v>205.54244362</v>
      </c>
      <c r="F9" s="5" t="str">
        <f>IF($B9="N/A","N/A",IF(E9&gt;100,"No",IF(E9&lt;50,"No","Yes")))</f>
        <v>No</v>
      </c>
      <c r="G9" s="24">
        <v>207.67982491000001</v>
      </c>
      <c r="H9" s="5" t="str">
        <f>IF($B9="N/A","N/A",IF(G9&gt;100,"No",IF(G9&lt;50,"No","Yes")))</f>
        <v>No</v>
      </c>
      <c r="I9" s="6">
        <v>-1.1000000000000001</v>
      </c>
      <c r="J9" s="6">
        <v>1.04</v>
      </c>
      <c r="K9" s="112" t="str">
        <f t="shared" si="0"/>
        <v>Yes</v>
      </c>
    </row>
    <row r="10" spans="1:11" ht="25.5" x14ac:dyDescent="0.2">
      <c r="A10" s="131" t="s">
        <v>844</v>
      </c>
      <c r="B10" s="22" t="s">
        <v>213</v>
      </c>
      <c r="C10" s="24">
        <v>763.90748712000004</v>
      </c>
      <c r="D10" s="5" t="str">
        <f>IF($B10="N/A","N/A",IF(C10&gt;15,"No",IF(C10&lt;-15,"No","Yes")))</f>
        <v>N/A</v>
      </c>
      <c r="E10" s="24">
        <v>787.77205765999997</v>
      </c>
      <c r="F10" s="5" t="str">
        <f>IF($B10="N/A","N/A",IF(E10&gt;15,"No",IF(E10&lt;-15,"No","Yes")))</f>
        <v>N/A</v>
      </c>
      <c r="G10" s="24">
        <v>750.96682081999995</v>
      </c>
      <c r="H10" s="5" t="str">
        <f>IF($B10="N/A","N/A",IF(G10&gt;15,"No",IF(G10&lt;-15,"No","Yes")))</f>
        <v>N/A</v>
      </c>
      <c r="I10" s="6">
        <v>3.1240000000000001</v>
      </c>
      <c r="J10" s="6">
        <v>-4.67</v>
      </c>
      <c r="K10" s="112" t="str">
        <f t="shared" si="0"/>
        <v>Yes</v>
      </c>
    </row>
    <row r="11" spans="1:11" ht="25.5" x14ac:dyDescent="0.2">
      <c r="A11" s="131" t="s">
        <v>845</v>
      </c>
      <c r="B11" s="22" t="s">
        <v>213</v>
      </c>
      <c r="C11" s="24">
        <v>385.36088710000001</v>
      </c>
      <c r="D11" s="5" t="str">
        <f>IF($B11="N/A","N/A",IF(C11&gt;15,"No",IF(C11&lt;-15,"No","Yes")))</f>
        <v>N/A</v>
      </c>
      <c r="E11" s="24">
        <v>266.7245509</v>
      </c>
      <c r="F11" s="5" t="str">
        <f>IF($B11="N/A","N/A",IF(E11&gt;15,"No",IF(E11&lt;-15,"No","Yes")))</f>
        <v>N/A</v>
      </c>
      <c r="G11" s="24">
        <v>385.35574837000001</v>
      </c>
      <c r="H11" s="5" t="str">
        <f>IF($B11="N/A","N/A",IF(G11&gt;15,"No",IF(G11&lt;-15,"No","Yes")))</f>
        <v>N/A</v>
      </c>
      <c r="I11" s="6">
        <v>-30.8</v>
      </c>
      <c r="J11" s="6">
        <v>44.48</v>
      </c>
      <c r="K11" s="112" t="str">
        <f t="shared" si="0"/>
        <v>No</v>
      </c>
    </row>
    <row r="12" spans="1:11" ht="25.5" x14ac:dyDescent="0.2">
      <c r="A12" s="131" t="s">
        <v>846</v>
      </c>
      <c r="B12" s="22" t="s">
        <v>213</v>
      </c>
      <c r="C12" s="24">
        <v>628.17551228000002</v>
      </c>
      <c r="D12" s="5" t="str">
        <f>IF($B12="N/A","N/A",IF(C12&gt;15,"No",IF(C12&lt;-15,"No","Yes")))</f>
        <v>N/A</v>
      </c>
      <c r="E12" s="24">
        <v>683.01373693000005</v>
      </c>
      <c r="F12" s="5" t="str">
        <f>IF($B12="N/A","N/A",IF(E12&gt;15,"No",IF(E12&lt;-15,"No","Yes")))</f>
        <v>N/A</v>
      </c>
      <c r="G12" s="24">
        <v>674.86006177000002</v>
      </c>
      <c r="H12" s="5" t="str">
        <f>IF($B12="N/A","N/A",IF(G12&gt;15,"No",IF(G12&lt;-15,"No","Yes")))</f>
        <v>N/A</v>
      </c>
      <c r="I12" s="6">
        <v>8.73</v>
      </c>
      <c r="J12" s="6">
        <v>-1.19</v>
      </c>
      <c r="K12" s="112" t="str">
        <f t="shared" si="0"/>
        <v>Yes</v>
      </c>
    </row>
    <row r="13" spans="1:11" x14ac:dyDescent="0.2">
      <c r="A13" s="131" t="s">
        <v>655</v>
      </c>
      <c r="B13" s="22" t="s">
        <v>237</v>
      </c>
      <c r="C13" s="4">
        <v>98.844445472999993</v>
      </c>
      <c r="D13" s="5" t="str">
        <f>IF($B13="N/A","N/A",IF(C13&gt;99,"No",IF(C13&lt;75,"No","Yes")))</f>
        <v>Yes</v>
      </c>
      <c r="E13" s="4">
        <v>98.527727584999994</v>
      </c>
      <c r="F13" s="5" t="str">
        <f>IF($B13="N/A","N/A",IF(E13&gt;99,"No",IF(E13&lt;75,"No","Yes")))</f>
        <v>Yes</v>
      </c>
      <c r="G13" s="4">
        <v>98.787886040000004</v>
      </c>
      <c r="H13" s="5" t="str">
        <f>IF($B13="N/A","N/A",IF(G13&gt;99,"No",IF(G13&lt;75,"No","Yes")))</f>
        <v>Yes</v>
      </c>
      <c r="I13" s="6">
        <v>-0.32</v>
      </c>
      <c r="J13" s="6">
        <v>0.26400000000000001</v>
      </c>
      <c r="K13" s="112" t="str">
        <f t="shared" ref="K13:K24" si="1">IF(J13="Div by 0", "N/A", IF(J13="N/A","N/A", IF(J13&gt;30, "No", IF(J13&lt;-30, "No", "Yes"))))</f>
        <v>Yes</v>
      </c>
    </row>
    <row r="14" spans="1:11" x14ac:dyDescent="0.2">
      <c r="A14" s="131" t="s">
        <v>495</v>
      </c>
      <c r="B14" s="22" t="s">
        <v>213</v>
      </c>
      <c r="C14" s="5">
        <v>98.074965186</v>
      </c>
      <c r="D14" s="5" t="str">
        <f>IF($B14="N/A","N/A",IF(C14&gt;15,"No",IF(C14&lt;-15,"No","Yes")))</f>
        <v>N/A</v>
      </c>
      <c r="E14" s="5">
        <v>100</v>
      </c>
      <c r="F14" s="5" t="str">
        <f>IF($B14="N/A","N/A",IF(E14&gt;15,"No",IF(E14&lt;-15,"No","Yes")))</f>
        <v>N/A</v>
      </c>
      <c r="G14" s="5">
        <v>59.783187984000001</v>
      </c>
      <c r="H14" s="5" t="str">
        <f>IF($B14="N/A","N/A",IF(G14&gt;15,"No",IF(G14&lt;-15,"No","Yes")))</f>
        <v>N/A</v>
      </c>
      <c r="I14" s="6">
        <v>1.9630000000000001</v>
      </c>
      <c r="J14" s="6">
        <v>-40.200000000000003</v>
      </c>
      <c r="K14" s="112" t="str">
        <f t="shared" si="1"/>
        <v>No</v>
      </c>
    </row>
    <row r="15" spans="1:11" x14ac:dyDescent="0.2">
      <c r="A15" s="131" t="s">
        <v>847</v>
      </c>
      <c r="B15" s="22" t="s">
        <v>213</v>
      </c>
      <c r="C15" s="23">
        <v>27.659185280999999</v>
      </c>
      <c r="D15" s="5" t="str">
        <f>IF($B15="N/A","N/A",IF(C15&gt;15,"No",IF(C15&lt;-15,"No","Yes")))</f>
        <v>N/A</v>
      </c>
      <c r="E15" s="6">
        <v>27.678285914</v>
      </c>
      <c r="F15" s="5" t="str">
        <f>IF($B15="N/A","N/A",IF(E15&gt;15,"No",IF(E15&lt;-15,"No","Yes")))</f>
        <v>N/A</v>
      </c>
      <c r="G15" s="6">
        <v>28.178657535999999</v>
      </c>
      <c r="H15" s="5" t="str">
        <f>IF($B15="N/A","N/A",IF(G15&gt;15,"No",IF(G15&lt;-15,"No","Yes")))</f>
        <v>N/A</v>
      </c>
      <c r="I15" s="6">
        <v>6.9099999999999995E-2</v>
      </c>
      <c r="J15" s="6">
        <v>1.8080000000000001</v>
      </c>
      <c r="K15" s="112" t="str">
        <f t="shared" si="1"/>
        <v>Yes</v>
      </c>
    </row>
    <row r="16" spans="1:11" x14ac:dyDescent="0.2">
      <c r="A16" s="132" t="s">
        <v>656</v>
      </c>
      <c r="B16" s="38" t="s">
        <v>238</v>
      </c>
      <c r="C16" s="5">
        <v>0.55522139449999997</v>
      </c>
      <c r="D16" s="5" t="str">
        <f>IF($B16="N/A","N/A",IF(C16&gt;20,"No",IF(C16&lt;=0,"No","Yes")))</f>
        <v>Yes</v>
      </c>
      <c r="E16" s="5">
        <v>0.5484437432</v>
      </c>
      <c r="F16" s="5" t="str">
        <f>IF($B16="N/A","N/A",IF(E16&gt;20,"No",IF(E16&lt;=0,"No","Yes")))</f>
        <v>Yes</v>
      </c>
      <c r="G16" s="5">
        <v>0.55998947030000001</v>
      </c>
      <c r="H16" s="5" t="str">
        <f>IF($B16="N/A","N/A",IF(G16&gt;20,"No",IF(G16&lt;=0,"No","Yes")))</f>
        <v>Yes</v>
      </c>
      <c r="I16" s="6">
        <v>-1.22</v>
      </c>
      <c r="J16" s="6">
        <v>2.105</v>
      </c>
      <c r="K16" s="112" t="str">
        <f t="shared" si="1"/>
        <v>Yes</v>
      </c>
    </row>
    <row r="17" spans="1:11" x14ac:dyDescent="0.2">
      <c r="A17" s="132" t="s">
        <v>371</v>
      </c>
      <c r="B17" s="22" t="s">
        <v>213</v>
      </c>
      <c r="C17" s="5">
        <v>99.583333332999999</v>
      </c>
      <c r="D17" s="5" t="str">
        <f>IF($B17="N/A","N/A",IF(C17&gt;15,"No",IF(C17&lt;-15,"No","Yes")))</f>
        <v>N/A</v>
      </c>
      <c r="E17" s="5">
        <v>100</v>
      </c>
      <c r="F17" s="5" t="str">
        <f>IF($B17="N/A","N/A",IF(E17&gt;15,"No",IF(E17&lt;-15,"No","Yes")))</f>
        <v>N/A</v>
      </c>
      <c r="G17" s="5">
        <v>100</v>
      </c>
      <c r="H17" s="5" t="str">
        <f>IF($B17="N/A","N/A",IF(G17&gt;15,"No",IF(G17&lt;-15,"No","Yes")))</f>
        <v>N/A</v>
      </c>
      <c r="I17" s="6">
        <v>0.41839999999999999</v>
      </c>
      <c r="J17" s="6">
        <v>0</v>
      </c>
      <c r="K17" s="112" t="str">
        <f t="shared" si="1"/>
        <v>Yes</v>
      </c>
    </row>
    <row r="18" spans="1:11" x14ac:dyDescent="0.2">
      <c r="A18" s="132" t="s">
        <v>848</v>
      </c>
      <c r="B18" s="22" t="s">
        <v>213</v>
      </c>
      <c r="C18" s="6">
        <v>29.646443515000001</v>
      </c>
      <c r="D18" s="5" t="str">
        <f>IF($B18="N/A","N/A",IF(C18&gt;15,"No",IF(C18&lt;-15,"No","Yes")))</f>
        <v>N/A</v>
      </c>
      <c r="E18" s="6">
        <v>29.294663573000001</v>
      </c>
      <c r="F18" s="5" t="str">
        <f>IF($B18="N/A","N/A",IF(E18&gt;15,"No",IF(E18&lt;-15,"No","Yes")))</f>
        <v>N/A</v>
      </c>
      <c r="G18" s="6">
        <v>29.108974359000001</v>
      </c>
      <c r="H18" s="5" t="str">
        <f>IF($B18="N/A","N/A",IF(G18&gt;15,"No",IF(G18&lt;-15,"No","Yes")))</f>
        <v>N/A</v>
      </c>
      <c r="I18" s="6">
        <v>-1.19</v>
      </c>
      <c r="J18" s="6">
        <v>-0.63400000000000001</v>
      </c>
      <c r="K18" s="112" t="str">
        <f t="shared" si="1"/>
        <v>Yes</v>
      </c>
    </row>
    <row r="19" spans="1:11" x14ac:dyDescent="0.2">
      <c r="A19" s="131" t="s">
        <v>657</v>
      </c>
      <c r="B19" s="38" t="s">
        <v>239</v>
      </c>
      <c r="C19" s="5">
        <v>0.19895433300000001</v>
      </c>
      <c r="D19" s="5" t="str">
        <f>IF($B19="N/A","N/A",IF(C19&gt;10,"No",IF(C19&lt;=0,"No","Yes")))</f>
        <v>Yes</v>
      </c>
      <c r="E19" s="5">
        <v>0.44791693179999997</v>
      </c>
      <c r="F19" s="5" t="str">
        <f>IF($B19="N/A","N/A",IF(E19&gt;10,"No",IF(E19&lt;=0,"No","Yes")))</f>
        <v>Yes</v>
      </c>
      <c r="G19" s="5">
        <v>0.21538056550000001</v>
      </c>
      <c r="H19" s="5" t="str">
        <f>IF($B19="N/A","N/A",IF(G19&gt;10,"No",IF(G19&lt;=0,"No","Yes")))</f>
        <v>Yes</v>
      </c>
      <c r="I19" s="6">
        <v>125.1</v>
      </c>
      <c r="J19" s="6">
        <v>-51.9</v>
      </c>
      <c r="K19" s="112" t="str">
        <f t="shared" si="1"/>
        <v>No</v>
      </c>
    </row>
    <row r="20" spans="1:11" x14ac:dyDescent="0.2">
      <c r="A20" s="131" t="s">
        <v>129</v>
      </c>
      <c r="B20" s="22" t="s">
        <v>213</v>
      </c>
      <c r="C20" s="5">
        <v>100</v>
      </c>
      <c r="D20" s="5" t="str">
        <f>IF($B20="N/A","N/A",IF(C20&gt;15,"No",IF(C20&lt;-15,"No","Yes")))</f>
        <v>N/A</v>
      </c>
      <c r="E20" s="5">
        <v>100</v>
      </c>
      <c r="F20" s="5" t="str">
        <f>IF($B20="N/A","N/A",IF(E20&gt;15,"No",IF(E20&lt;-15,"No","Yes")))</f>
        <v>N/A</v>
      </c>
      <c r="G20" s="5">
        <v>91.666666667000001</v>
      </c>
      <c r="H20" s="5" t="str">
        <f>IF($B20="N/A","N/A",IF(G20&gt;15,"No",IF(G20&lt;-15,"No","Yes")))</f>
        <v>N/A</v>
      </c>
      <c r="I20" s="6">
        <v>0</v>
      </c>
      <c r="J20" s="6">
        <v>-8.33</v>
      </c>
      <c r="K20" s="112" t="str">
        <f t="shared" si="1"/>
        <v>Yes</v>
      </c>
    </row>
    <row r="21" spans="1:11" x14ac:dyDescent="0.2">
      <c r="A21" s="131" t="s">
        <v>849</v>
      </c>
      <c r="B21" s="22" t="s">
        <v>213</v>
      </c>
      <c r="C21" s="6">
        <v>2.8837209302</v>
      </c>
      <c r="D21" s="5" t="str">
        <f>IF($B21="N/A","N/A",IF(C21&gt;15,"No",IF(C21&lt;-15,"No","Yes")))</f>
        <v>N/A</v>
      </c>
      <c r="E21" s="6">
        <v>2.3721590908999999</v>
      </c>
      <c r="F21" s="5" t="str">
        <f>IF($B21="N/A","N/A",IF(E21&gt;15,"No",IF(E21&lt;-15,"No","Yes")))</f>
        <v>N/A</v>
      </c>
      <c r="G21" s="6">
        <v>2.7939393939000001</v>
      </c>
      <c r="H21" s="5" t="str">
        <f>IF($B21="N/A","N/A",IF(G21&gt;15,"No",IF(G21&lt;-15,"No","Yes")))</f>
        <v>N/A</v>
      </c>
      <c r="I21" s="6">
        <v>-17.7</v>
      </c>
      <c r="J21" s="6">
        <v>17.78</v>
      </c>
      <c r="K21" s="112" t="str">
        <f t="shared" si="1"/>
        <v>Yes</v>
      </c>
    </row>
    <row r="22" spans="1:11" x14ac:dyDescent="0.2">
      <c r="A22" s="131" t="s">
        <v>1722</v>
      </c>
      <c r="B22" s="38" t="s">
        <v>224</v>
      </c>
      <c r="C22" s="5">
        <v>0.40137879980000002</v>
      </c>
      <c r="D22" s="5" t="str">
        <f>IF($B22="N/A","N/A",IF(C22&gt;5,"No",IF(C22&lt;=0,"No","Yes")))</f>
        <v>Yes</v>
      </c>
      <c r="E22" s="5">
        <v>0.47591174000000003</v>
      </c>
      <c r="F22" s="5" t="str">
        <f>IF($B22="N/A","N/A",IF(E22&gt;5,"No",IF(E22&lt;=0,"No","Yes")))</f>
        <v>Yes</v>
      </c>
      <c r="G22" s="5">
        <v>0.43674392449999999</v>
      </c>
      <c r="H22" s="5" t="str">
        <f>IF($B22="N/A","N/A",IF(G22&gt;5,"No",IF(G22&lt;=0,"No","Yes")))</f>
        <v>Yes</v>
      </c>
      <c r="I22" s="6">
        <v>18.57</v>
      </c>
      <c r="J22" s="6">
        <v>-8.23</v>
      </c>
      <c r="K22" s="112" t="str">
        <f t="shared" si="1"/>
        <v>Yes</v>
      </c>
    </row>
    <row r="23" spans="1:11" x14ac:dyDescent="0.2">
      <c r="A23" s="131" t="s">
        <v>130</v>
      </c>
      <c r="B23" s="22" t="s">
        <v>213</v>
      </c>
      <c r="C23" s="5">
        <v>100</v>
      </c>
      <c r="D23" s="5" t="str">
        <f>IF($B23="N/A","N/A",IF(C23&gt;15,"No",IF(C23&lt;-15,"No","Yes")))</f>
        <v>N/A</v>
      </c>
      <c r="E23" s="5">
        <v>100</v>
      </c>
      <c r="F23" s="5" t="str">
        <f>IF($B23="N/A","N/A",IF(E23&gt;15,"No",IF(E23&lt;-15,"No","Yes")))</f>
        <v>N/A</v>
      </c>
      <c r="G23" s="5">
        <v>50.684931507000002</v>
      </c>
      <c r="H23" s="5" t="str">
        <f>IF($B23="N/A","N/A",IF(G23&gt;15,"No",IF(G23&lt;-15,"No","Yes")))</f>
        <v>N/A</v>
      </c>
      <c r="I23" s="6">
        <v>0</v>
      </c>
      <c r="J23" s="6">
        <v>-49.3</v>
      </c>
      <c r="K23" s="112" t="str">
        <f t="shared" si="1"/>
        <v>No</v>
      </c>
    </row>
    <row r="24" spans="1:11" x14ac:dyDescent="0.2">
      <c r="A24" s="131" t="s">
        <v>850</v>
      </c>
      <c r="B24" s="22" t="s">
        <v>213</v>
      </c>
      <c r="C24" s="6">
        <v>22.642651297</v>
      </c>
      <c r="D24" s="5" t="str">
        <f>IF($B24="N/A","N/A",IF(C24&gt;15,"No",IF(C24&lt;-15,"No","Yes")))</f>
        <v>N/A</v>
      </c>
      <c r="E24" s="6">
        <v>21.994652406</v>
      </c>
      <c r="F24" s="5" t="str">
        <f>IF($B24="N/A","N/A",IF(E24&gt;15,"No",IF(E24&lt;-15,"No","Yes")))</f>
        <v>N/A</v>
      </c>
      <c r="G24" s="6">
        <v>22.751351351</v>
      </c>
      <c r="H24" s="5" t="str">
        <f>IF($B24="N/A","N/A",IF(G24&gt;15,"No",IF(G24&lt;-15,"No","Yes")))</f>
        <v>N/A</v>
      </c>
      <c r="I24" s="6">
        <v>-2.86</v>
      </c>
      <c r="J24" s="6">
        <v>3.44</v>
      </c>
      <c r="K24" s="112" t="str">
        <f t="shared" si="1"/>
        <v>Yes</v>
      </c>
    </row>
    <row r="25" spans="1:11" x14ac:dyDescent="0.2">
      <c r="A25" s="131" t="s">
        <v>15</v>
      </c>
      <c r="B25" s="22" t="s">
        <v>240</v>
      </c>
      <c r="C25" s="5">
        <v>0</v>
      </c>
      <c r="D25" s="5" t="str">
        <f>IF($B25="N/A","N/A",IF(C25&gt;20,"No",IF(C25&lt;1,"No","Yes")))</f>
        <v>No</v>
      </c>
      <c r="E25" s="5">
        <v>0</v>
      </c>
      <c r="F25" s="5" t="str">
        <f>IF($B25="N/A","N/A",IF(E25&gt;20,"No",IF(E25&lt;1,"No","Yes")))</f>
        <v>No</v>
      </c>
      <c r="G25" s="5">
        <v>0</v>
      </c>
      <c r="H25" s="5" t="str">
        <f>IF($B25="N/A","N/A",IF(G25&gt;20,"No",IF(G25&lt;1,"No","Yes")))</f>
        <v>No</v>
      </c>
      <c r="I25" s="6" t="s">
        <v>1749</v>
      </c>
      <c r="J25" s="6" t="s">
        <v>1749</v>
      </c>
      <c r="K25" s="112" t="str">
        <f t="shared" ref="K25:K34" si="2">IF(J25="Div by 0", "N/A", IF(J25="N/A","N/A", IF(J25&gt;30, "No", IF(J25&lt;-30, "No", "Yes"))))</f>
        <v>N/A</v>
      </c>
    </row>
    <row r="26" spans="1:11" x14ac:dyDescent="0.2">
      <c r="A26" s="131" t="s">
        <v>159</v>
      </c>
      <c r="B26" s="22" t="s">
        <v>214</v>
      </c>
      <c r="C26" s="5">
        <v>98.022023782000005</v>
      </c>
      <c r="D26" s="5" t="str">
        <f>IF($B26="N/A","N/A",IF(C26&gt;100,"No",IF(C26&lt;95,"No","Yes")))</f>
        <v>Yes</v>
      </c>
      <c r="E26" s="5">
        <v>99.301402284999995</v>
      </c>
      <c r="F26" s="5" t="str">
        <f>IF($B26="N/A","N/A",IF(E26&gt;100,"No",IF(E26&lt;95,"No","Yes")))</f>
        <v>Yes</v>
      </c>
      <c r="G26" s="5">
        <v>99.655391094999999</v>
      </c>
      <c r="H26" s="5" t="str">
        <f>IF($B26="N/A","N/A",IF(G26&gt;100,"No",IF(G26&lt;95,"No","Yes")))</f>
        <v>Yes</v>
      </c>
      <c r="I26" s="6">
        <v>1.3049999999999999</v>
      </c>
      <c r="J26" s="6">
        <v>0.35649999999999998</v>
      </c>
      <c r="K26" s="112" t="str">
        <f t="shared" si="2"/>
        <v>Yes</v>
      </c>
    </row>
    <row r="27" spans="1:11" x14ac:dyDescent="0.2">
      <c r="A27" s="131" t="s">
        <v>32</v>
      </c>
      <c r="B27" s="22" t="s">
        <v>214</v>
      </c>
      <c r="C27" s="5">
        <v>100</v>
      </c>
      <c r="D27" s="5" t="str">
        <f>IF($B27="N/A","N/A",IF(C27&gt;100,"No",IF(C27&lt;95,"No","Yes")))</f>
        <v>Yes</v>
      </c>
      <c r="E27" s="5">
        <v>100</v>
      </c>
      <c r="F27" s="5" t="str">
        <f>IF($B27="N/A","N/A",IF(E27&gt;100,"No",IF(E27&lt;95,"No","Yes")))</f>
        <v>Yes</v>
      </c>
      <c r="G27" s="5">
        <v>91.732975960999994</v>
      </c>
      <c r="H27" s="5" t="str">
        <f>IF($B27="N/A","N/A",IF(G27&gt;100,"No",IF(G27&lt;95,"No","Yes")))</f>
        <v>No</v>
      </c>
      <c r="I27" s="6">
        <v>0</v>
      </c>
      <c r="J27" s="6">
        <v>-8.27</v>
      </c>
      <c r="K27" s="112" t="str">
        <f t="shared" si="2"/>
        <v>Yes</v>
      </c>
    </row>
    <row r="28" spans="1:11" x14ac:dyDescent="0.2">
      <c r="A28" s="131" t="s">
        <v>851</v>
      </c>
      <c r="B28" s="22" t="s">
        <v>226</v>
      </c>
      <c r="C28" s="5">
        <v>19.491741082000001</v>
      </c>
      <c r="D28" s="5" t="str">
        <f>IF($B28="N/A","N/A",IF(C28&gt;30,"No",IF(C28&lt;5,"No","Yes")))</f>
        <v>Yes</v>
      </c>
      <c r="E28" s="5">
        <v>12.531494158999999</v>
      </c>
      <c r="F28" s="5" t="str">
        <f>IF($B28="N/A","N/A",IF(E28&gt;30,"No",IF(E28&lt;5,"No","Yes")))</f>
        <v>Yes</v>
      </c>
      <c r="G28" s="5">
        <v>10.591672753999999</v>
      </c>
      <c r="H28" s="5" t="str">
        <f>IF($B28="N/A","N/A",IF(G28&gt;30,"No",IF(G28&lt;5,"No","Yes")))</f>
        <v>Yes</v>
      </c>
      <c r="I28" s="6">
        <v>-35.700000000000003</v>
      </c>
      <c r="J28" s="6">
        <v>-15.5</v>
      </c>
      <c r="K28" s="112" t="str">
        <f t="shared" si="2"/>
        <v>Yes</v>
      </c>
    </row>
    <row r="29" spans="1:11" x14ac:dyDescent="0.2">
      <c r="A29" s="131" t="s">
        <v>852</v>
      </c>
      <c r="B29" s="22" t="s">
        <v>227</v>
      </c>
      <c r="C29" s="5">
        <v>47.442511451000001</v>
      </c>
      <c r="D29" s="5" t="str">
        <f>IF($B29="N/A","N/A",IF(C29&gt;75,"No",IF(C29&lt;15,"No","Yes")))</f>
        <v>Yes</v>
      </c>
      <c r="E29" s="5">
        <v>49.077443819999999</v>
      </c>
      <c r="F29" s="5" t="str">
        <f>IF($B29="N/A","N/A",IF(E29&gt;75,"No",IF(E29&lt;15,"No","Yes")))</f>
        <v>Yes</v>
      </c>
      <c r="G29" s="5">
        <v>48.385161222999997</v>
      </c>
      <c r="H29" s="5" t="str">
        <f>IF($B29="N/A","N/A",IF(G29&gt;75,"No",IF(G29&lt;15,"No","Yes")))</f>
        <v>Yes</v>
      </c>
      <c r="I29" s="6">
        <v>3.4460000000000002</v>
      </c>
      <c r="J29" s="6">
        <v>-1.41</v>
      </c>
      <c r="K29" s="112" t="str">
        <f t="shared" si="2"/>
        <v>Yes</v>
      </c>
    </row>
    <row r="30" spans="1:11" x14ac:dyDescent="0.2">
      <c r="A30" s="131" t="s">
        <v>853</v>
      </c>
      <c r="B30" s="22" t="s">
        <v>228</v>
      </c>
      <c r="C30" s="5">
        <v>33.065747467000001</v>
      </c>
      <c r="D30" s="5" t="str">
        <f>IF($B30="N/A","N/A",IF(C30&gt;70,"No",IF(C30&lt;25,"No","Yes")))</f>
        <v>Yes</v>
      </c>
      <c r="E30" s="5">
        <v>38.391062021000003</v>
      </c>
      <c r="F30" s="5" t="str">
        <f>IF($B30="N/A","N/A",IF(E30&gt;70,"No",IF(E30&lt;25,"No","Yes")))</f>
        <v>Yes</v>
      </c>
      <c r="G30" s="5">
        <v>41.023166023000002</v>
      </c>
      <c r="H30" s="5" t="str">
        <f>IF($B30="N/A","N/A",IF(G30&gt;70,"No",IF(G30&lt;25,"No","Yes")))</f>
        <v>Yes</v>
      </c>
      <c r="I30" s="6">
        <v>16.11</v>
      </c>
      <c r="J30" s="6">
        <v>6.8559999999999999</v>
      </c>
      <c r="K30" s="112" t="str">
        <f t="shared" si="2"/>
        <v>Yes</v>
      </c>
    </row>
    <row r="31" spans="1:11" x14ac:dyDescent="0.2">
      <c r="A31" s="131" t="s">
        <v>160</v>
      </c>
      <c r="B31" s="22" t="s">
        <v>214</v>
      </c>
      <c r="C31" s="5">
        <v>99.599777911000004</v>
      </c>
      <c r="D31" s="5" t="str">
        <f>IF($B31="N/A","N/A",IF(C31&gt;100,"No",IF(C31&lt;95,"No","Yes")))</f>
        <v>Yes</v>
      </c>
      <c r="E31" s="5">
        <v>99.329397094000001</v>
      </c>
      <c r="F31" s="5" t="str">
        <f>IF($B31="N/A","N/A",IF(E31&gt;100,"No",IF(E31&lt;95,"No","Yes")))</f>
        <v>Yes</v>
      </c>
      <c r="G31" s="5">
        <v>99.650604860000001</v>
      </c>
      <c r="H31" s="5" t="str">
        <f>IF($B31="N/A","N/A",IF(G31&gt;100,"No",IF(G31&lt;95,"No","Yes")))</f>
        <v>Yes</v>
      </c>
      <c r="I31" s="6">
        <v>-0.27100000000000002</v>
      </c>
      <c r="J31" s="6">
        <v>0.32340000000000002</v>
      </c>
      <c r="K31" s="112" t="str">
        <f t="shared" si="2"/>
        <v>Yes</v>
      </c>
    </row>
    <row r="32" spans="1:11" x14ac:dyDescent="0.2">
      <c r="A32" s="110" t="s">
        <v>374</v>
      </c>
      <c r="B32" s="22" t="s">
        <v>241</v>
      </c>
      <c r="C32" s="5">
        <v>1.1046592329</v>
      </c>
      <c r="D32" s="5" t="str">
        <f>IF($B32="N/A","N/A",IF(C32&gt;5,"No",IF(C32&lt;1,"No","Yes")))</f>
        <v>Yes</v>
      </c>
      <c r="E32" s="5">
        <v>1.3144834958</v>
      </c>
      <c r="F32" s="5" t="str">
        <f>IF($B32="N/A","N/A",IF(E32&gt;5,"No",IF(E32&lt;1,"No","Yes")))</f>
        <v>Yes</v>
      </c>
      <c r="G32" s="5">
        <v>1.3042489799000001</v>
      </c>
      <c r="H32" s="5" t="str">
        <f>IF($B32="N/A","N/A",IF(G32&gt;5,"No",IF(G32&lt;1,"No","Yes")))</f>
        <v>Yes</v>
      </c>
      <c r="I32" s="6">
        <v>18.989999999999998</v>
      </c>
      <c r="J32" s="6">
        <v>-0.77900000000000003</v>
      </c>
      <c r="K32" s="112" t="str">
        <f t="shared" si="2"/>
        <v>Yes</v>
      </c>
    </row>
    <row r="33" spans="1:11" x14ac:dyDescent="0.2">
      <c r="A33" s="110" t="s">
        <v>376</v>
      </c>
      <c r="B33" s="22" t="s">
        <v>242</v>
      </c>
      <c r="C33" s="5">
        <v>93.023874520000007</v>
      </c>
      <c r="D33" s="5" t="str">
        <f>IF($B33="N/A","N/A",IF(C33&gt;98,"No",IF(C33&lt;8,"No","Yes")))</f>
        <v>Yes</v>
      </c>
      <c r="E33" s="5">
        <v>92.994935484999999</v>
      </c>
      <c r="F33" s="5" t="str">
        <f>IF($B33="N/A","N/A",IF(E33&gt;98,"No",IF(E33&lt;8,"No","Yes")))</f>
        <v>Yes</v>
      </c>
      <c r="G33" s="5">
        <v>93.655845787999993</v>
      </c>
      <c r="H33" s="5" t="str">
        <f>IF($B33="N/A","N/A",IF(G33&gt;98,"No",IF(G33&lt;8,"No","Yes")))</f>
        <v>Yes</v>
      </c>
      <c r="I33" s="6">
        <v>-3.1E-2</v>
      </c>
      <c r="J33" s="6">
        <v>0.7107</v>
      </c>
      <c r="K33" s="112" t="str">
        <f t="shared" si="2"/>
        <v>Yes</v>
      </c>
    </row>
    <row r="34" spans="1:11" x14ac:dyDescent="0.2">
      <c r="A34" s="127" t="s">
        <v>377</v>
      </c>
      <c r="B34" s="133" t="s">
        <v>224</v>
      </c>
      <c r="C34" s="121">
        <v>0.3481700828</v>
      </c>
      <c r="D34" s="121" t="str">
        <f>IF($B34="N/A","N/A",IF(C34&gt;5,"No",IF(C34&lt;=0,"No","Yes")))</f>
        <v>Yes</v>
      </c>
      <c r="E34" s="121">
        <v>0.33466520750000001</v>
      </c>
      <c r="F34" s="121" t="str">
        <f>IF($B34="N/A","N/A",IF(E34&gt;5,"No",IF(E34&lt;=0,"No","Yes")))</f>
        <v>Yes</v>
      </c>
      <c r="G34" s="121">
        <v>0.41520586790000003</v>
      </c>
      <c r="H34" s="121" t="str">
        <f>IF($B34="N/A","N/A",IF(G34&gt;5,"No",IF(G34&lt;=0,"No","Yes")))</f>
        <v>Yes</v>
      </c>
      <c r="I34" s="122">
        <v>-3.88</v>
      </c>
      <c r="J34" s="122">
        <v>24.07</v>
      </c>
      <c r="K34" s="123" t="str">
        <f t="shared" si="2"/>
        <v>Yes</v>
      </c>
    </row>
    <row r="35" spans="1:11" ht="12" customHeight="1" x14ac:dyDescent="0.2">
      <c r="A35" s="204" t="s">
        <v>1647</v>
      </c>
      <c r="B35" s="205"/>
      <c r="C35" s="205"/>
      <c r="D35" s="205"/>
      <c r="E35" s="205"/>
      <c r="F35" s="205"/>
      <c r="G35" s="205"/>
      <c r="H35" s="205"/>
      <c r="I35" s="205"/>
      <c r="J35" s="205"/>
      <c r="K35" s="206"/>
    </row>
    <row r="36" spans="1:11" x14ac:dyDescent="0.2">
      <c r="A36" s="193" t="s">
        <v>1645</v>
      </c>
      <c r="B36" s="194"/>
      <c r="C36" s="194"/>
      <c r="D36" s="194"/>
      <c r="E36" s="194"/>
      <c r="F36" s="194"/>
      <c r="G36" s="194"/>
      <c r="H36" s="194"/>
      <c r="I36" s="194"/>
      <c r="J36" s="194"/>
      <c r="K36" s="195"/>
    </row>
    <row r="37" spans="1:11" x14ac:dyDescent="0.2">
      <c r="A37" s="196" t="s">
        <v>1743</v>
      </c>
      <c r="B37" s="196"/>
      <c r="C37" s="196"/>
      <c r="D37" s="196"/>
      <c r="E37" s="196"/>
      <c r="F37" s="196"/>
      <c r="G37" s="196"/>
      <c r="H37" s="196"/>
      <c r="I37" s="196"/>
      <c r="J37" s="196"/>
      <c r="K37" s="197"/>
    </row>
  </sheetData>
  <mergeCells count="7">
    <mergeCell ref="A37:K37"/>
    <mergeCell ref="A1:K1"/>
    <mergeCell ref="A2:K2"/>
    <mergeCell ref="A4:K4"/>
    <mergeCell ref="A35:K35"/>
    <mergeCell ref="A36:K36"/>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25" sqref="A25:K25"/>
    </sheetView>
  </sheetViews>
  <sheetFormatPr defaultRowHeight="12.75" x14ac:dyDescent="0.2"/>
  <cols>
    <col min="1" max="1" width="77.28515625" style="74"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1710</v>
      </c>
      <c r="B1" s="185"/>
      <c r="C1" s="185"/>
      <c r="D1" s="185"/>
      <c r="E1" s="185"/>
      <c r="F1" s="185"/>
      <c r="G1" s="185"/>
      <c r="H1" s="185"/>
      <c r="I1" s="185"/>
      <c r="J1" s="185"/>
      <c r="K1" s="186"/>
    </row>
    <row r="2" spans="1:11" x14ac:dyDescent="0.2">
      <c r="A2" s="190" t="s">
        <v>1595</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s="14" customFormat="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31" t="s">
        <v>12</v>
      </c>
      <c r="B6" s="22" t="s">
        <v>213</v>
      </c>
      <c r="C6" s="23">
        <v>194</v>
      </c>
      <c r="D6" s="5" t="str">
        <f>IF($B6="N/A","N/A",IF(C6&gt;15,"No",IF(C6&lt;-15,"No","Yes")))</f>
        <v>N/A</v>
      </c>
      <c r="E6" s="23">
        <v>229</v>
      </c>
      <c r="F6" s="5" t="str">
        <f>IF($B6="N/A","N/A",IF(E6&gt;15,"No",IF(E6&lt;-15,"No","Yes")))</f>
        <v>N/A</v>
      </c>
      <c r="G6" s="23">
        <v>190</v>
      </c>
      <c r="H6" s="5" t="str">
        <f>IF($B6="N/A","N/A",IF(G6&gt;15,"No",IF(G6&lt;-15,"No","Yes")))</f>
        <v>N/A</v>
      </c>
      <c r="I6" s="6">
        <v>18.04</v>
      </c>
      <c r="J6" s="6">
        <v>-17</v>
      </c>
      <c r="K6" s="112" t="str">
        <f t="shared" ref="K6:K22" si="0">IF(J6="Div by 0", "N/A", IF(J6="N/A","N/A", IF(J6&gt;30, "No", IF(J6&lt;-30, "No", "Yes"))))</f>
        <v>Yes</v>
      </c>
    </row>
    <row r="7" spans="1:11" x14ac:dyDescent="0.2">
      <c r="A7" s="131"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2" t="str">
        <f t="shared" si="0"/>
        <v>Yes</v>
      </c>
    </row>
    <row r="8" spans="1:11" x14ac:dyDescent="0.2">
      <c r="A8" s="131" t="s">
        <v>29</v>
      </c>
      <c r="B8" s="22" t="s">
        <v>217</v>
      </c>
      <c r="C8" s="4">
        <v>0</v>
      </c>
      <c r="D8" s="5" t="str">
        <f>IF($B8="N/A","N/A",IF(C8=0,"Yes","No"))</f>
        <v>Yes</v>
      </c>
      <c r="E8" s="4">
        <v>0</v>
      </c>
      <c r="F8" s="5" t="str">
        <f>IF($B8="N/A","N/A",IF(E8=0,"Yes","No"))</f>
        <v>Yes</v>
      </c>
      <c r="G8" s="4">
        <v>0</v>
      </c>
      <c r="H8" s="5" t="str">
        <f>IF($B8="N/A","N/A",IF(G8=0,"Yes","No"))</f>
        <v>Yes</v>
      </c>
      <c r="I8" s="6" t="s">
        <v>1749</v>
      </c>
      <c r="J8" s="6" t="s">
        <v>1749</v>
      </c>
      <c r="K8" s="112" t="str">
        <f t="shared" si="0"/>
        <v>N/A</v>
      </c>
    </row>
    <row r="9" spans="1:11" x14ac:dyDescent="0.2">
      <c r="A9" s="131" t="s">
        <v>854</v>
      </c>
      <c r="B9" s="22" t="s">
        <v>213</v>
      </c>
      <c r="C9" s="24">
        <v>675.56701031</v>
      </c>
      <c r="D9" s="5" t="str">
        <f>IF($B9="N/A","N/A",IF(C9&gt;15,"No",IF(C9&lt;-15,"No","Yes")))</f>
        <v>N/A</v>
      </c>
      <c r="E9" s="24">
        <v>542.98689955999998</v>
      </c>
      <c r="F9" s="5" t="str">
        <f>IF($B9="N/A","N/A",IF(E9&gt;15,"No",IF(E9&lt;-15,"No","Yes")))</f>
        <v>N/A</v>
      </c>
      <c r="G9" s="24">
        <v>370.61578946999998</v>
      </c>
      <c r="H9" s="5" t="str">
        <f>IF($B9="N/A","N/A",IF(G9&gt;15,"No",IF(G9&lt;-15,"No","Yes")))</f>
        <v>N/A</v>
      </c>
      <c r="I9" s="6">
        <v>-19.600000000000001</v>
      </c>
      <c r="J9" s="6">
        <v>-31.7</v>
      </c>
      <c r="K9" s="112" t="str">
        <f t="shared" si="0"/>
        <v>No</v>
      </c>
    </row>
    <row r="10" spans="1:11" x14ac:dyDescent="0.2">
      <c r="A10" s="131" t="s">
        <v>655</v>
      </c>
      <c r="B10" s="22" t="s">
        <v>237</v>
      </c>
      <c r="C10" s="4">
        <v>69.072164947999994</v>
      </c>
      <c r="D10" s="5" t="str">
        <f>IF($B10="N/A","N/A",IF(C10&gt;99,"No",IF(C10&lt;75,"No","Yes")))</f>
        <v>No</v>
      </c>
      <c r="E10" s="4">
        <v>68.995633187999999</v>
      </c>
      <c r="F10" s="5" t="str">
        <f>IF($B10="N/A","N/A",IF(E10&gt;99,"No",IF(E10&lt;75,"No","Yes")))</f>
        <v>No</v>
      </c>
      <c r="G10" s="4">
        <v>58.947368421</v>
      </c>
      <c r="H10" s="5" t="str">
        <f>IF($B10="N/A","N/A",IF(G10&gt;99,"No",IF(G10&lt;75,"No","Yes")))</f>
        <v>No</v>
      </c>
      <c r="I10" s="6">
        <v>-0.111</v>
      </c>
      <c r="J10" s="6">
        <v>-14.6</v>
      </c>
      <c r="K10" s="112" t="str">
        <f t="shared" si="0"/>
        <v>Yes</v>
      </c>
    </row>
    <row r="11" spans="1:11" x14ac:dyDescent="0.2">
      <c r="A11" s="132" t="s">
        <v>656</v>
      </c>
      <c r="B11" s="38" t="s">
        <v>238</v>
      </c>
      <c r="C11" s="5">
        <v>0</v>
      </c>
      <c r="D11" s="5" t="str">
        <f>IF($B11="N/A","N/A",IF(C11&gt;20,"No",IF(C11&lt;=0,"No","Yes")))</f>
        <v>No</v>
      </c>
      <c r="E11" s="5">
        <v>0</v>
      </c>
      <c r="F11" s="5" t="str">
        <f>IF($B11="N/A","N/A",IF(E11&gt;20,"No",IF(E11&lt;=0,"No","Yes")))</f>
        <v>No</v>
      </c>
      <c r="G11" s="5">
        <v>0</v>
      </c>
      <c r="H11" s="5" t="str">
        <f>IF($B11="N/A","N/A",IF(G11&gt;20,"No",IF(G11&lt;=0,"No","Yes")))</f>
        <v>No</v>
      </c>
      <c r="I11" s="6" t="s">
        <v>1749</v>
      </c>
      <c r="J11" s="6" t="s">
        <v>1749</v>
      </c>
      <c r="K11" s="112" t="str">
        <f t="shared" si="0"/>
        <v>N/A</v>
      </c>
    </row>
    <row r="12" spans="1:11" x14ac:dyDescent="0.2">
      <c r="A12" s="131" t="s">
        <v>657</v>
      </c>
      <c r="B12" s="38" t="s">
        <v>239</v>
      </c>
      <c r="C12" s="5">
        <v>27.319587629000001</v>
      </c>
      <c r="D12" s="5" t="str">
        <f>IF($B12="N/A","N/A",IF(C12&gt;10,"No",IF(C12&lt;=0,"No","Yes")))</f>
        <v>No</v>
      </c>
      <c r="E12" s="5">
        <v>30.131004366999999</v>
      </c>
      <c r="F12" s="5" t="str">
        <f>IF($B12="N/A","N/A",IF(E12&gt;10,"No",IF(E12&lt;=0,"No","Yes")))</f>
        <v>No</v>
      </c>
      <c r="G12" s="5">
        <v>37.894736842</v>
      </c>
      <c r="H12" s="5" t="str">
        <f>IF($B12="N/A","N/A",IF(G12&gt;10,"No",IF(G12&lt;=0,"No","Yes")))</f>
        <v>No</v>
      </c>
      <c r="I12" s="6">
        <v>10.29</v>
      </c>
      <c r="J12" s="6">
        <v>25.77</v>
      </c>
      <c r="K12" s="112" t="str">
        <f t="shared" si="0"/>
        <v>Yes</v>
      </c>
    </row>
    <row r="13" spans="1:11" x14ac:dyDescent="0.2">
      <c r="A13" s="131" t="s">
        <v>658</v>
      </c>
      <c r="B13" s="38" t="s">
        <v>224</v>
      </c>
      <c r="C13" s="5">
        <v>3.6082474226999999</v>
      </c>
      <c r="D13" s="5" t="str">
        <f>IF($B13="N/A","N/A",IF(C13&gt;5,"No",IF(C13&lt;=0,"No","Yes")))</f>
        <v>Yes</v>
      </c>
      <c r="E13" s="5">
        <v>0.87336244539999996</v>
      </c>
      <c r="F13" s="5" t="str">
        <f>IF($B13="N/A","N/A",IF(E13&gt;5,"No",IF(E13&lt;=0,"No","Yes")))</f>
        <v>Yes</v>
      </c>
      <c r="G13" s="5">
        <v>2.1052631579000001</v>
      </c>
      <c r="H13" s="5" t="str">
        <f>IF($B13="N/A","N/A",IF(G13&gt;5,"No",IF(G13&lt;=0,"No","Yes")))</f>
        <v>Yes</v>
      </c>
      <c r="I13" s="6">
        <v>-75.8</v>
      </c>
      <c r="J13" s="6">
        <v>141.1</v>
      </c>
      <c r="K13" s="112" t="str">
        <f t="shared" si="0"/>
        <v>No</v>
      </c>
    </row>
    <row r="14" spans="1:11" x14ac:dyDescent="0.2">
      <c r="A14" s="131" t="s">
        <v>159</v>
      </c>
      <c r="B14" s="22" t="s">
        <v>214</v>
      </c>
      <c r="C14" s="5">
        <v>37.113402061999999</v>
      </c>
      <c r="D14" s="5" t="str">
        <f>IF($B14="N/A","N/A",IF(C14&gt;100,"No",IF(C14&lt;95,"No","Yes")))</f>
        <v>No</v>
      </c>
      <c r="E14" s="5">
        <v>34.061135370999999</v>
      </c>
      <c r="F14" s="5" t="str">
        <f>IF($B14="N/A","N/A",IF(E14&gt;100,"No",IF(E14&lt;95,"No","Yes")))</f>
        <v>No</v>
      </c>
      <c r="G14" s="5">
        <v>43.157894736999999</v>
      </c>
      <c r="H14" s="5" t="str">
        <f>IF($B14="N/A","N/A",IF(G14&gt;100,"No",IF(G14&lt;95,"No","Yes")))</f>
        <v>No</v>
      </c>
      <c r="I14" s="6">
        <v>-8.2200000000000006</v>
      </c>
      <c r="J14" s="6">
        <v>26.71</v>
      </c>
      <c r="K14" s="112" t="str">
        <f t="shared" si="0"/>
        <v>Yes</v>
      </c>
    </row>
    <row r="15" spans="1:11" x14ac:dyDescent="0.2">
      <c r="A15" s="131"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12" t="str">
        <f t="shared" si="0"/>
        <v>Yes</v>
      </c>
    </row>
    <row r="16" spans="1:11" x14ac:dyDescent="0.2">
      <c r="A16" s="131" t="s">
        <v>851</v>
      </c>
      <c r="B16" s="22" t="s">
        <v>226</v>
      </c>
      <c r="C16" s="5">
        <v>1.0309278351</v>
      </c>
      <c r="D16" s="5" t="str">
        <f>IF($B16="N/A","N/A",IF(C16&gt;30,"No",IF(C16&lt;5,"No","Yes")))</f>
        <v>No</v>
      </c>
      <c r="E16" s="5">
        <v>0.87336244539999996</v>
      </c>
      <c r="F16" s="5" t="str">
        <f>IF($B16="N/A","N/A",IF(E16&gt;30,"No",IF(E16&lt;5,"No","Yes")))</f>
        <v>No</v>
      </c>
      <c r="G16" s="5">
        <v>2.6315789474</v>
      </c>
      <c r="H16" s="5" t="str">
        <f>IF($B16="N/A","N/A",IF(G16&gt;30,"No",IF(G16&lt;5,"No","Yes")))</f>
        <v>No</v>
      </c>
      <c r="I16" s="6">
        <v>-15.3</v>
      </c>
      <c r="J16" s="6">
        <v>201.3</v>
      </c>
      <c r="K16" s="112" t="str">
        <f t="shared" si="0"/>
        <v>No</v>
      </c>
    </row>
    <row r="17" spans="1:11" x14ac:dyDescent="0.2">
      <c r="A17" s="131" t="s">
        <v>852</v>
      </c>
      <c r="B17" s="22" t="s">
        <v>227</v>
      </c>
      <c r="C17" s="5">
        <v>11.855670103</v>
      </c>
      <c r="D17" s="5" t="str">
        <f>IF($B17="N/A","N/A",IF(C17&gt;75,"No",IF(C17&lt;15,"No","Yes")))</f>
        <v>No</v>
      </c>
      <c r="E17" s="5">
        <v>12.663755459000001</v>
      </c>
      <c r="F17" s="5" t="str">
        <f>IF($B17="N/A","N/A",IF(E17&gt;75,"No",IF(E17&lt;15,"No","Yes")))</f>
        <v>No</v>
      </c>
      <c r="G17" s="5">
        <v>20.526315789000002</v>
      </c>
      <c r="H17" s="5" t="str">
        <f>IF($B17="N/A","N/A",IF(G17&gt;75,"No",IF(G17&lt;15,"No","Yes")))</f>
        <v>Yes</v>
      </c>
      <c r="I17" s="6">
        <v>6.8159999999999998</v>
      </c>
      <c r="J17" s="6">
        <v>62.09</v>
      </c>
      <c r="K17" s="112" t="str">
        <f t="shared" si="0"/>
        <v>No</v>
      </c>
    </row>
    <row r="18" spans="1:11" x14ac:dyDescent="0.2">
      <c r="A18" s="131" t="s">
        <v>853</v>
      </c>
      <c r="B18" s="22" t="s">
        <v>228</v>
      </c>
      <c r="C18" s="5">
        <v>87.113402062000006</v>
      </c>
      <c r="D18" s="5" t="str">
        <f>IF($B18="N/A","N/A",IF(C18&gt;70,"No",IF(C18&lt;25,"No","Yes")))</f>
        <v>No</v>
      </c>
      <c r="E18" s="5">
        <v>86.462882096000001</v>
      </c>
      <c r="F18" s="5" t="str">
        <f>IF($B18="N/A","N/A",IF(E18&gt;70,"No",IF(E18&lt;25,"No","Yes")))</f>
        <v>No</v>
      </c>
      <c r="G18" s="5">
        <v>76.842105262999993</v>
      </c>
      <c r="H18" s="5" t="str">
        <f>IF($B18="N/A","N/A",IF(G18&gt;70,"No",IF(G18&lt;25,"No","Yes")))</f>
        <v>No</v>
      </c>
      <c r="I18" s="6">
        <v>-0.747</v>
      </c>
      <c r="J18" s="6">
        <v>-11.1</v>
      </c>
      <c r="K18" s="112" t="str">
        <f t="shared" si="0"/>
        <v>Yes</v>
      </c>
    </row>
    <row r="19" spans="1:11" x14ac:dyDescent="0.2">
      <c r="A19" s="131" t="s">
        <v>160</v>
      </c>
      <c r="B19" s="22" t="s">
        <v>214</v>
      </c>
      <c r="C19" s="5">
        <v>0</v>
      </c>
      <c r="D19" s="5" t="str">
        <f>IF($B19="N/A","N/A",IF(C19&gt;100,"No",IF(C19&lt;95,"No","Yes")))</f>
        <v>No</v>
      </c>
      <c r="E19" s="5">
        <v>0</v>
      </c>
      <c r="F19" s="5" t="str">
        <f>IF($B19="N/A","N/A",IF(E19&gt;100,"No",IF(E19&lt;95,"No","Yes")))</f>
        <v>No</v>
      </c>
      <c r="G19" s="5">
        <v>14.210526315999999</v>
      </c>
      <c r="H19" s="5" t="str">
        <f>IF($B19="N/A","N/A",IF(G19&gt;100,"No",IF(G19&lt;95,"No","Yes")))</f>
        <v>No</v>
      </c>
      <c r="I19" s="6" t="s">
        <v>1749</v>
      </c>
      <c r="J19" s="6" t="s">
        <v>1749</v>
      </c>
      <c r="K19" s="112" t="str">
        <f t="shared" si="0"/>
        <v>N/A</v>
      </c>
    </row>
    <row r="20" spans="1:11" x14ac:dyDescent="0.2">
      <c r="A20" s="110" t="s">
        <v>374</v>
      </c>
      <c r="B20" s="22" t="s">
        <v>241</v>
      </c>
      <c r="C20" s="5">
        <v>0</v>
      </c>
      <c r="D20" s="5" t="str">
        <f>IF($B20="N/A","N/A",IF(C20&gt;5,"No",IF(C20&lt;1,"No","Yes")))</f>
        <v>No</v>
      </c>
      <c r="E20" s="5">
        <v>0</v>
      </c>
      <c r="F20" s="5" t="str">
        <f>IF($B20="N/A","N/A",IF(E20&gt;5,"No",IF(E20&lt;1,"No","Yes")))</f>
        <v>No</v>
      </c>
      <c r="G20" s="5">
        <v>6.8421052631999997</v>
      </c>
      <c r="H20" s="5" t="str">
        <f>IF($B20="N/A","N/A",IF(G20&gt;5,"No",IF(G20&lt;1,"No","Yes")))</f>
        <v>No</v>
      </c>
      <c r="I20" s="6" t="s">
        <v>1749</v>
      </c>
      <c r="J20" s="6" t="s">
        <v>1749</v>
      </c>
      <c r="K20" s="112" t="str">
        <f t="shared" si="0"/>
        <v>N/A</v>
      </c>
    </row>
    <row r="21" spans="1:11" x14ac:dyDescent="0.2">
      <c r="A21" s="110" t="s">
        <v>376</v>
      </c>
      <c r="B21" s="22" t="s">
        <v>242</v>
      </c>
      <c r="C21" s="5">
        <v>0</v>
      </c>
      <c r="D21" s="5" t="str">
        <f>IF($B21="N/A","N/A",IF(C21&gt;98,"No",IF(C21&lt;8,"No","Yes")))</f>
        <v>No</v>
      </c>
      <c r="E21" s="5">
        <v>0</v>
      </c>
      <c r="F21" s="5" t="str">
        <f>IF($B21="N/A","N/A",IF(E21&gt;98,"No",IF(E21&lt;8,"No","Yes")))</f>
        <v>No</v>
      </c>
      <c r="G21" s="5">
        <v>0.52631578950000002</v>
      </c>
      <c r="H21" s="5" t="str">
        <f>IF($B21="N/A","N/A",IF(G21&gt;98,"No",IF(G21&lt;8,"No","Yes")))</f>
        <v>No</v>
      </c>
      <c r="I21" s="6" t="s">
        <v>1749</v>
      </c>
      <c r="J21" s="6" t="s">
        <v>1749</v>
      </c>
      <c r="K21" s="112" t="str">
        <f t="shared" si="0"/>
        <v>N/A</v>
      </c>
    </row>
    <row r="22" spans="1:11" x14ac:dyDescent="0.2">
      <c r="A22" s="127" t="s">
        <v>377</v>
      </c>
      <c r="B22" s="133" t="s">
        <v>224</v>
      </c>
      <c r="C22" s="121">
        <v>0</v>
      </c>
      <c r="D22" s="121" t="str">
        <f>IF($B22="N/A","N/A",IF(C22&gt;5,"No",IF(C22&lt;=0,"No","Yes")))</f>
        <v>No</v>
      </c>
      <c r="E22" s="121">
        <v>0</v>
      </c>
      <c r="F22" s="121" t="str">
        <f>IF($B22="N/A","N/A",IF(E22&gt;5,"No",IF(E22&lt;=0,"No","Yes")))</f>
        <v>No</v>
      </c>
      <c r="G22" s="121">
        <v>0</v>
      </c>
      <c r="H22" s="121" t="str">
        <f>IF($B22="N/A","N/A",IF(G22&gt;5,"No",IF(G22&lt;=0,"No","Yes")))</f>
        <v>No</v>
      </c>
      <c r="I22" s="122" t="s">
        <v>1749</v>
      </c>
      <c r="J22" s="122" t="s">
        <v>1749</v>
      </c>
      <c r="K22" s="123" t="str">
        <f t="shared" si="0"/>
        <v>N/A</v>
      </c>
    </row>
    <row r="23" spans="1:11" ht="12" customHeight="1" x14ac:dyDescent="0.2">
      <c r="A23" s="204" t="s">
        <v>1647</v>
      </c>
      <c r="B23" s="205"/>
      <c r="C23" s="205"/>
      <c r="D23" s="205"/>
      <c r="E23" s="205"/>
      <c r="F23" s="205"/>
      <c r="G23" s="205"/>
      <c r="H23" s="205"/>
      <c r="I23" s="205"/>
      <c r="J23" s="205"/>
      <c r="K23" s="206"/>
    </row>
    <row r="24" spans="1:11" x14ac:dyDescent="0.2">
      <c r="A24" s="193" t="s">
        <v>1645</v>
      </c>
      <c r="B24" s="194"/>
      <c r="C24" s="194"/>
      <c r="D24" s="194"/>
      <c r="E24" s="194"/>
      <c r="F24" s="194"/>
      <c r="G24" s="194"/>
      <c r="H24" s="194"/>
      <c r="I24" s="194"/>
      <c r="J24" s="194"/>
      <c r="K24" s="195"/>
    </row>
    <row r="25" spans="1:11" x14ac:dyDescent="0.2">
      <c r="A25" s="196" t="s">
        <v>1743</v>
      </c>
      <c r="B25" s="196"/>
      <c r="C25" s="196"/>
      <c r="D25" s="196"/>
      <c r="E25" s="196"/>
      <c r="F25" s="196"/>
      <c r="G25" s="196"/>
      <c r="H25" s="196"/>
      <c r="I25" s="196"/>
      <c r="J25" s="196"/>
      <c r="K25" s="197"/>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LocalAdmin</cp:lastModifiedBy>
  <cp:lastPrinted>2018-01-23T17:26:49Z</cp:lastPrinted>
  <dcterms:created xsi:type="dcterms:W3CDTF">2001-03-26T18:59:21Z</dcterms:created>
  <dcterms:modified xsi:type="dcterms:W3CDTF">2018-01-23T17:26:57Z</dcterms:modified>
  <dc:language>English</dc:language>
</cp:coreProperties>
</file>